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CC4B70E-D175-4D28-99AF-A9FAE2D61980}" xr6:coauthVersionLast="47" xr6:coauthVersionMax="47" xr10:uidLastSave="{00000000-0000-0000-0000-000000000000}"/>
  <bookViews>
    <workbookView xWindow="-120" yWindow="-120" windowWidth="29040" windowHeight="15840" tabRatio="563" xr2:uid="{00000000-000D-0000-FFFF-FFFF00000000}"/>
  </bookViews>
  <sheets>
    <sheet name="MADERA 2022, 2023 Y 2024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'MADERA 2022, 2023 Y 2024 '!$A$1:$U$1</definedName>
    <definedName name="_xlnm.Print_Area" localSheetId="0">'MADERA 2022, 2023 Y 2024 '!$A$1:$U$1</definedName>
    <definedName name="ARMA_UTILIZADA">[1]VALIDACIÓN!$G$2:$G$7</definedName>
    <definedName name="ARMA_UTILIZADA.">[2]DIST.SENPLADES!$A$2403:$A$2408</definedName>
    <definedName name="CALIBRE_ARMAS">[3]VALIDACIÓN!$E$32:$E$46</definedName>
    <definedName name="CALIFICACION_FLAGRANCIA">[1]VALIDACIÓN!$P$2:$P$3</definedName>
    <definedName name="CHEVROLET">[4]VALIDACIÓN!$A$170:$A$178</definedName>
    <definedName name="CODIGO_SUBCIRCUITO">[5]CODIGOS!$A$2:$A$1872</definedName>
    <definedName name="codigos">[6]semplades!$A$2:$A$1872</definedName>
    <definedName name="COLOR_VEHICULO">[7]VALIDACIÓN!$C$170:$C$189</definedName>
    <definedName name="CONDICIÓN_DEL_DETENIDO">[1]VALIDACIÓN!$B$2:$B$13</definedName>
    <definedName name="CV">[8]CODIGOS!$A$2:$A$1872</definedName>
    <definedName name="D">[9]CODIGOS!$A$2:$A$1872</definedName>
    <definedName name="DELITO">[2]DIST.SENPLADES!$A$2109:$A$2398</definedName>
    <definedName name="DELITO_VEHÍCULO">[10]DIST.SENPLADES!$AH$3:$AH$116</definedName>
    <definedName name="DELITOS_COIP">[1]CODIGOS!$K$2:$K$327</definedName>
    <definedName name="DF">[11]CODIGOS!$A$2:$A$1872</definedName>
    <definedName name="DICTAMEN_DEL_ACTA">[1]VALIDACIÓN!$R$2:$R$11</definedName>
    <definedName name="DS">[9]CODIGOS!$A$2:$A$1872</definedName>
    <definedName name="EL_ARMA_PERTENECE_A_LAS_FUERZAS_ARMADAS_O_POLICIA_NACIONAL">[3]VALIDACIÓN!$F$32:$F$33</definedName>
    <definedName name="ESTADO_CIVIL">[1]VALIDACIÓN!$C$2:$C$7</definedName>
    <definedName name="EVGV">[12]CODIGOS!$A$2:$A$1872</definedName>
    <definedName name="FABRICACION_ARMA">[3]VALIDACIÓN!$B$32:$B$33</definedName>
    <definedName name="FLAGRANTE_BOLETA">[1]VALIDACIÓN!$N$2:$N$3</definedName>
    <definedName name="FV">[12]CODIGOS!$A$2:$A$1872</definedName>
    <definedName name="G">[13]CODIGOS!$A$2:$A$1872</definedName>
    <definedName name="GRADO_DEL_AGENTE">[1]VALIDACIÓN!$U$2:$U$18</definedName>
    <definedName name="INFRACCION">[1]VALIDACIÓN!$O$2:$O$6</definedName>
    <definedName name="INFRACCION.">[2]DIST.SENPLADES!$A$2450:$A$2454</definedName>
    <definedName name="INSTRUCCION">[1]VALIDACIÓN!$E$2:$E$8</definedName>
    <definedName name="kj">[9]CODIGOS!$A$2:$A$1872</definedName>
    <definedName name="LUGAR_DE_NACIMIENTO">[1]VALIDACIÓN!$D$2:$D$28</definedName>
    <definedName name="LUGAR_DE_RECUPERACION">[7]VALIDACIÓN!$G$170:$G$182</definedName>
    <definedName name="M">[14]CODIGOS!$A$2:$A$1872</definedName>
    <definedName name="MARCA">[15]REGIONES!$AL$2:$AL$248</definedName>
    <definedName name="MARCA_ARMA">[3]VALIDACIÓN!$C$32:$C$166</definedName>
    <definedName name="MARCA_VEHICULOS">[7]VALIDACIÓN!$B$170:$B$417</definedName>
    <definedName name="MMM">[16]VALIDACIÓN!$O$170:$O$172</definedName>
    <definedName name="MMMMMMMMMMMMMMMMMMMMMMMMM">[17]VALIDACIÓN!$C$32:$C$166</definedName>
    <definedName name="MODALIDADES">[1]CODIGOS!$M$2:$M$72</definedName>
    <definedName name="MODELO_ARMA">[3]VALIDACIÓN!$D$32:$D$41</definedName>
    <definedName name="NO">[2]DIST.SENPLADES!$S$3:$S$6</definedName>
    <definedName name="ORDINARIO">[18]VALIDACIÓN!$V$2:$V$4</definedName>
    <definedName name="ORIGEN_DEL_ARMA">[3]VALIDACIÓN!$G$32:$G$33</definedName>
    <definedName name="PETICION_DEL_FISCAL_DECISION_DEL_JUEZ">[1]VALIDACIÓN!$Q$2:$Q$8</definedName>
    <definedName name="PROCEDENCIA_DEL_ARMA">[3]VALIDACIÓN!$H$32:$H$33</definedName>
    <definedName name="RECUPERADO_RETENIDO_VEHICULOS">[7]VALIDACIÓN!$D$170:$D$171</definedName>
    <definedName name="REQUERIMIENTO_DEL_TRASLADO">[7]VALIDACIÓN!$O$170:$O$172</definedName>
    <definedName name="Resultado_De_La_Inv_Veh">[10]REGIONES!$D$625:$D$628</definedName>
    <definedName name="Resultado_Rev">[10]REGIONES!$E$625:$E$626</definedName>
    <definedName name="S">[19]VALIDACIÓN!$B$32:$B$33</definedName>
    <definedName name="SD">[11]CODIGOS!$A$2:$A$1872</definedName>
    <definedName name="SE_ACOGE_A_PROCEDIMIENTO">[1]VALIDACIÓN!$S$2:$S$5</definedName>
    <definedName name="SERVICIO_QUIEN_D">[2]DIST.SENPLADES!$Q$3:$Q$14</definedName>
    <definedName name="SERVICIO_QUIEN_DETIENE">[1]VALIDACIÓN!$T$2:$T$12</definedName>
    <definedName name="SEXO">[1]VALIDACIÓN!$A$2:$A$3</definedName>
    <definedName name="SI">[2]DIST.SENPLADES!$T$3:$T$6</definedName>
    <definedName name="SITUACION_ACTUAL_DEL_VEHICULO">[7]VALIDACIÓN!$J$170:$J$171</definedName>
    <definedName name="Situación_Veh">[10]REGIONES!$F$625:$F$626</definedName>
    <definedName name="TGB">[11]CODIGOS!$A$2:$A$1872</definedName>
    <definedName name="TIPO_ARMA">[3]VALIDACIÓN!$A$32:$A$33</definedName>
    <definedName name="TIPO_AUTOMOTOR">[15]REGIONES!$R$2:$R$12</definedName>
    <definedName name="TIPO_DE_LOCAL_ROBADO">[1]VALIDACIÓN!$A$420:$A$426</definedName>
    <definedName name="TIPO_DE_MERCADERIA">[20]VALIDACIÓN!$AB$2:$AB$14</definedName>
    <definedName name="TIPO_DE_OPERATIVO">[1]VALIDACIÓN!$V$2:$V$4</definedName>
    <definedName name="TIPO_DE_PRODUCTO_MARITIMO">[20]VALIDACIÓN!$I$421:$I$428</definedName>
    <definedName name="TIPO_DE_VEHICULO_CLASE">[7]VALIDACIÓN!$A$170:$A$178</definedName>
    <definedName name="TIPO_LOCAL_EMPRESA">[2]DIST.SENPLADES!$A$2439:$A$2445</definedName>
    <definedName name="v">[21]VALIDACIÓN!$V$2:$V$4</definedName>
    <definedName name="VERDE">[16]VALIDACIÓN!$C$170:$C$189</definedName>
    <definedName name="W">[13]CODIGOS!$A$2:$A$1872</definedName>
    <definedName name="YES">[22]VALIDACIÓN!$J$170:$J$171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88" i="1" l="1"/>
  <c r="F2688" i="1"/>
  <c r="E2688" i="1"/>
  <c r="C2688" i="1"/>
  <c r="B2688" i="1"/>
  <c r="A2688" i="1"/>
  <c r="G2687" i="1"/>
  <c r="F2687" i="1"/>
  <c r="E2687" i="1"/>
  <c r="C2687" i="1"/>
  <c r="B2687" i="1"/>
  <c r="A2687" i="1"/>
  <c r="G2686" i="1"/>
  <c r="F2686" i="1"/>
  <c r="E2686" i="1"/>
  <c r="C2686" i="1"/>
  <c r="B2686" i="1"/>
  <c r="A2686" i="1"/>
  <c r="G2685" i="1"/>
  <c r="F2685" i="1"/>
  <c r="E2685" i="1"/>
  <c r="C2685" i="1"/>
  <c r="B2685" i="1"/>
  <c r="A2685" i="1"/>
  <c r="G2684" i="1"/>
  <c r="F2684" i="1"/>
  <c r="E2684" i="1"/>
  <c r="C2684" i="1"/>
  <c r="B2684" i="1"/>
  <c r="A2684" i="1"/>
  <c r="G2683" i="1"/>
  <c r="F2683" i="1"/>
  <c r="E2683" i="1"/>
  <c r="C2683" i="1"/>
  <c r="B2683" i="1"/>
  <c r="A2683" i="1"/>
  <c r="G2682" i="1"/>
  <c r="F2682" i="1"/>
  <c r="E2682" i="1"/>
  <c r="C2682" i="1"/>
  <c r="B2682" i="1"/>
  <c r="A2682" i="1"/>
  <c r="G2681" i="1"/>
  <c r="F2681" i="1"/>
  <c r="E2681" i="1"/>
  <c r="C2681" i="1"/>
  <c r="B2681" i="1"/>
  <c r="A2681" i="1"/>
  <c r="G2680" i="1"/>
  <c r="F2680" i="1"/>
  <c r="E2680" i="1"/>
  <c r="C2680" i="1"/>
  <c r="B2680" i="1"/>
  <c r="A2680" i="1"/>
  <c r="G2679" i="1"/>
  <c r="F2679" i="1"/>
  <c r="E2679" i="1"/>
  <c r="C2679" i="1"/>
  <c r="B2679" i="1"/>
  <c r="A2679" i="1"/>
  <c r="G2678" i="1"/>
  <c r="F2678" i="1"/>
  <c r="E2678" i="1"/>
  <c r="C2678" i="1"/>
  <c r="B2678" i="1"/>
  <c r="A2678" i="1"/>
  <c r="G2677" i="1"/>
  <c r="F2677" i="1"/>
  <c r="E2677" i="1"/>
  <c r="C2677" i="1"/>
  <c r="B2677" i="1"/>
  <c r="A2677" i="1"/>
  <c r="G2676" i="1"/>
  <c r="F2676" i="1"/>
  <c r="E2676" i="1"/>
  <c r="C2676" i="1"/>
  <c r="B2676" i="1"/>
  <c r="A2676" i="1"/>
  <c r="G2675" i="1"/>
  <c r="F2675" i="1"/>
  <c r="E2675" i="1"/>
  <c r="C2675" i="1"/>
  <c r="B2675" i="1"/>
  <c r="A2675" i="1"/>
  <c r="G2674" i="1"/>
  <c r="F2674" i="1"/>
  <c r="E2674" i="1"/>
  <c r="C2674" i="1"/>
  <c r="B2674" i="1"/>
  <c r="A2674" i="1"/>
  <c r="G2673" i="1"/>
  <c r="F2673" i="1"/>
  <c r="E2673" i="1"/>
  <c r="C2673" i="1"/>
  <c r="B2673" i="1"/>
  <c r="A2673" i="1"/>
  <c r="G2672" i="1"/>
  <c r="F2672" i="1"/>
  <c r="E2672" i="1"/>
  <c r="C2672" i="1"/>
  <c r="B2672" i="1"/>
  <c r="A2672" i="1"/>
  <c r="G2671" i="1"/>
  <c r="F2671" i="1"/>
  <c r="E2671" i="1"/>
  <c r="C2671" i="1"/>
  <c r="B2671" i="1"/>
  <c r="A2671" i="1"/>
  <c r="G2670" i="1"/>
  <c r="F2670" i="1"/>
  <c r="E2670" i="1"/>
  <c r="C2670" i="1"/>
  <c r="B2670" i="1"/>
  <c r="A2670" i="1"/>
  <c r="G2669" i="1"/>
  <c r="F2669" i="1"/>
  <c r="E2669" i="1"/>
  <c r="C2669" i="1"/>
  <c r="B2669" i="1"/>
  <c r="A2669" i="1"/>
  <c r="G2668" i="1"/>
  <c r="F2668" i="1"/>
  <c r="E2668" i="1"/>
  <c r="C2668" i="1"/>
  <c r="B2668" i="1"/>
  <c r="A2668" i="1"/>
  <c r="G2667" i="1"/>
  <c r="F2667" i="1"/>
  <c r="E2667" i="1"/>
  <c r="C2667" i="1"/>
  <c r="B2667" i="1"/>
  <c r="A2667" i="1"/>
  <c r="G2666" i="1"/>
  <c r="F2666" i="1"/>
  <c r="E2666" i="1"/>
  <c r="C2666" i="1"/>
  <c r="B2666" i="1"/>
  <c r="A2666" i="1"/>
  <c r="G2665" i="1"/>
  <c r="F2665" i="1"/>
  <c r="E2665" i="1"/>
  <c r="C2665" i="1"/>
  <c r="B2665" i="1"/>
  <c r="A2665" i="1"/>
  <c r="G2664" i="1"/>
  <c r="F2664" i="1"/>
  <c r="E2664" i="1"/>
  <c r="C2664" i="1"/>
  <c r="B2664" i="1"/>
  <c r="A2664" i="1"/>
  <c r="G2663" i="1"/>
  <c r="F2663" i="1"/>
  <c r="E2663" i="1"/>
  <c r="C2663" i="1"/>
  <c r="B2663" i="1"/>
  <c r="A2663" i="1"/>
  <c r="G2662" i="1"/>
  <c r="F2662" i="1"/>
  <c r="E2662" i="1"/>
  <c r="C2662" i="1"/>
  <c r="B2662" i="1"/>
  <c r="A2662" i="1"/>
  <c r="G2661" i="1"/>
  <c r="F2661" i="1"/>
  <c r="E2661" i="1"/>
  <c r="C2661" i="1"/>
  <c r="B2661" i="1"/>
  <c r="A2661" i="1"/>
  <c r="G2660" i="1"/>
  <c r="F2660" i="1"/>
  <c r="E2660" i="1"/>
  <c r="C2660" i="1"/>
  <c r="B2660" i="1"/>
  <c r="A2660" i="1"/>
  <c r="G2659" i="1"/>
  <c r="F2659" i="1"/>
  <c r="E2659" i="1"/>
  <c r="C2659" i="1"/>
  <c r="B2659" i="1"/>
  <c r="A2659" i="1"/>
  <c r="G2658" i="1"/>
  <c r="F2658" i="1"/>
  <c r="E2658" i="1"/>
  <c r="C2658" i="1"/>
  <c r="B2658" i="1"/>
  <c r="A2658" i="1"/>
  <c r="G2657" i="1"/>
  <c r="F2657" i="1"/>
  <c r="E2657" i="1"/>
  <c r="C2657" i="1"/>
  <c r="B2657" i="1"/>
  <c r="A2657" i="1"/>
  <c r="G2656" i="1"/>
  <c r="F2656" i="1"/>
  <c r="E2656" i="1"/>
  <c r="C2656" i="1"/>
  <c r="B2656" i="1"/>
  <c r="A2656" i="1"/>
  <c r="G2655" i="1"/>
  <c r="F2655" i="1"/>
  <c r="E2655" i="1"/>
  <c r="C2655" i="1"/>
  <c r="B2655" i="1"/>
  <c r="A2655" i="1"/>
  <c r="G2654" i="1"/>
  <c r="F2654" i="1"/>
  <c r="E2654" i="1"/>
  <c r="C2654" i="1"/>
  <c r="B2654" i="1"/>
  <c r="A2654" i="1"/>
  <c r="G2653" i="1"/>
  <c r="F2653" i="1"/>
  <c r="E2653" i="1"/>
  <c r="C2653" i="1"/>
  <c r="B2653" i="1"/>
  <c r="A2653" i="1"/>
  <c r="G2652" i="1"/>
  <c r="F2652" i="1"/>
  <c r="E2652" i="1"/>
  <c r="C2652" i="1"/>
  <c r="B2652" i="1"/>
  <c r="A2652" i="1"/>
  <c r="G2651" i="1"/>
  <c r="F2651" i="1"/>
  <c r="E2651" i="1"/>
  <c r="C2651" i="1"/>
  <c r="B2651" i="1"/>
  <c r="A2651" i="1"/>
  <c r="G2650" i="1"/>
  <c r="F2650" i="1"/>
  <c r="E2650" i="1"/>
  <c r="C2650" i="1"/>
  <c r="B2650" i="1"/>
  <c r="A2650" i="1"/>
  <c r="G2649" i="1"/>
  <c r="F2649" i="1"/>
  <c r="E2649" i="1"/>
  <c r="C2649" i="1"/>
  <c r="B2649" i="1"/>
  <c r="A2649" i="1"/>
  <c r="G2648" i="1"/>
  <c r="F2648" i="1"/>
  <c r="E2648" i="1"/>
  <c r="C2648" i="1"/>
  <c r="B2648" i="1"/>
  <c r="A2648" i="1"/>
  <c r="G2647" i="1"/>
  <c r="F2647" i="1"/>
  <c r="E2647" i="1"/>
  <c r="C2647" i="1"/>
  <c r="B2647" i="1"/>
  <c r="A2647" i="1"/>
  <c r="G2646" i="1"/>
  <c r="F2646" i="1"/>
  <c r="E2646" i="1"/>
  <c r="C2646" i="1"/>
  <c r="B2646" i="1"/>
  <c r="A2646" i="1"/>
  <c r="G2645" i="1"/>
  <c r="F2645" i="1"/>
  <c r="E2645" i="1"/>
  <c r="C2645" i="1"/>
  <c r="B2645" i="1"/>
  <c r="A2645" i="1"/>
  <c r="G2644" i="1"/>
  <c r="F2644" i="1"/>
  <c r="E2644" i="1"/>
  <c r="C2644" i="1"/>
  <c r="B2644" i="1"/>
  <c r="A2644" i="1"/>
  <c r="G2643" i="1"/>
  <c r="F2643" i="1"/>
  <c r="E2643" i="1"/>
  <c r="C2643" i="1"/>
  <c r="B2643" i="1"/>
  <c r="A2643" i="1"/>
  <c r="G2642" i="1"/>
  <c r="F2642" i="1"/>
  <c r="E2642" i="1"/>
  <c r="C2642" i="1"/>
  <c r="B2642" i="1"/>
  <c r="A2642" i="1"/>
  <c r="G2641" i="1"/>
  <c r="F2641" i="1"/>
  <c r="E2641" i="1"/>
  <c r="C2641" i="1"/>
  <c r="B2641" i="1"/>
  <c r="A2641" i="1"/>
  <c r="G2640" i="1"/>
  <c r="F2640" i="1"/>
  <c r="E2640" i="1"/>
  <c r="C2640" i="1"/>
  <c r="B2640" i="1"/>
  <c r="A2640" i="1"/>
  <c r="G2639" i="1"/>
  <c r="F2639" i="1"/>
  <c r="E2639" i="1"/>
  <c r="C2639" i="1"/>
  <c r="B2639" i="1"/>
  <c r="A2639" i="1"/>
  <c r="G2638" i="1"/>
  <c r="F2638" i="1"/>
  <c r="E2638" i="1"/>
  <c r="C2638" i="1"/>
  <c r="B2638" i="1"/>
  <c r="A2638" i="1"/>
  <c r="G2637" i="1"/>
  <c r="F2637" i="1"/>
  <c r="E2637" i="1"/>
  <c r="C2637" i="1"/>
  <c r="B2637" i="1"/>
  <c r="A2637" i="1"/>
  <c r="G2636" i="1"/>
  <c r="F2636" i="1"/>
  <c r="E2636" i="1"/>
  <c r="C2636" i="1"/>
  <c r="B2636" i="1"/>
  <c r="A2636" i="1"/>
  <c r="G2635" i="1"/>
  <c r="F2635" i="1"/>
  <c r="E2635" i="1"/>
  <c r="C2635" i="1"/>
  <c r="B2635" i="1"/>
  <c r="A2635" i="1"/>
  <c r="G2634" i="1"/>
  <c r="F2634" i="1"/>
  <c r="E2634" i="1"/>
  <c r="C2634" i="1"/>
  <c r="B2634" i="1"/>
  <c r="A2634" i="1"/>
  <c r="G2633" i="1"/>
  <c r="F2633" i="1"/>
  <c r="E2633" i="1"/>
  <c r="C2633" i="1"/>
  <c r="B2633" i="1"/>
  <c r="A2633" i="1"/>
  <c r="G2632" i="1"/>
  <c r="F2632" i="1"/>
  <c r="E2632" i="1"/>
  <c r="C2632" i="1"/>
  <c r="B2632" i="1"/>
  <c r="A2632" i="1"/>
  <c r="G2631" i="1"/>
  <c r="F2631" i="1"/>
  <c r="E2631" i="1"/>
  <c r="C2631" i="1"/>
  <c r="B2631" i="1"/>
  <c r="A2631" i="1"/>
  <c r="G2630" i="1"/>
  <c r="F2630" i="1"/>
  <c r="E2630" i="1"/>
  <c r="C2630" i="1"/>
  <c r="B2630" i="1"/>
  <c r="A2630" i="1"/>
  <c r="G2629" i="1"/>
  <c r="F2629" i="1"/>
  <c r="E2629" i="1"/>
  <c r="C2629" i="1"/>
  <c r="B2629" i="1"/>
  <c r="A2629" i="1"/>
  <c r="G2628" i="1"/>
  <c r="F2628" i="1"/>
  <c r="E2628" i="1"/>
  <c r="C2628" i="1"/>
  <c r="B2628" i="1"/>
  <c r="A2628" i="1"/>
  <c r="G2627" i="1"/>
  <c r="F2627" i="1"/>
  <c r="E2627" i="1"/>
  <c r="C2627" i="1"/>
  <c r="B2627" i="1"/>
  <c r="A2627" i="1"/>
  <c r="G2626" i="1"/>
  <c r="F2626" i="1"/>
  <c r="E2626" i="1"/>
  <c r="C2626" i="1"/>
  <c r="B2626" i="1"/>
  <c r="A2626" i="1"/>
  <c r="G2625" i="1"/>
  <c r="F2625" i="1"/>
  <c r="E2625" i="1"/>
  <c r="C2625" i="1"/>
  <c r="B2625" i="1"/>
  <c r="A2625" i="1"/>
  <c r="G2624" i="1"/>
  <c r="F2624" i="1"/>
  <c r="E2624" i="1"/>
  <c r="C2624" i="1"/>
  <c r="B2624" i="1"/>
  <c r="A2624" i="1"/>
  <c r="G2623" i="1"/>
  <c r="F2623" i="1"/>
  <c r="E2623" i="1"/>
  <c r="C2623" i="1"/>
  <c r="B2623" i="1"/>
  <c r="A2623" i="1"/>
  <c r="G2622" i="1"/>
  <c r="F2622" i="1"/>
  <c r="E2622" i="1"/>
  <c r="C2622" i="1"/>
  <c r="B2622" i="1"/>
  <c r="A2622" i="1"/>
  <c r="G2621" i="1"/>
  <c r="F2621" i="1"/>
  <c r="E2621" i="1"/>
  <c r="C2621" i="1"/>
  <c r="B2621" i="1"/>
  <c r="A2621" i="1"/>
  <c r="G2620" i="1"/>
  <c r="F2620" i="1"/>
  <c r="E2620" i="1"/>
  <c r="C2620" i="1"/>
  <c r="B2620" i="1"/>
  <c r="A2620" i="1"/>
  <c r="G2619" i="1"/>
  <c r="F2619" i="1"/>
  <c r="E2619" i="1"/>
  <c r="C2619" i="1"/>
  <c r="B2619" i="1"/>
  <c r="A2619" i="1"/>
  <c r="G2618" i="1"/>
  <c r="F2618" i="1"/>
  <c r="E2618" i="1"/>
  <c r="C2618" i="1"/>
  <c r="B2618" i="1"/>
  <c r="A2618" i="1"/>
  <c r="G2617" i="1"/>
  <c r="F2617" i="1"/>
  <c r="E2617" i="1"/>
  <c r="C2617" i="1"/>
  <c r="B2617" i="1"/>
  <c r="A2617" i="1"/>
  <c r="G2616" i="1"/>
  <c r="F2616" i="1"/>
  <c r="E2616" i="1"/>
  <c r="C2616" i="1"/>
  <c r="B2616" i="1"/>
  <c r="A2616" i="1"/>
  <c r="G2615" i="1"/>
  <c r="F2615" i="1"/>
  <c r="E2615" i="1"/>
  <c r="C2615" i="1"/>
  <c r="B2615" i="1"/>
  <c r="A2615" i="1"/>
  <c r="G2614" i="1"/>
  <c r="F2614" i="1"/>
  <c r="E2614" i="1"/>
  <c r="C2614" i="1"/>
  <c r="B2614" i="1"/>
  <c r="A2614" i="1"/>
  <c r="G2613" i="1"/>
  <c r="F2613" i="1"/>
  <c r="E2613" i="1"/>
  <c r="C2613" i="1"/>
  <c r="B2613" i="1"/>
  <c r="A2613" i="1"/>
  <c r="G2612" i="1"/>
  <c r="F2612" i="1"/>
  <c r="E2612" i="1"/>
  <c r="C2612" i="1"/>
  <c r="B2612" i="1"/>
  <c r="A2612" i="1"/>
  <c r="G2611" i="1"/>
  <c r="F2611" i="1"/>
  <c r="E2611" i="1"/>
  <c r="C2611" i="1"/>
  <c r="B2611" i="1"/>
  <c r="A2611" i="1"/>
  <c r="G2610" i="1"/>
  <c r="F2610" i="1"/>
  <c r="E2610" i="1"/>
  <c r="C2610" i="1"/>
  <c r="B2610" i="1"/>
  <c r="A2610" i="1"/>
  <c r="G2609" i="1"/>
  <c r="F2609" i="1"/>
  <c r="E2609" i="1"/>
  <c r="C2609" i="1"/>
  <c r="B2609" i="1"/>
  <c r="A2609" i="1"/>
  <c r="G2608" i="1"/>
  <c r="F2608" i="1"/>
  <c r="E2608" i="1"/>
  <c r="C2608" i="1"/>
  <c r="B2608" i="1"/>
  <c r="A2608" i="1"/>
  <c r="G2607" i="1"/>
  <c r="F2607" i="1"/>
  <c r="E2607" i="1"/>
  <c r="C2607" i="1"/>
  <c r="B2607" i="1"/>
  <c r="A2607" i="1"/>
  <c r="G2606" i="1"/>
  <c r="F2606" i="1"/>
  <c r="E2606" i="1"/>
  <c r="C2606" i="1"/>
  <c r="B2606" i="1"/>
  <c r="A2606" i="1"/>
  <c r="G2605" i="1"/>
  <c r="F2605" i="1"/>
  <c r="E2605" i="1"/>
  <c r="C2605" i="1"/>
  <c r="B2605" i="1"/>
  <c r="A2605" i="1"/>
  <c r="G2604" i="1"/>
  <c r="F2604" i="1"/>
  <c r="E2604" i="1"/>
  <c r="C2604" i="1"/>
  <c r="B2604" i="1"/>
  <c r="A2604" i="1"/>
  <c r="G2603" i="1"/>
  <c r="F2603" i="1"/>
  <c r="E2603" i="1"/>
  <c r="C2603" i="1"/>
  <c r="B2603" i="1"/>
  <c r="A2603" i="1"/>
  <c r="G2602" i="1"/>
  <c r="F2602" i="1"/>
  <c r="E2602" i="1"/>
  <c r="C2602" i="1"/>
  <c r="B2602" i="1"/>
  <c r="A2602" i="1"/>
  <c r="G2601" i="1"/>
  <c r="F2601" i="1"/>
  <c r="E2601" i="1"/>
  <c r="C2601" i="1"/>
  <c r="B2601" i="1"/>
  <c r="A2601" i="1"/>
  <c r="G2600" i="1"/>
  <c r="F2600" i="1"/>
  <c r="E2600" i="1"/>
  <c r="C2600" i="1"/>
  <c r="B2600" i="1"/>
  <c r="A2600" i="1"/>
  <c r="G2599" i="1"/>
  <c r="F2599" i="1"/>
  <c r="E2599" i="1"/>
  <c r="C2599" i="1"/>
  <c r="B2599" i="1"/>
  <c r="A2599" i="1"/>
  <c r="G2598" i="1"/>
  <c r="F2598" i="1"/>
  <c r="E2598" i="1"/>
  <c r="C2598" i="1"/>
  <c r="B2598" i="1"/>
  <c r="A2598" i="1"/>
  <c r="G2597" i="1"/>
  <c r="F2597" i="1"/>
  <c r="E2597" i="1"/>
  <c r="C2597" i="1"/>
  <c r="B2597" i="1"/>
  <c r="A2597" i="1"/>
  <c r="G2596" i="1"/>
  <c r="F2596" i="1"/>
  <c r="E2596" i="1"/>
  <c r="C2596" i="1"/>
  <c r="B2596" i="1"/>
  <c r="A2596" i="1"/>
  <c r="G2595" i="1"/>
  <c r="F2595" i="1"/>
  <c r="E2595" i="1"/>
  <c r="C2595" i="1"/>
  <c r="B2595" i="1"/>
  <c r="A2595" i="1"/>
  <c r="G2594" i="1"/>
  <c r="F2594" i="1"/>
  <c r="E2594" i="1"/>
  <c r="C2594" i="1"/>
  <c r="B2594" i="1"/>
  <c r="A2594" i="1"/>
  <c r="G2593" i="1"/>
  <c r="F2593" i="1"/>
  <c r="E2593" i="1"/>
  <c r="C2593" i="1"/>
  <c r="B2593" i="1"/>
  <c r="A2593" i="1"/>
  <c r="G2592" i="1"/>
  <c r="F2592" i="1"/>
  <c r="E2592" i="1"/>
  <c r="C2592" i="1"/>
  <c r="B2592" i="1"/>
  <c r="A2592" i="1"/>
  <c r="G2591" i="1"/>
  <c r="F2591" i="1"/>
  <c r="E2591" i="1"/>
  <c r="C2591" i="1"/>
  <c r="B2591" i="1"/>
  <c r="A2591" i="1"/>
  <c r="G2590" i="1"/>
  <c r="F2590" i="1"/>
  <c r="E2590" i="1"/>
  <c r="C2590" i="1"/>
  <c r="B2590" i="1"/>
  <c r="A2590" i="1"/>
  <c r="G2589" i="1"/>
  <c r="F2589" i="1"/>
  <c r="E2589" i="1"/>
  <c r="C2589" i="1"/>
  <c r="B2589" i="1"/>
  <c r="A2589" i="1"/>
  <c r="G2588" i="1"/>
  <c r="F2588" i="1"/>
  <c r="E2588" i="1"/>
  <c r="C2588" i="1"/>
  <c r="B2588" i="1"/>
  <c r="A2588" i="1"/>
  <c r="G2587" i="1"/>
  <c r="F2587" i="1"/>
  <c r="E2587" i="1"/>
  <c r="C2587" i="1"/>
  <c r="B2587" i="1"/>
  <c r="A2587" i="1"/>
  <c r="G2586" i="1"/>
  <c r="F2586" i="1"/>
  <c r="E2586" i="1"/>
  <c r="C2586" i="1"/>
  <c r="B2586" i="1"/>
  <c r="A2586" i="1"/>
  <c r="G2585" i="1"/>
  <c r="F2585" i="1"/>
  <c r="E2585" i="1"/>
  <c r="C2585" i="1"/>
  <c r="B2585" i="1"/>
  <c r="A2585" i="1"/>
  <c r="G2584" i="1"/>
  <c r="F2584" i="1"/>
  <c r="E2584" i="1"/>
  <c r="C2584" i="1"/>
  <c r="B2584" i="1"/>
  <c r="A2584" i="1"/>
  <c r="G2583" i="1"/>
  <c r="F2583" i="1"/>
  <c r="E2583" i="1"/>
  <c r="C2583" i="1"/>
  <c r="B2583" i="1"/>
  <c r="A2583" i="1"/>
  <c r="G2582" i="1"/>
  <c r="F2582" i="1"/>
  <c r="E2582" i="1"/>
  <c r="C2582" i="1"/>
  <c r="B2582" i="1"/>
  <c r="A2582" i="1"/>
  <c r="G2581" i="1"/>
  <c r="F2581" i="1"/>
  <c r="E2581" i="1"/>
  <c r="C2581" i="1"/>
  <c r="B2581" i="1"/>
  <c r="A2581" i="1"/>
  <c r="G2580" i="1"/>
  <c r="F2580" i="1"/>
  <c r="E2580" i="1"/>
  <c r="C2580" i="1"/>
  <c r="B2580" i="1"/>
  <c r="A2580" i="1"/>
  <c r="G2579" i="1"/>
  <c r="F2579" i="1"/>
  <c r="E2579" i="1"/>
  <c r="C2579" i="1"/>
  <c r="B2579" i="1"/>
  <c r="A2579" i="1"/>
  <c r="G2578" i="1"/>
  <c r="F2578" i="1"/>
  <c r="E2578" i="1"/>
  <c r="C2578" i="1"/>
  <c r="B2578" i="1"/>
  <c r="A2578" i="1"/>
  <c r="G2577" i="1"/>
  <c r="F2577" i="1"/>
  <c r="E2577" i="1"/>
  <c r="C2577" i="1"/>
  <c r="B2577" i="1"/>
  <c r="A2577" i="1"/>
  <c r="G2576" i="1"/>
  <c r="F2576" i="1"/>
  <c r="E2576" i="1"/>
  <c r="C2576" i="1"/>
  <c r="B2576" i="1"/>
  <c r="A2576" i="1"/>
  <c r="G2575" i="1"/>
  <c r="F2575" i="1"/>
  <c r="E2575" i="1"/>
  <c r="C2575" i="1"/>
  <c r="B2575" i="1"/>
  <c r="A2575" i="1"/>
  <c r="G2574" i="1"/>
  <c r="F2574" i="1"/>
  <c r="E2574" i="1"/>
  <c r="C2574" i="1"/>
  <c r="B2574" i="1"/>
  <c r="A2574" i="1"/>
  <c r="G2573" i="1"/>
  <c r="F2573" i="1"/>
  <c r="E2573" i="1"/>
  <c r="C2573" i="1"/>
  <c r="B2573" i="1"/>
  <c r="A2573" i="1"/>
  <c r="G2572" i="1"/>
  <c r="F2572" i="1"/>
  <c r="E2572" i="1"/>
  <c r="C2572" i="1"/>
  <c r="B2572" i="1"/>
  <c r="A2572" i="1"/>
  <c r="G2571" i="1"/>
  <c r="F2571" i="1"/>
  <c r="E2571" i="1"/>
  <c r="C2571" i="1"/>
  <c r="B2571" i="1"/>
  <c r="A2571" i="1"/>
  <c r="G2570" i="1"/>
  <c r="F2570" i="1"/>
  <c r="E2570" i="1"/>
  <c r="C2570" i="1"/>
  <c r="B2570" i="1"/>
  <c r="A2570" i="1"/>
  <c r="J2569" i="1"/>
  <c r="G2569" i="1"/>
  <c r="F2569" i="1"/>
  <c r="E2569" i="1"/>
  <c r="C2569" i="1"/>
  <c r="B2569" i="1"/>
  <c r="A2569" i="1"/>
  <c r="G2568" i="1"/>
  <c r="F2568" i="1"/>
  <c r="E2568" i="1"/>
  <c r="C2568" i="1"/>
  <c r="B2568" i="1"/>
  <c r="A2568" i="1"/>
  <c r="G2567" i="1"/>
  <c r="F2567" i="1"/>
  <c r="E2567" i="1"/>
  <c r="C2567" i="1"/>
  <c r="B2567" i="1"/>
  <c r="A2567" i="1"/>
  <c r="G2566" i="1"/>
  <c r="F2566" i="1"/>
  <c r="E2566" i="1"/>
  <c r="C2566" i="1"/>
  <c r="B2566" i="1"/>
  <c r="A2566" i="1"/>
  <c r="G2565" i="1"/>
  <c r="F2565" i="1"/>
  <c r="E2565" i="1"/>
  <c r="C2565" i="1"/>
  <c r="B2565" i="1"/>
  <c r="A2565" i="1"/>
  <c r="G2564" i="1"/>
  <c r="F2564" i="1"/>
  <c r="E2564" i="1"/>
  <c r="C2564" i="1"/>
  <c r="B2564" i="1"/>
  <c r="A2564" i="1"/>
  <c r="G2563" i="1"/>
  <c r="F2563" i="1"/>
  <c r="E2563" i="1"/>
  <c r="C2563" i="1"/>
  <c r="B2563" i="1"/>
  <c r="A2563" i="1"/>
  <c r="G2562" i="1"/>
  <c r="F2562" i="1"/>
  <c r="E2562" i="1"/>
  <c r="C2562" i="1"/>
  <c r="B2562" i="1"/>
  <c r="A2562" i="1"/>
  <c r="G2561" i="1"/>
  <c r="F2561" i="1"/>
  <c r="E2561" i="1"/>
  <c r="C2561" i="1"/>
  <c r="B2561" i="1"/>
  <c r="A2561" i="1"/>
  <c r="G2560" i="1"/>
  <c r="F2560" i="1"/>
  <c r="E2560" i="1"/>
  <c r="C2560" i="1"/>
  <c r="B2560" i="1"/>
  <c r="A2560" i="1"/>
  <c r="G2559" i="1"/>
  <c r="F2559" i="1"/>
  <c r="E2559" i="1"/>
  <c r="C2559" i="1"/>
  <c r="B2559" i="1"/>
  <c r="A2559" i="1"/>
  <c r="G2558" i="1"/>
  <c r="F2558" i="1"/>
  <c r="E2558" i="1"/>
  <c r="C2558" i="1"/>
  <c r="B2558" i="1"/>
  <c r="A2558" i="1"/>
  <c r="G2557" i="1"/>
  <c r="F2557" i="1"/>
  <c r="E2557" i="1"/>
  <c r="C2557" i="1"/>
  <c r="B2557" i="1"/>
  <c r="A2557" i="1"/>
  <c r="G2556" i="1"/>
  <c r="F2556" i="1"/>
  <c r="E2556" i="1"/>
  <c r="C2556" i="1"/>
  <c r="B2556" i="1"/>
  <c r="A2556" i="1"/>
  <c r="G2555" i="1"/>
  <c r="F2555" i="1"/>
  <c r="E2555" i="1"/>
  <c r="C2555" i="1"/>
  <c r="B2555" i="1"/>
  <c r="A2555" i="1"/>
  <c r="G2554" i="1"/>
  <c r="F2554" i="1"/>
  <c r="E2554" i="1"/>
  <c r="C2554" i="1"/>
  <c r="B2554" i="1"/>
  <c r="A2554" i="1"/>
  <c r="G2553" i="1"/>
  <c r="F2553" i="1"/>
  <c r="E2553" i="1"/>
  <c r="C2553" i="1"/>
  <c r="B2553" i="1"/>
  <c r="A2553" i="1"/>
  <c r="G2552" i="1"/>
  <c r="F2552" i="1"/>
  <c r="E2552" i="1"/>
  <c r="C2552" i="1"/>
  <c r="B2552" i="1"/>
  <c r="A2552" i="1"/>
  <c r="G2551" i="1"/>
  <c r="F2551" i="1"/>
  <c r="E2551" i="1"/>
  <c r="C2551" i="1"/>
  <c r="B2551" i="1"/>
  <c r="A2551" i="1"/>
  <c r="G2550" i="1"/>
  <c r="F2550" i="1"/>
  <c r="E2550" i="1"/>
  <c r="C2550" i="1"/>
  <c r="B2550" i="1"/>
  <c r="A2550" i="1"/>
  <c r="G2549" i="1"/>
  <c r="F2549" i="1"/>
  <c r="E2549" i="1"/>
  <c r="C2549" i="1"/>
  <c r="B2549" i="1"/>
  <c r="A2549" i="1"/>
  <c r="G2548" i="1"/>
  <c r="F2548" i="1"/>
  <c r="E2548" i="1"/>
  <c r="C2548" i="1"/>
  <c r="B2548" i="1"/>
  <c r="A2548" i="1"/>
  <c r="G2547" i="1"/>
  <c r="F2547" i="1"/>
  <c r="E2547" i="1"/>
  <c r="C2547" i="1"/>
  <c r="B2547" i="1"/>
  <c r="A2547" i="1"/>
  <c r="G2546" i="1"/>
  <c r="F2546" i="1"/>
  <c r="E2546" i="1"/>
  <c r="C2546" i="1"/>
  <c r="B2546" i="1"/>
  <c r="A2546" i="1"/>
  <c r="G2545" i="1"/>
  <c r="F2545" i="1"/>
  <c r="E2545" i="1"/>
  <c r="C2545" i="1"/>
  <c r="B2545" i="1"/>
  <c r="A2545" i="1"/>
  <c r="G2544" i="1"/>
  <c r="F2544" i="1"/>
  <c r="E2544" i="1"/>
  <c r="C2544" i="1"/>
  <c r="B2544" i="1"/>
  <c r="A2544" i="1"/>
  <c r="G2543" i="1"/>
  <c r="F2543" i="1"/>
  <c r="E2543" i="1"/>
  <c r="C2543" i="1"/>
  <c r="B2543" i="1"/>
  <c r="A2543" i="1"/>
  <c r="G2542" i="1"/>
  <c r="F2542" i="1"/>
  <c r="E2542" i="1"/>
  <c r="C2542" i="1"/>
  <c r="B2542" i="1"/>
  <c r="A2542" i="1"/>
  <c r="G2541" i="1"/>
  <c r="F2541" i="1"/>
  <c r="E2541" i="1"/>
  <c r="C2541" i="1"/>
  <c r="B2541" i="1"/>
  <c r="A2541" i="1"/>
  <c r="G2540" i="1"/>
  <c r="F2540" i="1"/>
  <c r="E2540" i="1"/>
  <c r="C2540" i="1"/>
  <c r="B2540" i="1"/>
  <c r="A2540" i="1"/>
  <c r="G2539" i="1"/>
  <c r="F2539" i="1"/>
  <c r="E2539" i="1"/>
  <c r="C2539" i="1"/>
  <c r="B2539" i="1"/>
  <c r="A2539" i="1"/>
  <c r="G2538" i="1"/>
  <c r="F2538" i="1"/>
  <c r="E2538" i="1"/>
  <c r="C2538" i="1"/>
  <c r="B2538" i="1"/>
  <c r="A2538" i="1"/>
  <c r="G2537" i="1"/>
  <c r="F2537" i="1"/>
  <c r="E2537" i="1"/>
  <c r="C2537" i="1"/>
  <c r="B2537" i="1"/>
  <c r="A2537" i="1"/>
  <c r="G2536" i="1"/>
  <c r="F2536" i="1"/>
  <c r="E2536" i="1"/>
  <c r="C2536" i="1"/>
  <c r="B2536" i="1"/>
  <c r="A2536" i="1"/>
  <c r="G2535" i="1"/>
  <c r="F2535" i="1"/>
  <c r="E2535" i="1"/>
  <c r="C2535" i="1"/>
  <c r="B2535" i="1"/>
  <c r="A2535" i="1"/>
  <c r="G2534" i="1"/>
  <c r="F2534" i="1"/>
  <c r="E2534" i="1"/>
  <c r="C2534" i="1"/>
  <c r="B2534" i="1"/>
  <c r="A2534" i="1"/>
  <c r="G2533" i="1"/>
  <c r="F2533" i="1"/>
  <c r="E2533" i="1"/>
  <c r="C2533" i="1"/>
  <c r="B2533" i="1"/>
  <c r="A2533" i="1"/>
  <c r="G2532" i="1"/>
  <c r="F2532" i="1"/>
  <c r="E2532" i="1"/>
  <c r="C2532" i="1"/>
  <c r="B2532" i="1"/>
  <c r="A2532" i="1"/>
  <c r="G2531" i="1"/>
  <c r="F2531" i="1"/>
  <c r="E2531" i="1"/>
  <c r="C2531" i="1"/>
  <c r="B2531" i="1"/>
  <c r="A2531" i="1"/>
  <c r="G2530" i="1"/>
  <c r="F2530" i="1"/>
  <c r="E2530" i="1"/>
  <c r="C2530" i="1"/>
  <c r="B2530" i="1"/>
  <c r="A2530" i="1"/>
  <c r="G2529" i="1"/>
  <c r="F2529" i="1"/>
  <c r="E2529" i="1"/>
  <c r="C2529" i="1"/>
  <c r="B2529" i="1"/>
  <c r="A2529" i="1"/>
  <c r="G2528" i="1"/>
  <c r="F2528" i="1"/>
  <c r="E2528" i="1"/>
  <c r="C2528" i="1"/>
  <c r="B2528" i="1"/>
  <c r="A2528" i="1"/>
  <c r="G2527" i="1"/>
  <c r="F2527" i="1"/>
  <c r="E2527" i="1"/>
  <c r="C2527" i="1"/>
  <c r="B2527" i="1"/>
  <c r="A2527" i="1"/>
  <c r="G2526" i="1"/>
  <c r="F2526" i="1"/>
  <c r="E2526" i="1"/>
  <c r="C2526" i="1"/>
  <c r="B2526" i="1"/>
  <c r="A2526" i="1"/>
  <c r="G2525" i="1"/>
  <c r="F2525" i="1"/>
  <c r="E2525" i="1"/>
  <c r="C2525" i="1"/>
  <c r="B2525" i="1"/>
  <c r="A2525" i="1"/>
  <c r="G2524" i="1"/>
  <c r="F2524" i="1"/>
  <c r="E2524" i="1"/>
  <c r="C2524" i="1"/>
  <c r="B2524" i="1"/>
  <c r="A2524" i="1"/>
  <c r="G2523" i="1"/>
  <c r="F2523" i="1"/>
  <c r="E2523" i="1"/>
  <c r="C2523" i="1"/>
  <c r="B2523" i="1"/>
  <c r="A2523" i="1"/>
  <c r="G2522" i="1"/>
  <c r="F2522" i="1"/>
  <c r="E2522" i="1"/>
  <c r="C2522" i="1"/>
  <c r="B2522" i="1"/>
  <c r="A2522" i="1"/>
  <c r="G2521" i="1"/>
  <c r="F2521" i="1"/>
  <c r="E2521" i="1"/>
  <c r="C2521" i="1"/>
  <c r="B2521" i="1"/>
  <c r="A2521" i="1"/>
  <c r="G2520" i="1"/>
  <c r="F2520" i="1"/>
  <c r="E2520" i="1"/>
  <c r="C2520" i="1"/>
  <c r="B2520" i="1"/>
  <c r="A2520" i="1"/>
  <c r="G2519" i="1"/>
  <c r="F2519" i="1"/>
  <c r="E2519" i="1"/>
  <c r="C2519" i="1"/>
  <c r="B2519" i="1"/>
  <c r="A2519" i="1"/>
  <c r="G2518" i="1"/>
  <c r="F2518" i="1"/>
  <c r="E2518" i="1"/>
  <c r="C2518" i="1"/>
  <c r="B2518" i="1"/>
  <c r="A2518" i="1"/>
  <c r="G2517" i="1"/>
  <c r="F2517" i="1"/>
  <c r="E2517" i="1"/>
  <c r="C2517" i="1"/>
  <c r="B2517" i="1"/>
  <c r="A2517" i="1"/>
  <c r="G2516" i="1"/>
  <c r="F2516" i="1"/>
  <c r="E2516" i="1"/>
  <c r="C2516" i="1"/>
  <c r="B2516" i="1"/>
  <c r="A2516" i="1"/>
  <c r="G2515" i="1"/>
  <c r="F2515" i="1"/>
  <c r="E2515" i="1"/>
  <c r="C2515" i="1"/>
  <c r="B2515" i="1"/>
  <c r="A2515" i="1"/>
  <c r="G2514" i="1"/>
  <c r="F2514" i="1"/>
  <c r="E2514" i="1"/>
  <c r="C2514" i="1"/>
  <c r="B2514" i="1"/>
  <c r="A2514" i="1"/>
  <c r="G2513" i="1"/>
  <c r="F2513" i="1"/>
  <c r="E2513" i="1"/>
  <c r="C2513" i="1"/>
  <c r="B2513" i="1"/>
  <c r="A2513" i="1"/>
  <c r="J2512" i="1"/>
  <c r="G2512" i="1"/>
  <c r="F2512" i="1"/>
  <c r="E2512" i="1"/>
  <c r="C2512" i="1"/>
  <c r="B2512" i="1"/>
  <c r="A2512" i="1"/>
  <c r="G2511" i="1"/>
  <c r="F2511" i="1"/>
  <c r="E2511" i="1"/>
  <c r="C2511" i="1"/>
  <c r="B2511" i="1"/>
  <c r="A2511" i="1"/>
  <c r="J2510" i="1"/>
  <c r="G2510" i="1"/>
  <c r="F2510" i="1"/>
  <c r="E2510" i="1"/>
  <c r="C2510" i="1"/>
  <c r="B2510" i="1"/>
  <c r="A2510" i="1"/>
  <c r="G2509" i="1"/>
  <c r="F2509" i="1"/>
  <c r="E2509" i="1"/>
  <c r="C2509" i="1"/>
  <c r="B2509" i="1"/>
  <c r="A2509" i="1"/>
  <c r="G2508" i="1"/>
  <c r="F2508" i="1"/>
  <c r="E2508" i="1"/>
  <c r="C2508" i="1"/>
  <c r="B2508" i="1"/>
  <c r="A2508" i="1"/>
  <c r="G2507" i="1"/>
  <c r="F2507" i="1"/>
  <c r="E2507" i="1"/>
  <c r="C2507" i="1"/>
  <c r="B2507" i="1"/>
  <c r="A2507" i="1"/>
  <c r="G2506" i="1"/>
  <c r="F2506" i="1"/>
  <c r="E2506" i="1"/>
  <c r="C2506" i="1"/>
  <c r="B2506" i="1"/>
  <c r="A2506" i="1"/>
  <c r="G2505" i="1"/>
  <c r="F2505" i="1"/>
  <c r="E2505" i="1"/>
  <c r="C2505" i="1"/>
  <c r="B2505" i="1"/>
  <c r="A2505" i="1"/>
  <c r="G2504" i="1"/>
  <c r="F2504" i="1"/>
  <c r="E2504" i="1"/>
  <c r="C2504" i="1"/>
  <c r="B2504" i="1"/>
  <c r="A2504" i="1"/>
  <c r="G2503" i="1"/>
  <c r="F2503" i="1"/>
  <c r="E2503" i="1"/>
  <c r="C2503" i="1"/>
  <c r="B2503" i="1"/>
  <c r="A2503" i="1"/>
  <c r="G2502" i="1"/>
  <c r="F2502" i="1"/>
  <c r="E2502" i="1"/>
  <c r="C2502" i="1"/>
  <c r="B2502" i="1"/>
  <c r="A2502" i="1"/>
  <c r="G2501" i="1"/>
  <c r="F2501" i="1"/>
  <c r="E2501" i="1"/>
  <c r="C2501" i="1"/>
  <c r="B2501" i="1"/>
  <c r="A2501" i="1"/>
  <c r="G2500" i="1"/>
  <c r="F2500" i="1"/>
  <c r="E2500" i="1"/>
  <c r="C2500" i="1"/>
  <c r="B2500" i="1"/>
  <c r="A2500" i="1"/>
  <c r="G2499" i="1"/>
  <c r="F2499" i="1"/>
  <c r="E2499" i="1"/>
  <c r="C2499" i="1"/>
  <c r="B2499" i="1"/>
  <c r="A2499" i="1"/>
  <c r="G2498" i="1"/>
  <c r="F2498" i="1"/>
  <c r="E2498" i="1"/>
  <c r="C2498" i="1"/>
  <c r="B2498" i="1"/>
  <c r="A2498" i="1"/>
  <c r="G2497" i="1"/>
  <c r="F2497" i="1"/>
  <c r="E2497" i="1"/>
  <c r="C2497" i="1"/>
  <c r="B2497" i="1"/>
  <c r="A2497" i="1"/>
  <c r="G2496" i="1"/>
  <c r="F2496" i="1"/>
  <c r="E2496" i="1"/>
  <c r="C2496" i="1"/>
  <c r="B2496" i="1"/>
  <c r="A2496" i="1"/>
  <c r="G2495" i="1"/>
  <c r="F2495" i="1"/>
  <c r="E2495" i="1"/>
  <c r="C2495" i="1"/>
  <c r="B2495" i="1"/>
  <c r="A2495" i="1"/>
  <c r="G2494" i="1"/>
  <c r="F2494" i="1"/>
  <c r="E2494" i="1"/>
  <c r="C2494" i="1"/>
  <c r="B2494" i="1"/>
  <c r="A2494" i="1"/>
  <c r="G2493" i="1"/>
  <c r="F2493" i="1"/>
  <c r="E2493" i="1"/>
  <c r="C2493" i="1"/>
  <c r="B2493" i="1"/>
  <c r="A2493" i="1"/>
  <c r="G2492" i="1"/>
  <c r="F2492" i="1"/>
  <c r="E2492" i="1"/>
  <c r="C2492" i="1"/>
  <c r="B2492" i="1"/>
  <c r="A2492" i="1"/>
  <c r="G2491" i="1"/>
  <c r="F2491" i="1"/>
  <c r="E2491" i="1"/>
  <c r="C2491" i="1"/>
  <c r="B2491" i="1"/>
  <c r="A2491" i="1"/>
  <c r="G2490" i="1"/>
  <c r="F2490" i="1"/>
  <c r="E2490" i="1"/>
  <c r="C2490" i="1"/>
  <c r="B2490" i="1"/>
  <c r="A2490" i="1"/>
  <c r="G2489" i="1"/>
  <c r="F2489" i="1"/>
  <c r="E2489" i="1"/>
  <c r="C2489" i="1"/>
  <c r="B2489" i="1"/>
  <c r="A2489" i="1"/>
  <c r="G2488" i="1"/>
  <c r="F2488" i="1"/>
  <c r="E2488" i="1"/>
  <c r="C2488" i="1"/>
  <c r="B2488" i="1"/>
  <c r="A2488" i="1"/>
  <c r="G2487" i="1"/>
  <c r="F2487" i="1"/>
  <c r="E2487" i="1"/>
  <c r="C2487" i="1"/>
  <c r="B2487" i="1"/>
  <c r="A2487" i="1"/>
  <c r="G2486" i="1"/>
  <c r="F2486" i="1"/>
  <c r="E2486" i="1"/>
  <c r="C2486" i="1"/>
  <c r="B2486" i="1"/>
  <c r="A2486" i="1"/>
  <c r="G2485" i="1"/>
  <c r="F2485" i="1"/>
  <c r="E2485" i="1"/>
  <c r="C2485" i="1"/>
  <c r="B2485" i="1"/>
  <c r="A2485" i="1"/>
  <c r="G2484" i="1"/>
  <c r="F2484" i="1"/>
  <c r="E2484" i="1"/>
  <c r="C2484" i="1"/>
  <c r="B2484" i="1"/>
  <c r="A2484" i="1"/>
  <c r="G2483" i="1"/>
  <c r="F2483" i="1"/>
  <c r="E2483" i="1"/>
  <c r="C2483" i="1"/>
  <c r="B2483" i="1"/>
  <c r="A2483" i="1"/>
  <c r="G2482" i="1"/>
  <c r="F2482" i="1"/>
  <c r="E2482" i="1"/>
  <c r="C2482" i="1"/>
  <c r="B2482" i="1"/>
  <c r="A2482" i="1"/>
  <c r="G2481" i="1"/>
  <c r="F2481" i="1"/>
  <c r="E2481" i="1"/>
  <c r="C2481" i="1"/>
  <c r="B2481" i="1"/>
  <c r="A2481" i="1"/>
  <c r="G2480" i="1"/>
  <c r="F2480" i="1"/>
  <c r="E2480" i="1"/>
  <c r="C2480" i="1"/>
  <c r="B2480" i="1"/>
  <c r="A2480" i="1"/>
  <c r="G2479" i="1"/>
  <c r="F2479" i="1"/>
  <c r="E2479" i="1"/>
  <c r="C2479" i="1"/>
  <c r="B2479" i="1"/>
  <c r="A2479" i="1"/>
  <c r="G2478" i="1"/>
  <c r="F2478" i="1"/>
  <c r="E2478" i="1"/>
  <c r="C2478" i="1"/>
  <c r="B2478" i="1"/>
  <c r="A2478" i="1"/>
  <c r="G2477" i="1"/>
  <c r="F2477" i="1"/>
  <c r="E2477" i="1"/>
  <c r="C2477" i="1"/>
  <c r="B2477" i="1"/>
  <c r="A2477" i="1"/>
  <c r="G2476" i="1"/>
  <c r="F2476" i="1"/>
  <c r="E2476" i="1"/>
  <c r="C2476" i="1"/>
  <c r="B2476" i="1"/>
  <c r="A2476" i="1"/>
  <c r="G2475" i="1"/>
  <c r="F2475" i="1"/>
  <c r="E2475" i="1"/>
  <c r="C2475" i="1"/>
  <c r="B2475" i="1"/>
  <c r="A2475" i="1"/>
  <c r="G2474" i="1"/>
  <c r="F2474" i="1"/>
  <c r="E2474" i="1"/>
  <c r="C2474" i="1"/>
  <c r="B2474" i="1"/>
  <c r="A2474" i="1"/>
  <c r="G2473" i="1"/>
  <c r="F2473" i="1"/>
  <c r="E2473" i="1"/>
  <c r="C2473" i="1"/>
  <c r="B2473" i="1"/>
  <c r="A2473" i="1"/>
  <c r="G2472" i="1"/>
  <c r="F2472" i="1"/>
  <c r="E2472" i="1"/>
  <c r="C2472" i="1"/>
  <c r="B2472" i="1"/>
  <c r="A2472" i="1"/>
  <c r="G2471" i="1"/>
  <c r="F2471" i="1"/>
  <c r="E2471" i="1"/>
  <c r="C2471" i="1"/>
  <c r="B2471" i="1"/>
  <c r="A2471" i="1"/>
  <c r="G2470" i="1"/>
  <c r="F2470" i="1"/>
  <c r="E2470" i="1"/>
  <c r="C2470" i="1"/>
  <c r="B2470" i="1"/>
  <c r="A2470" i="1"/>
  <c r="G2469" i="1"/>
  <c r="F2469" i="1"/>
  <c r="E2469" i="1"/>
  <c r="C2469" i="1"/>
  <c r="B2469" i="1"/>
  <c r="A2469" i="1"/>
  <c r="G2468" i="1"/>
  <c r="F2468" i="1"/>
  <c r="E2468" i="1"/>
  <c r="C2468" i="1"/>
  <c r="B2468" i="1"/>
  <c r="A2468" i="1"/>
  <c r="G2467" i="1"/>
  <c r="F2467" i="1"/>
  <c r="E2467" i="1"/>
  <c r="C2467" i="1"/>
  <c r="B2467" i="1"/>
  <c r="A2467" i="1"/>
  <c r="G2466" i="1"/>
  <c r="F2466" i="1"/>
  <c r="E2466" i="1"/>
  <c r="C2466" i="1"/>
  <c r="B2466" i="1"/>
  <c r="A2466" i="1"/>
  <c r="G2465" i="1"/>
  <c r="F2465" i="1"/>
  <c r="E2465" i="1"/>
  <c r="C2465" i="1"/>
  <c r="B2465" i="1"/>
  <c r="A2465" i="1"/>
  <c r="G2464" i="1"/>
  <c r="F2464" i="1"/>
  <c r="E2464" i="1"/>
  <c r="C2464" i="1"/>
  <c r="B2464" i="1"/>
  <c r="A2464" i="1"/>
  <c r="G2463" i="1"/>
  <c r="F2463" i="1"/>
  <c r="E2463" i="1"/>
  <c r="C2463" i="1"/>
  <c r="B2463" i="1"/>
  <c r="A2463" i="1"/>
  <c r="G2462" i="1"/>
  <c r="F2462" i="1"/>
  <c r="E2462" i="1"/>
  <c r="C2462" i="1"/>
  <c r="B2462" i="1"/>
  <c r="A2462" i="1"/>
  <c r="G2461" i="1"/>
  <c r="F2461" i="1"/>
  <c r="E2461" i="1"/>
  <c r="C2461" i="1"/>
  <c r="B2461" i="1"/>
  <c r="A2461" i="1"/>
  <c r="G2460" i="1"/>
  <c r="F2460" i="1"/>
  <c r="E2460" i="1"/>
  <c r="C2460" i="1"/>
  <c r="B2460" i="1"/>
  <c r="A2460" i="1"/>
  <c r="G2459" i="1"/>
  <c r="F2459" i="1"/>
  <c r="E2459" i="1"/>
  <c r="C2459" i="1"/>
  <c r="B2459" i="1"/>
  <c r="A2459" i="1"/>
  <c r="G2458" i="1"/>
  <c r="F2458" i="1"/>
  <c r="E2458" i="1"/>
  <c r="C2458" i="1"/>
  <c r="B2458" i="1"/>
  <c r="A2458" i="1"/>
  <c r="G2457" i="1"/>
  <c r="F2457" i="1"/>
  <c r="E2457" i="1"/>
  <c r="C2457" i="1"/>
  <c r="B2457" i="1"/>
  <c r="A2457" i="1"/>
  <c r="G2456" i="1"/>
  <c r="F2456" i="1"/>
  <c r="E2456" i="1"/>
  <c r="C2456" i="1"/>
  <c r="B2456" i="1"/>
  <c r="A2456" i="1"/>
  <c r="G2455" i="1"/>
  <c r="F2455" i="1"/>
  <c r="E2455" i="1"/>
  <c r="C2455" i="1"/>
  <c r="B2455" i="1"/>
  <c r="A2455" i="1"/>
  <c r="G2454" i="1"/>
  <c r="F2454" i="1"/>
  <c r="E2454" i="1"/>
  <c r="C2454" i="1"/>
  <c r="B2454" i="1"/>
  <c r="A2454" i="1"/>
  <c r="G2453" i="1"/>
  <c r="F2453" i="1"/>
  <c r="E2453" i="1"/>
  <c r="C2453" i="1"/>
  <c r="B2453" i="1"/>
  <c r="A2453" i="1"/>
  <c r="G2452" i="1"/>
  <c r="F2452" i="1"/>
  <c r="E2452" i="1"/>
  <c r="C2452" i="1"/>
  <c r="B2452" i="1"/>
  <c r="A2452" i="1"/>
  <c r="G2451" i="1"/>
  <c r="F2451" i="1"/>
  <c r="E2451" i="1"/>
  <c r="C2451" i="1"/>
  <c r="B2451" i="1"/>
  <c r="A2451" i="1"/>
  <c r="G2450" i="1"/>
  <c r="F2450" i="1"/>
  <c r="E2450" i="1"/>
  <c r="C2450" i="1"/>
  <c r="B2450" i="1"/>
  <c r="A2450" i="1"/>
  <c r="G2449" i="1"/>
  <c r="F2449" i="1"/>
  <c r="E2449" i="1"/>
  <c r="C2449" i="1"/>
  <c r="B2449" i="1"/>
  <c r="A2449" i="1"/>
  <c r="G2448" i="1"/>
  <c r="F2448" i="1"/>
  <c r="E2448" i="1"/>
  <c r="C2448" i="1"/>
  <c r="B2448" i="1"/>
  <c r="A2448" i="1"/>
  <c r="G2447" i="1"/>
  <c r="F2447" i="1"/>
  <c r="E2447" i="1"/>
  <c r="C2447" i="1"/>
  <c r="B2447" i="1"/>
  <c r="A2447" i="1"/>
  <c r="J2446" i="1"/>
  <c r="G2446" i="1"/>
  <c r="F2446" i="1"/>
  <c r="E2446" i="1"/>
  <c r="C2446" i="1"/>
  <c r="B2446" i="1"/>
  <c r="A2446" i="1"/>
  <c r="G2445" i="1"/>
  <c r="F2445" i="1"/>
  <c r="E2445" i="1"/>
  <c r="C2445" i="1"/>
  <c r="B2445" i="1"/>
  <c r="A2445" i="1"/>
  <c r="G2444" i="1"/>
  <c r="F2444" i="1"/>
  <c r="E2444" i="1"/>
  <c r="C2444" i="1"/>
  <c r="B2444" i="1"/>
  <c r="A2444" i="1"/>
  <c r="G2443" i="1"/>
  <c r="F2443" i="1"/>
  <c r="E2443" i="1"/>
  <c r="C2443" i="1"/>
  <c r="B2443" i="1"/>
  <c r="A2443" i="1"/>
  <c r="G2442" i="1"/>
  <c r="F2442" i="1"/>
  <c r="E2442" i="1"/>
  <c r="C2442" i="1"/>
  <c r="B2442" i="1"/>
  <c r="A2442" i="1"/>
  <c r="G2441" i="1"/>
  <c r="F2441" i="1"/>
  <c r="E2441" i="1"/>
  <c r="C2441" i="1"/>
  <c r="B2441" i="1"/>
  <c r="A2441" i="1"/>
  <c r="G2440" i="1"/>
  <c r="F2440" i="1"/>
  <c r="E2440" i="1"/>
  <c r="C2440" i="1"/>
  <c r="B2440" i="1"/>
  <c r="A2440" i="1"/>
  <c r="G2439" i="1"/>
  <c r="F2439" i="1"/>
  <c r="E2439" i="1"/>
  <c r="C2439" i="1"/>
  <c r="B2439" i="1"/>
  <c r="A2439" i="1"/>
  <c r="G2438" i="1"/>
  <c r="F2438" i="1"/>
  <c r="E2438" i="1"/>
  <c r="C2438" i="1"/>
  <c r="B2438" i="1"/>
  <c r="A2438" i="1"/>
  <c r="J2437" i="1"/>
  <c r="G2437" i="1"/>
  <c r="F2437" i="1"/>
  <c r="E2437" i="1"/>
  <c r="C2437" i="1"/>
  <c r="B2437" i="1"/>
  <c r="A2437" i="1"/>
  <c r="J2436" i="1"/>
  <c r="G2436" i="1"/>
  <c r="F2436" i="1"/>
  <c r="E2436" i="1"/>
  <c r="C2436" i="1"/>
  <c r="B2436" i="1"/>
  <c r="A2436" i="1"/>
  <c r="J2435" i="1"/>
  <c r="G2435" i="1"/>
  <c r="F2435" i="1"/>
  <c r="E2435" i="1"/>
  <c r="C2435" i="1"/>
  <c r="B2435" i="1"/>
  <c r="A2435" i="1"/>
  <c r="J2434" i="1"/>
  <c r="G2434" i="1"/>
  <c r="F2434" i="1"/>
  <c r="E2434" i="1"/>
  <c r="C2434" i="1"/>
  <c r="B2434" i="1"/>
  <c r="A2434" i="1"/>
  <c r="J2433" i="1"/>
  <c r="G2433" i="1"/>
  <c r="F2433" i="1"/>
  <c r="E2433" i="1"/>
  <c r="C2433" i="1"/>
  <c r="B2433" i="1"/>
  <c r="A2433" i="1"/>
  <c r="G2432" i="1"/>
  <c r="F2432" i="1"/>
  <c r="E2432" i="1"/>
  <c r="C2432" i="1"/>
  <c r="B2432" i="1"/>
  <c r="A2432" i="1"/>
  <c r="G2431" i="1"/>
  <c r="F2431" i="1"/>
  <c r="E2431" i="1"/>
  <c r="C2431" i="1"/>
  <c r="B2431" i="1"/>
  <c r="A2431" i="1"/>
  <c r="G2430" i="1"/>
  <c r="F2430" i="1"/>
  <c r="E2430" i="1"/>
  <c r="C2430" i="1"/>
  <c r="B2430" i="1"/>
  <c r="A2430" i="1"/>
  <c r="G2429" i="1"/>
  <c r="F2429" i="1"/>
  <c r="E2429" i="1"/>
  <c r="C2429" i="1"/>
  <c r="B2429" i="1"/>
  <c r="A2429" i="1"/>
  <c r="G2428" i="1"/>
  <c r="F2428" i="1"/>
  <c r="E2428" i="1"/>
  <c r="C2428" i="1"/>
  <c r="B2428" i="1"/>
  <c r="A2428" i="1"/>
  <c r="G2427" i="1"/>
  <c r="F2427" i="1"/>
  <c r="E2427" i="1"/>
  <c r="C2427" i="1"/>
  <c r="B2427" i="1"/>
  <c r="A2427" i="1"/>
  <c r="J2426" i="1"/>
  <c r="I2426" i="1"/>
  <c r="G2426" i="1"/>
  <c r="F2426" i="1"/>
  <c r="E2426" i="1"/>
  <c r="C2426" i="1"/>
  <c r="B2426" i="1"/>
  <c r="A2426" i="1"/>
  <c r="G2425" i="1"/>
  <c r="F2425" i="1"/>
  <c r="E2425" i="1"/>
  <c r="C2425" i="1"/>
  <c r="B2425" i="1"/>
  <c r="A2425" i="1"/>
  <c r="J2424" i="1"/>
  <c r="G2424" i="1"/>
  <c r="F2424" i="1"/>
  <c r="E2424" i="1"/>
  <c r="C2424" i="1"/>
  <c r="B2424" i="1"/>
  <c r="A2424" i="1"/>
  <c r="J2423" i="1"/>
  <c r="I2423" i="1"/>
  <c r="G2423" i="1"/>
  <c r="F2423" i="1"/>
  <c r="E2423" i="1"/>
  <c r="C2423" i="1"/>
  <c r="B2423" i="1"/>
  <c r="A2423" i="1"/>
  <c r="G2422" i="1"/>
  <c r="F2422" i="1"/>
  <c r="E2422" i="1"/>
  <c r="C2422" i="1"/>
  <c r="B2422" i="1"/>
  <c r="A2422" i="1"/>
  <c r="G2421" i="1"/>
  <c r="F2421" i="1"/>
  <c r="E2421" i="1"/>
  <c r="C2421" i="1"/>
  <c r="B2421" i="1"/>
  <c r="A2421" i="1"/>
  <c r="G2420" i="1"/>
  <c r="F2420" i="1"/>
  <c r="E2420" i="1"/>
  <c r="C2420" i="1"/>
  <c r="B2420" i="1"/>
  <c r="A2420" i="1"/>
  <c r="G2419" i="1"/>
  <c r="F2419" i="1"/>
  <c r="E2419" i="1"/>
  <c r="C2419" i="1"/>
  <c r="B2419" i="1"/>
  <c r="A2419" i="1"/>
  <c r="G2418" i="1"/>
  <c r="F2418" i="1"/>
  <c r="E2418" i="1"/>
  <c r="C2418" i="1"/>
  <c r="B2418" i="1"/>
  <c r="A2418" i="1"/>
  <c r="G2417" i="1"/>
  <c r="F2417" i="1"/>
  <c r="E2417" i="1"/>
  <c r="C2417" i="1"/>
  <c r="B2417" i="1"/>
  <c r="A2417" i="1"/>
  <c r="G2416" i="1"/>
  <c r="F2416" i="1"/>
  <c r="E2416" i="1"/>
  <c r="C2416" i="1"/>
  <c r="B2416" i="1"/>
  <c r="A2416" i="1"/>
  <c r="G2415" i="1"/>
  <c r="F2415" i="1"/>
  <c r="E2415" i="1"/>
  <c r="C2415" i="1"/>
  <c r="B2415" i="1"/>
  <c r="A2415" i="1"/>
  <c r="G2414" i="1"/>
  <c r="F2414" i="1"/>
  <c r="E2414" i="1"/>
  <c r="C2414" i="1"/>
  <c r="B2414" i="1"/>
  <c r="A2414" i="1"/>
  <c r="G2413" i="1"/>
  <c r="F2413" i="1"/>
  <c r="E2413" i="1"/>
  <c r="C2413" i="1"/>
  <c r="B2413" i="1"/>
  <c r="A2413" i="1"/>
  <c r="G2412" i="1"/>
  <c r="F2412" i="1"/>
  <c r="E2412" i="1"/>
  <c r="C2412" i="1"/>
  <c r="B2412" i="1"/>
  <c r="A2412" i="1"/>
  <c r="G2411" i="1"/>
  <c r="F2411" i="1"/>
  <c r="E2411" i="1"/>
  <c r="C2411" i="1"/>
  <c r="B2411" i="1"/>
  <c r="A2411" i="1"/>
  <c r="G2410" i="1"/>
  <c r="F2410" i="1"/>
  <c r="E2410" i="1"/>
  <c r="C2410" i="1"/>
  <c r="B2410" i="1"/>
  <c r="A2410" i="1"/>
  <c r="G2409" i="1"/>
  <c r="F2409" i="1"/>
  <c r="E2409" i="1"/>
  <c r="C2409" i="1"/>
  <c r="B2409" i="1"/>
  <c r="A2409" i="1"/>
  <c r="G2408" i="1"/>
  <c r="F2408" i="1"/>
  <c r="E2408" i="1"/>
  <c r="C2408" i="1"/>
  <c r="B2408" i="1"/>
  <c r="A2408" i="1"/>
  <c r="G2407" i="1"/>
  <c r="F2407" i="1"/>
  <c r="E2407" i="1"/>
  <c r="C2407" i="1"/>
  <c r="B2407" i="1"/>
  <c r="A2407" i="1"/>
  <c r="G2406" i="1"/>
  <c r="F2406" i="1"/>
  <c r="E2406" i="1"/>
  <c r="C2406" i="1"/>
  <c r="B2406" i="1"/>
  <c r="A2406" i="1"/>
  <c r="G2405" i="1"/>
  <c r="F2405" i="1"/>
  <c r="E2405" i="1"/>
  <c r="C2405" i="1"/>
  <c r="B2405" i="1"/>
  <c r="A2405" i="1"/>
  <c r="G2404" i="1"/>
  <c r="F2404" i="1"/>
  <c r="E2404" i="1"/>
  <c r="C2404" i="1"/>
  <c r="B2404" i="1"/>
  <c r="A2404" i="1"/>
  <c r="G2403" i="1"/>
  <c r="F2403" i="1"/>
  <c r="E2403" i="1"/>
  <c r="C2403" i="1"/>
  <c r="B2403" i="1"/>
  <c r="A2403" i="1"/>
  <c r="G2402" i="1"/>
  <c r="F2402" i="1"/>
  <c r="E2402" i="1"/>
  <c r="C2402" i="1"/>
  <c r="B2402" i="1"/>
  <c r="A2402" i="1"/>
  <c r="G2401" i="1"/>
  <c r="F2401" i="1"/>
  <c r="E2401" i="1"/>
  <c r="C2401" i="1"/>
  <c r="B2401" i="1"/>
  <c r="A2401" i="1"/>
  <c r="G2400" i="1"/>
  <c r="F2400" i="1"/>
  <c r="E2400" i="1"/>
  <c r="C2400" i="1"/>
  <c r="B2400" i="1"/>
  <c r="A2400" i="1"/>
  <c r="G2399" i="1"/>
  <c r="F2399" i="1"/>
  <c r="E2399" i="1"/>
  <c r="C2399" i="1"/>
  <c r="B2399" i="1"/>
  <c r="A2399" i="1"/>
  <c r="G2398" i="1"/>
  <c r="F2398" i="1"/>
  <c r="E2398" i="1"/>
  <c r="C2398" i="1"/>
  <c r="B2398" i="1"/>
  <c r="A2398" i="1"/>
  <c r="G2397" i="1"/>
  <c r="F2397" i="1"/>
  <c r="E2397" i="1"/>
  <c r="C2397" i="1"/>
  <c r="B2397" i="1"/>
  <c r="A2397" i="1"/>
  <c r="G2396" i="1"/>
  <c r="F2396" i="1"/>
  <c r="E2396" i="1"/>
  <c r="C2396" i="1"/>
  <c r="B2396" i="1"/>
  <c r="A2396" i="1"/>
  <c r="G2395" i="1"/>
  <c r="F2395" i="1"/>
  <c r="E2395" i="1"/>
  <c r="C2395" i="1"/>
  <c r="B2395" i="1"/>
  <c r="A2395" i="1"/>
  <c r="G2394" i="1"/>
  <c r="F2394" i="1"/>
  <c r="E2394" i="1"/>
  <c r="C2394" i="1"/>
  <c r="B2394" i="1"/>
  <c r="A2394" i="1"/>
  <c r="G2393" i="1"/>
  <c r="F2393" i="1"/>
  <c r="E2393" i="1"/>
  <c r="C2393" i="1"/>
  <c r="B2393" i="1"/>
  <c r="A2393" i="1"/>
  <c r="G2392" i="1"/>
  <c r="F2392" i="1"/>
  <c r="E2392" i="1"/>
  <c r="C2392" i="1"/>
  <c r="B2392" i="1"/>
  <c r="A2392" i="1"/>
  <c r="G2391" i="1"/>
  <c r="F2391" i="1"/>
  <c r="E2391" i="1"/>
  <c r="C2391" i="1"/>
  <c r="B2391" i="1"/>
  <c r="A2391" i="1"/>
  <c r="G2390" i="1"/>
  <c r="F2390" i="1"/>
  <c r="E2390" i="1"/>
  <c r="C2390" i="1"/>
  <c r="B2390" i="1"/>
  <c r="A2390" i="1"/>
  <c r="G2389" i="1"/>
  <c r="F2389" i="1"/>
  <c r="E2389" i="1"/>
  <c r="C2389" i="1"/>
  <c r="B2389" i="1"/>
  <c r="A2389" i="1"/>
  <c r="G2388" i="1"/>
  <c r="F2388" i="1"/>
  <c r="E2388" i="1"/>
  <c r="C2388" i="1"/>
  <c r="B2388" i="1"/>
  <c r="A2388" i="1"/>
  <c r="G2387" i="1"/>
  <c r="F2387" i="1"/>
  <c r="E2387" i="1"/>
  <c r="C2387" i="1"/>
  <c r="B2387" i="1"/>
  <c r="A2387" i="1"/>
  <c r="G2386" i="1"/>
  <c r="F2386" i="1"/>
  <c r="E2386" i="1"/>
  <c r="C2386" i="1"/>
  <c r="B2386" i="1"/>
  <c r="A2386" i="1"/>
  <c r="G2385" i="1"/>
  <c r="F2385" i="1"/>
  <c r="E2385" i="1"/>
  <c r="C2385" i="1"/>
  <c r="B2385" i="1"/>
  <c r="A2385" i="1"/>
  <c r="G2384" i="1"/>
  <c r="F2384" i="1"/>
  <c r="E2384" i="1"/>
  <c r="C2384" i="1"/>
  <c r="B2384" i="1"/>
  <c r="A2384" i="1"/>
  <c r="G2383" i="1"/>
  <c r="F2383" i="1"/>
  <c r="E2383" i="1"/>
  <c r="C2383" i="1"/>
  <c r="B2383" i="1"/>
  <c r="A2383" i="1"/>
  <c r="G2382" i="1"/>
  <c r="F2382" i="1"/>
  <c r="E2382" i="1"/>
  <c r="C2382" i="1"/>
  <c r="B2382" i="1"/>
  <c r="A2382" i="1"/>
  <c r="G2381" i="1"/>
  <c r="F2381" i="1"/>
  <c r="E2381" i="1"/>
  <c r="C2381" i="1"/>
  <c r="B2381" i="1"/>
  <c r="A2381" i="1"/>
  <c r="G2380" i="1"/>
  <c r="F2380" i="1"/>
  <c r="E2380" i="1"/>
  <c r="C2380" i="1"/>
  <c r="B2380" i="1"/>
  <c r="A2380" i="1"/>
  <c r="G2379" i="1"/>
  <c r="F2379" i="1"/>
  <c r="E2379" i="1"/>
  <c r="C2379" i="1"/>
  <c r="B2379" i="1"/>
  <c r="A2379" i="1"/>
  <c r="G2378" i="1"/>
  <c r="F2378" i="1"/>
  <c r="E2378" i="1"/>
  <c r="C2378" i="1"/>
  <c r="B2378" i="1"/>
  <c r="A2378" i="1"/>
  <c r="G2377" i="1"/>
  <c r="F2377" i="1"/>
  <c r="E2377" i="1"/>
  <c r="C2377" i="1"/>
  <c r="B2377" i="1"/>
  <c r="A2377" i="1"/>
  <c r="G2376" i="1"/>
  <c r="F2376" i="1"/>
  <c r="E2376" i="1"/>
  <c r="C2376" i="1"/>
  <c r="B2376" i="1"/>
  <c r="A2376" i="1"/>
  <c r="G2375" i="1"/>
  <c r="F2375" i="1"/>
  <c r="E2375" i="1"/>
  <c r="C2375" i="1"/>
  <c r="B2375" i="1"/>
  <c r="A2375" i="1"/>
  <c r="G2374" i="1"/>
  <c r="F2374" i="1"/>
  <c r="E2374" i="1"/>
  <c r="C2374" i="1"/>
  <c r="B2374" i="1"/>
  <c r="A2374" i="1"/>
  <c r="G2373" i="1"/>
  <c r="F2373" i="1"/>
  <c r="E2373" i="1"/>
  <c r="C2373" i="1"/>
  <c r="B2373" i="1"/>
  <c r="A2373" i="1"/>
  <c r="G2372" i="1"/>
  <c r="F2372" i="1"/>
  <c r="E2372" i="1"/>
  <c r="C2372" i="1"/>
  <c r="B2372" i="1"/>
  <c r="A2372" i="1"/>
  <c r="G2371" i="1"/>
  <c r="F2371" i="1"/>
  <c r="E2371" i="1"/>
  <c r="C2371" i="1"/>
  <c r="B2371" i="1"/>
  <c r="A2371" i="1"/>
  <c r="G2370" i="1"/>
  <c r="F2370" i="1"/>
  <c r="E2370" i="1"/>
  <c r="C2370" i="1"/>
  <c r="B2370" i="1"/>
  <c r="A2370" i="1"/>
  <c r="G2369" i="1"/>
  <c r="F2369" i="1"/>
  <c r="E2369" i="1"/>
  <c r="C2369" i="1"/>
  <c r="B2369" i="1"/>
  <c r="A2369" i="1"/>
  <c r="G2368" i="1"/>
  <c r="F2368" i="1"/>
  <c r="E2368" i="1"/>
  <c r="C2368" i="1"/>
  <c r="B2368" i="1"/>
  <c r="A2368" i="1"/>
  <c r="G2367" i="1"/>
  <c r="F2367" i="1"/>
  <c r="E2367" i="1"/>
  <c r="C2367" i="1"/>
  <c r="B2367" i="1"/>
  <c r="A2367" i="1"/>
  <c r="G2366" i="1"/>
  <c r="F2366" i="1"/>
  <c r="E2366" i="1"/>
  <c r="C2366" i="1"/>
  <c r="B2366" i="1"/>
  <c r="A2366" i="1"/>
  <c r="G2365" i="1"/>
  <c r="F2365" i="1"/>
  <c r="E2365" i="1"/>
  <c r="C2365" i="1"/>
  <c r="B2365" i="1"/>
  <c r="A2365" i="1"/>
  <c r="G2364" i="1"/>
  <c r="F2364" i="1"/>
  <c r="E2364" i="1"/>
  <c r="C2364" i="1"/>
  <c r="B2364" i="1"/>
  <c r="A2364" i="1"/>
  <c r="G2363" i="1"/>
  <c r="F2363" i="1"/>
  <c r="E2363" i="1"/>
  <c r="C2363" i="1"/>
  <c r="B2363" i="1"/>
  <c r="A2363" i="1"/>
  <c r="G2362" i="1"/>
  <c r="F2362" i="1"/>
  <c r="E2362" i="1"/>
  <c r="C2362" i="1"/>
  <c r="B2362" i="1"/>
  <c r="A2362" i="1"/>
  <c r="G2361" i="1"/>
  <c r="F2361" i="1"/>
  <c r="E2361" i="1"/>
  <c r="C2361" i="1"/>
  <c r="B2361" i="1"/>
  <c r="A2361" i="1"/>
  <c r="G2360" i="1"/>
  <c r="F2360" i="1"/>
  <c r="E2360" i="1"/>
  <c r="C2360" i="1"/>
  <c r="B2360" i="1"/>
  <c r="A2360" i="1"/>
  <c r="G2359" i="1"/>
  <c r="F2359" i="1"/>
  <c r="E2359" i="1"/>
  <c r="C2359" i="1"/>
  <c r="B2359" i="1"/>
  <c r="A2359" i="1"/>
  <c r="G2358" i="1"/>
  <c r="F2358" i="1"/>
  <c r="E2358" i="1"/>
  <c r="C2358" i="1"/>
  <c r="B2358" i="1"/>
  <c r="A2358" i="1"/>
  <c r="G2357" i="1"/>
  <c r="F2357" i="1"/>
  <c r="E2357" i="1"/>
  <c r="C2357" i="1"/>
  <c r="B2357" i="1"/>
  <c r="A2357" i="1"/>
  <c r="G2356" i="1"/>
  <c r="F2356" i="1"/>
  <c r="E2356" i="1"/>
  <c r="C2356" i="1"/>
  <c r="B2356" i="1"/>
  <c r="A2356" i="1"/>
  <c r="G2355" i="1"/>
  <c r="F2355" i="1"/>
  <c r="E2355" i="1"/>
  <c r="C2355" i="1"/>
  <c r="B2355" i="1"/>
  <c r="A2355" i="1"/>
  <c r="G2354" i="1"/>
  <c r="F2354" i="1"/>
  <c r="E2354" i="1"/>
  <c r="C2354" i="1"/>
  <c r="B2354" i="1"/>
  <c r="A2354" i="1"/>
  <c r="G2353" i="1"/>
  <c r="F2353" i="1"/>
  <c r="E2353" i="1"/>
  <c r="C2353" i="1"/>
  <c r="B2353" i="1"/>
  <c r="A2353" i="1"/>
  <c r="G2352" i="1"/>
  <c r="F2352" i="1"/>
  <c r="E2352" i="1"/>
  <c r="C2352" i="1"/>
  <c r="B2352" i="1"/>
  <c r="A2352" i="1"/>
  <c r="G2351" i="1"/>
  <c r="F2351" i="1"/>
  <c r="E2351" i="1"/>
  <c r="C2351" i="1"/>
  <c r="B2351" i="1"/>
  <c r="A2351" i="1"/>
  <c r="G2350" i="1"/>
  <c r="F2350" i="1"/>
  <c r="E2350" i="1"/>
  <c r="C2350" i="1"/>
  <c r="B2350" i="1"/>
  <c r="A2350" i="1"/>
  <c r="G2349" i="1"/>
  <c r="F2349" i="1"/>
  <c r="E2349" i="1"/>
  <c r="C2349" i="1"/>
  <c r="B2349" i="1"/>
  <c r="A2349" i="1"/>
  <c r="G2348" i="1"/>
  <c r="F2348" i="1"/>
  <c r="E2348" i="1"/>
  <c r="C2348" i="1"/>
  <c r="B2348" i="1"/>
  <c r="A2348" i="1"/>
  <c r="G2347" i="1"/>
  <c r="F2347" i="1"/>
  <c r="E2347" i="1"/>
  <c r="C2347" i="1"/>
  <c r="B2347" i="1"/>
  <c r="A2347" i="1"/>
  <c r="G2346" i="1"/>
  <c r="F2346" i="1"/>
  <c r="E2346" i="1"/>
  <c r="C2346" i="1"/>
  <c r="B2346" i="1"/>
  <c r="A2346" i="1"/>
  <c r="G2345" i="1"/>
  <c r="F2345" i="1"/>
  <c r="E2345" i="1"/>
  <c r="C2345" i="1"/>
  <c r="B2345" i="1"/>
  <c r="A2345" i="1"/>
  <c r="G2344" i="1"/>
  <c r="F2344" i="1"/>
  <c r="E2344" i="1"/>
  <c r="C2344" i="1"/>
  <c r="B2344" i="1"/>
  <c r="A2344" i="1"/>
  <c r="G2343" i="1"/>
  <c r="F2343" i="1"/>
  <c r="E2343" i="1"/>
  <c r="C2343" i="1"/>
  <c r="B2343" i="1"/>
  <c r="A2343" i="1"/>
  <c r="G2342" i="1"/>
  <c r="F2342" i="1"/>
  <c r="E2342" i="1"/>
  <c r="C2342" i="1"/>
  <c r="B2342" i="1"/>
  <c r="A2342" i="1"/>
  <c r="G2341" i="1"/>
  <c r="F2341" i="1"/>
  <c r="E2341" i="1"/>
  <c r="C2341" i="1"/>
  <c r="B2341" i="1"/>
  <c r="A2341" i="1"/>
  <c r="G2340" i="1"/>
  <c r="F2340" i="1"/>
  <c r="E2340" i="1"/>
  <c r="C2340" i="1"/>
  <c r="B2340" i="1"/>
  <c r="A2340" i="1"/>
  <c r="G2339" i="1"/>
  <c r="F2339" i="1"/>
  <c r="E2339" i="1"/>
  <c r="C2339" i="1"/>
  <c r="B2339" i="1"/>
  <c r="A2339" i="1"/>
  <c r="G2338" i="1"/>
  <c r="F2338" i="1"/>
  <c r="E2338" i="1"/>
  <c r="C2338" i="1"/>
  <c r="B2338" i="1"/>
  <c r="A2338" i="1"/>
  <c r="G2337" i="1"/>
  <c r="F2337" i="1"/>
  <c r="E2337" i="1"/>
  <c r="C2337" i="1"/>
  <c r="B2337" i="1"/>
  <c r="A2337" i="1"/>
  <c r="G2336" i="1"/>
  <c r="F2336" i="1"/>
  <c r="E2336" i="1"/>
  <c r="C2336" i="1"/>
  <c r="B2336" i="1"/>
  <c r="A2336" i="1"/>
  <c r="G2335" i="1"/>
  <c r="F2335" i="1"/>
  <c r="E2335" i="1"/>
  <c r="C2335" i="1"/>
  <c r="B2335" i="1"/>
  <c r="A2335" i="1"/>
  <c r="G2334" i="1"/>
  <c r="F2334" i="1"/>
  <c r="E2334" i="1"/>
  <c r="C2334" i="1"/>
  <c r="B2334" i="1"/>
  <c r="A2334" i="1"/>
  <c r="G2333" i="1"/>
  <c r="F2333" i="1"/>
  <c r="E2333" i="1"/>
  <c r="C2333" i="1"/>
  <c r="B2333" i="1"/>
  <c r="A2333" i="1"/>
  <c r="G2332" i="1"/>
  <c r="F2332" i="1"/>
  <c r="E2332" i="1"/>
  <c r="C2332" i="1"/>
  <c r="B2332" i="1"/>
  <c r="A2332" i="1"/>
  <c r="G2331" i="1"/>
  <c r="F2331" i="1"/>
  <c r="E2331" i="1"/>
  <c r="C2331" i="1"/>
  <c r="B2331" i="1"/>
  <c r="A2331" i="1"/>
  <c r="G2330" i="1"/>
  <c r="F2330" i="1"/>
  <c r="E2330" i="1"/>
  <c r="C2330" i="1"/>
  <c r="B2330" i="1"/>
  <c r="A2330" i="1"/>
  <c r="G2329" i="1"/>
  <c r="F2329" i="1"/>
  <c r="E2329" i="1"/>
  <c r="C2329" i="1"/>
  <c r="B2329" i="1"/>
  <c r="A2329" i="1"/>
  <c r="G2328" i="1"/>
  <c r="F2328" i="1"/>
  <c r="E2328" i="1"/>
  <c r="C2328" i="1"/>
  <c r="B2328" i="1"/>
  <c r="A2328" i="1"/>
  <c r="G2327" i="1"/>
  <c r="F2327" i="1"/>
  <c r="E2327" i="1"/>
  <c r="C2327" i="1"/>
  <c r="B2327" i="1"/>
  <c r="A2327" i="1"/>
  <c r="G2326" i="1"/>
  <c r="F2326" i="1"/>
  <c r="E2326" i="1"/>
  <c r="C2326" i="1"/>
  <c r="B2326" i="1"/>
  <c r="A2326" i="1"/>
  <c r="G2325" i="1"/>
  <c r="F2325" i="1"/>
  <c r="E2325" i="1"/>
  <c r="C2325" i="1"/>
  <c r="B2325" i="1"/>
  <c r="A2325" i="1"/>
  <c r="G2324" i="1"/>
  <c r="F2324" i="1"/>
  <c r="E2324" i="1"/>
  <c r="C2324" i="1"/>
  <c r="B2324" i="1"/>
  <c r="A2324" i="1"/>
  <c r="G2323" i="1"/>
  <c r="F2323" i="1"/>
  <c r="E2323" i="1"/>
  <c r="C2323" i="1"/>
  <c r="B2323" i="1"/>
  <c r="A2323" i="1"/>
  <c r="G2322" i="1"/>
  <c r="F2322" i="1"/>
  <c r="E2322" i="1"/>
  <c r="C2322" i="1"/>
  <c r="B2322" i="1"/>
  <c r="A2322" i="1"/>
  <c r="G2321" i="1"/>
  <c r="F2321" i="1"/>
  <c r="E2321" i="1"/>
  <c r="C2321" i="1"/>
  <c r="B2321" i="1"/>
  <c r="A2321" i="1"/>
  <c r="G2320" i="1"/>
  <c r="F2320" i="1"/>
  <c r="E2320" i="1"/>
  <c r="C2320" i="1"/>
  <c r="B2320" i="1"/>
  <c r="A2320" i="1"/>
  <c r="G2319" i="1"/>
  <c r="F2319" i="1"/>
  <c r="E2319" i="1"/>
  <c r="C2319" i="1"/>
  <c r="B2319" i="1"/>
  <c r="A2319" i="1"/>
  <c r="G2318" i="1"/>
  <c r="F2318" i="1"/>
  <c r="E2318" i="1"/>
  <c r="C2318" i="1"/>
  <c r="B2318" i="1"/>
  <c r="A2318" i="1"/>
  <c r="G2317" i="1"/>
  <c r="F2317" i="1"/>
  <c r="E2317" i="1"/>
  <c r="C2317" i="1"/>
  <c r="B2317" i="1"/>
  <c r="A2317" i="1"/>
  <c r="G2316" i="1"/>
  <c r="F2316" i="1"/>
  <c r="E2316" i="1"/>
  <c r="C2316" i="1"/>
  <c r="B2316" i="1"/>
  <c r="A2316" i="1"/>
  <c r="G2315" i="1"/>
  <c r="F2315" i="1"/>
  <c r="E2315" i="1"/>
  <c r="C2315" i="1"/>
  <c r="B2315" i="1"/>
  <c r="A2315" i="1"/>
  <c r="G2314" i="1"/>
  <c r="F2314" i="1"/>
  <c r="E2314" i="1"/>
  <c r="C2314" i="1"/>
  <c r="B2314" i="1"/>
  <c r="A2314" i="1"/>
  <c r="G2313" i="1"/>
  <c r="F2313" i="1"/>
  <c r="E2313" i="1"/>
  <c r="C2313" i="1"/>
  <c r="B2313" i="1"/>
  <c r="A2313" i="1"/>
  <c r="G2312" i="1"/>
  <c r="F2312" i="1"/>
  <c r="E2312" i="1"/>
  <c r="C2312" i="1"/>
  <c r="B2312" i="1"/>
  <c r="A2312" i="1"/>
  <c r="G2311" i="1"/>
  <c r="F2311" i="1"/>
  <c r="E2311" i="1"/>
  <c r="C2311" i="1"/>
  <c r="B2311" i="1"/>
  <c r="A2311" i="1"/>
  <c r="G2310" i="1"/>
  <c r="F2310" i="1"/>
  <c r="E2310" i="1"/>
  <c r="C2310" i="1"/>
  <c r="B2310" i="1"/>
  <c r="A2310" i="1"/>
  <c r="G2309" i="1"/>
  <c r="F2309" i="1"/>
  <c r="E2309" i="1"/>
  <c r="C2309" i="1"/>
  <c r="B2309" i="1"/>
  <c r="A2309" i="1"/>
  <c r="G2308" i="1"/>
  <c r="F2308" i="1"/>
  <c r="E2308" i="1"/>
  <c r="C2308" i="1"/>
  <c r="B2308" i="1"/>
  <c r="A2308" i="1"/>
  <c r="G2307" i="1"/>
  <c r="F2307" i="1"/>
  <c r="E2307" i="1"/>
  <c r="C2307" i="1"/>
  <c r="B2307" i="1"/>
  <c r="A2307" i="1"/>
  <c r="G2306" i="1"/>
  <c r="F2306" i="1"/>
  <c r="E2306" i="1"/>
  <c r="C2306" i="1"/>
  <c r="B2306" i="1"/>
  <c r="A2306" i="1"/>
  <c r="G2305" i="1"/>
  <c r="F2305" i="1"/>
  <c r="E2305" i="1"/>
  <c r="C2305" i="1"/>
  <c r="B2305" i="1"/>
  <c r="A2305" i="1"/>
  <c r="G2304" i="1"/>
  <c r="F2304" i="1"/>
  <c r="E2304" i="1"/>
  <c r="C2304" i="1"/>
  <c r="B2304" i="1"/>
  <c r="A2304" i="1"/>
  <c r="G2303" i="1"/>
  <c r="F2303" i="1"/>
  <c r="E2303" i="1"/>
  <c r="C2303" i="1"/>
  <c r="B2303" i="1"/>
  <c r="A2303" i="1"/>
  <c r="G2302" i="1"/>
  <c r="F2302" i="1"/>
  <c r="E2302" i="1"/>
  <c r="C2302" i="1"/>
  <c r="B2302" i="1"/>
  <c r="A2302" i="1"/>
  <c r="G2301" i="1"/>
  <c r="F2301" i="1"/>
  <c r="E2301" i="1"/>
  <c r="C2301" i="1"/>
  <c r="B2301" i="1"/>
  <c r="A2301" i="1"/>
  <c r="G2300" i="1"/>
  <c r="F2300" i="1"/>
  <c r="E2300" i="1"/>
  <c r="C2300" i="1"/>
  <c r="B2300" i="1"/>
  <c r="A2300" i="1"/>
  <c r="G2299" i="1"/>
  <c r="F2299" i="1"/>
  <c r="E2299" i="1"/>
  <c r="C2299" i="1"/>
  <c r="B2299" i="1"/>
  <c r="A2299" i="1"/>
  <c r="G2298" i="1"/>
  <c r="F2298" i="1"/>
  <c r="E2298" i="1"/>
  <c r="C2298" i="1"/>
  <c r="B2298" i="1"/>
  <c r="A2298" i="1"/>
  <c r="G2297" i="1"/>
  <c r="F2297" i="1"/>
  <c r="E2297" i="1"/>
  <c r="C2297" i="1"/>
  <c r="B2297" i="1"/>
  <c r="A2297" i="1"/>
  <c r="G2296" i="1"/>
  <c r="F2296" i="1"/>
  <c r="E2296" i="1"/>
  <c r="C2296" i="1"/>
  <c r="B2296" i="1"/>
  <c r="A2296" i="1"/>
  <c r="G2295" i="1"/>
  <c r="F2295" i="1"/>
  <c r="E2295" i="1"/>
  <c r="C2295" i="1"/>
  <c r="B2295" i="1"/>
  <c r="A2295" i="1"/>
  <c r="G2294" i="1"/>
  <c r="F2294" i="1"/>
  <c r="E2294" i="1"/>
  <c r="C2294" i="1"/>
  <c r="B2294" i="1"/>
  <c r="A2294" i="1"/>
  <c r="G2293" i="1"/>
  <c r="F2293" i="1"/>
  <c r="E2293" i="1"/>
  <c r="C2293" i="1"/>
  <c r="B2293" i="1"/>
  <c r="A2293" i="1"/>
  <c r="G2292" i="1"/>
  <c r="F2292" i="1"/>
  <c r="E2292" i="1"/>
  <c r="C2292" i="1"/>
  <c r="B2292" i="1"/>
  <c r="A2292" i="1"/>
  <c r="G2291" i="1"/>
  <c r="F2291" i="1"/>
  <c r="E2291" i="1"/>
  <c r="C2291" i="1"/>
  <c r="B2291" i="1"/>
  <c r="A2291" i="1"/>
  <c r="G2290" i="1"/>
  <c r="F2290" i="1"/>
  <c r="E2290" i="1"/>
  <c r="C2290" i="1"/>
  <c r="B2290" i="1"/>
  <c r="A2290" i="1"/>
  <c r="G2289" i="1"/>
  <c r="F2289" i="1"/>
  <c r="E2289" i="1"/>
  <c r="C2289" i="1"/>
  <c r="B2289" i="1"/>
  <c r="A2289" i="1"/>
  <c r="G2288" i="1"/>
  <c r="F2288" i="1"/>
  <c r="E2288" i="1"/>
  <c r="C2288" i="1"/>
  <c r="B2288" i="1"/>
  <c r="A2288" i="1"/>
  <c r="G2287" i="1"/>
  <c r="F2287" i="1"/>
  <c r="E2287" i="1"/>
  <c r="C2287" i="1"/>
  <c r="B2287" i="1"/>
  <c r="A2287" i="1"/>
  <c r="G2286" i="1"/>
  <c r="F2286" i="1"/>
  <c r="E2286" i="1"/>
  <c r="C2286" i="1"/>
  <c r="B2286" i="1"/>
  <c r="A2286" i="1"/>
  <c r="G2285" i="1"/>
  <c r="F2285" i="1"/>
  <c r="E2285" i="1"/>
  <c r="C2285" i="1"/>
  <c r="B2285" i="1"/>
  <c r="A2285" i="1"/>
  <c r="G2284" i="1"/>
  <c r="F2284" i="1"/>
  <c r="E2284" i="1"/>
  <c r="C2284" i="1"/>
  <c r="B2284" i="1"/>
  <c r="A2284" i="1"/>
  <c r="G2283" i="1"/>
  <c r="F2283" i="1"/>
  <c r="E2283" i="1"/>
  <c r="C2283" i="1"/>
  <c r="B2283" i="1"/>
  <c r="A2283" i="1"/>
  <c r="G2282" i="1"/>
  <c r="F2282" i="1"/>
  <c r="E2282" i="1"/>
  <c r="C2282" i="1"/>
  <c r="B2282" i="1"/>
  <c r="A2282" i="1"/>
  <c r="G2281" i="1"/>
  <c r="F2281" i="1"/>
  <c r="E2281" i="1"/>
  <c r="C2281" i="1"/>
  <c r="B2281" i="1"/>
  <c r="A2281" i="1"/>
  <c r="G2280" i="1"/>
  <c r="F2280" i="1"/>
  <c r="E2280" i="1"/>
  <c r="C2280" i="1"/>
  <c r="B2280" i="1"/>
  <c r="A2280" i="1"/>
  <c r="G2279" i="1"/>
  <c r="F2279" i="1"/>
  <c r="E2279" i="1"/>
  <c r="C2279" i="1"/>
  <c r="B2279" i="1"/>
  <c r="A2279" i="1"/>
  <c r="G2278" i="1"/>
  <c r="F2278" i="1"/>
  <c r="E2278" i="1"/>
  <c r="C2278" i="1"/>
  <c r="B2278" i="1"/>
  <c r="A2278" i="1"/>
  <c r="G2277" i="1"/>
  <c r="F2277" i="1"/>
  <c r="E2277" i="1"/>
  <c r="C2277" i="1"/>
  <c r="B2277" i="1"/>
  <c r="A2277" i="1"/>
  <c r="G2276" i="1"/>
  <c r="F2276" i="1"/>
  <c r="E2276" i="1"/>
  <c r="C2276" i="1"/>
  <c r="B2276" i="1"/>
  <c r="A2276" i="1"/>
  <c r="G2275" i="1"/>
  <c r="F2275" i="1"/>
  <c r="E2275" i="1"/>
  <c r="C2275" i="1"/>
  <c r="B2275" i="1"/>
  <c r="A2275" i="1"/>
  <c r="G2274" i="1"/>
  <c r="F2274" i="1"/>
  <c r="E2274" i="1"/>
  <c r="C2274" i="1"/>
  <c r="B2274" i="1"/>
  <c r="A2274" i="1"/>
  <c r="G2273" i="1"/>
  <c r="F2273" i="1"/>
  <c r="E2273" i="1"/>
  <c r="C2273" i="1"/>
  <c r="B2273" i="1"/>
  <c r="A2273" i="1"/>
  <c r="G2272" i="1"/>
  <c r="F2272" i="1"/>
  <c r="E2272" i="1"/>
  <c r="C2272" i="1"/>
  <c r="B2272" i="1"/>
  <c r="A2272" i="1"/>
  <c r="G2271" i="1"/>
  <c r="F2271" i="1"/>
  <c r="E2271" i="1"/>
  <c r="C2271" i="1"/>
  <c r="B2271" i="1"/>
  <c r="A2271" i="1"/>
  <c r="G2270" i="1"/>
  <c r="F2270" i="1"/>
  <c r="E2270" i="1"/>
  <c r="C2270" i="1"/>
  <c r="B2270" i="1"/>
  <c r="A2270" i="1"/>
  <c r="G2269" i="1"/>
  <c r="F2269" i="1"/>
  <c r="E2269" i="1"/>
  <c r="C2269" i="1"/>
  <c r="B2269" i="1"/>
  <c r="A2269" i="1"/>
  <c r="G2268" i="1"/>
  <c r="F2268" i="1"/>
  <c r="E2268" i="1"/>
  <c r="C2268" i="1"/>
  <c r="B2268" i="1"/>
  <c r="A2268" i="1"/>
  <c r="G2267" i="1"/>
  <c r="F2267" i="1"/>
  <c r="E2267" i="1"/>
  <c r="C2267" i="1"/>
  <c r="B2267" i="1"/>
  <c r="A2267" i="1"/>
  <c r="G2266" i="1"/>
  <c r="F2266" i="1"/>
  <c r="E2266" i="1"/>
  <c r="C2266" i="1"/>
  <c r="B2266" i="1"/>
  <c r="A2266" i="1"/>
  <c r="G2265" i="1"/>
  <c r="F2265" i="1"/>
  <c r="E2265" i="1"/>
  <c r="C2265" i="1"/>
  <c r="B2265" i="1"/>
  <c r="A2265" i="1"/>
  <c r="G2264" i="1"/>
  <c r="F2264" i="1"/>
  <c r="E2264" i="1"/>
  <c r="C2264" i="1"/>
  <c r="B2264" i="1"/>
  <c r="A2264" i="1"/>
  <c r="G2263" i="1"/>
  <c r="F2263" i="1"/>
  <c r="E2263" i="1"/>
  <c r="C2263" i="1"/>
  <c r="B2263" i="1"/>
  <c r="A2263" i="1"/>
  <c r="G2262" i="1"/>
  <c r="F2262" i="1"/>
  <c r="E2262" i="1"/>
  <c r="C2262" i="1"/>
  <c r="B2262" i="1"/>
  <c r="A2262" i="1"/>
  <c r="G2261" i="1"/>
  <c r="F2261" i="1"/>
  <c r="E2261" i="1"/>
  <c r="C2261" i="1"/>
  <c r="B2261" i="1"/>
  <c r="A2261" i="1"/>
  <c r="G2260" i="1"/>
  <c r="F2260" i="1"/>
  <c r="E2260" i="1"/>
  <c r="C2260" i="1"/>
  <c r="B2260" i="1"/>
  <c r="A2260" i="1"/>
  <c r="G2259" i="1"/>
  <c r="F2259" i="1"/>
  <c r="E2259" i="1"/>
  <c r="C2259" i="1"/>
  <c r="B2259" i="1"/>
  <c r="A2259" i="1"/>
  <c r="G2258" i="1"/>
  <c r="F2258" i="1"/>
  <c r="E2258" i="1"/>
  <c r="C2258" i="1"/>
  <c r="B2258" i="1"/>
  <c r="A2258" i="1"/>
  <c r="G2257" i="1"/>
  <c r="F2257" i="1"/>
  <c r="E2257" i="1"/>
  <c r="C2257" i="1"/>
  <c r="B2257" i="1"/>
  <c r="A2257" i="1"/>
  <c r="G2256" i="1"/>
  <c r="F2256" i="1"/>
  <c r="E2256" i="1"/>
  <c r="C2256" i="1"/>
  <c r="B2256" i="1"/>
  <c r="A2256" i="1"/>
  <c r="G2255" i="1"/>
  <c r="F2255" i="1"/>
  <c r="E2255" i="1"/>
  <c r="C2255" i="1"/>
  <c r="B2255" i="1"/>
  <c r="A2255" i="1"/>
  <c r="G2254" i="1"/>
  <c r="F2254" i="1"/>
  <c r="E2254" i="1"/>
  <c r="C2254" i="1"/>
  <c r="B2254" i="1"/>
  <c r="A2254" i="1"/>
  <c r="G2253" i="1"/>
  <c r="F2253" i="1"/>
  <c r="E2253" i="1"/>
  <c r="C2253" i="1"/>
  <c r="B2253" i="1"/>
  <c r="A2253" i="1"/>
  <c r="G2252" i="1"/>
  <c r="F2252" i="1"/>
  <c r="E2252" i="1"/>
  <c r="C2252" i="1"/>
  <c r="B2252" i="1"/>
  <c r="A2252" i="1"/>
  <c r="G2251" i="1"/>
  <c r="F2251" i="1"/>
  <c r="E2251" i="1"/>
  <c r="C2251" i="1"/>
  <c r="B2251" i="1"/>
  <c r="A2251" i="1"/>
  <c r="G2250" i="1"/>
  <c r="F2250" i="1"/>
  <c r="E2250" i="1"/>
  <c r="C2250" i="1"/>
  <c r="B2250" i="1"/>
  <c r="A2250" i="1"/>
  <c r="G2249" i="1"/>
  <c r="F2249" i="1"/>
  <c r="E2249" i="1"/>
  <c r="C2249" i="1"/>
  <c r="B2249" i="1"/>
  <c r="A2249" i="1"/>
  <c r="G2248" i="1"/>
  <c r="F2248" i="1"/>
  <c r="E2248" i="1"/>
  <c r="C2248" i="1"/>
  <c r="B2248" i="1"/>
  <c r="A2248" i="1"/>
  <c r="G2247" i="1"/>
  <c r="F2247" i="1"/>
  <c r="E2247" i="1"/>
  <c r="C2247" i="1"/>
  <c r="B2247" i="1"/>
  <c r="A2247" i="1"/>
  <c r="G2246" i="1"/>
  <c r="F2246" i="1"/>
  <c r="E2246" i="1"/>
  <c r="C2246" i="1"/>
  <c r="B2246" i="1"/>
  <c r="A2246" i="1"/>
  <c r="G2245" i="1"/>
  <c r="F2245" i="1"/>
  <c r="E2245" i="1"/>
  <c r="C2245" i="1"/>
  <c r="B2245" i="1"/>
  <c r="A2245" i="1"/>
  <c r="G2244" i="1"/>
  <c r="F2244" i="1"/>
  <c r="E2244" i="1"/>
  <c r="C2244" i="1"/>
  <c r="B2244" i="1"/>
  <c r="A2244" i="1"/>
  <c r="G2243" i="1"/>
  <c r="F2243" i="1"/>
  <c r="E2243" i="1"/>
  <c r="C2243" i="1"/>
  <c r="B2243" i="1"/>
  <c r="A2243" i="1"/>
  <c r="G2242" i="1"/>
  <c r="F2242" i="1"/>
  <c r="E2242" i="1"/>
  <c r="C2242" i="1"/>
  <c r="B2242" i="1"/>
  <c r="A2242" i="1"/>
  <c r="G2241" i="1"/>
  <c r="F2241" i="1"/>
  <c r="E2241" i="1"/>
  <c r="C2241" i="1"/>
  <c r="B2241" i="1"/>
  <c r="A2241" i="1"/>
  <c r="G2240" i="1"/>
  <c r="F2240" i="1"/>
  <c r="E2240" i="1"/>
  <c r="C2240" i="1"/>
  <c r="B2240" i="1"/>
  <c r="A2240" i="1"/>
  <c r="G2239" i="1"/>
  <c r="F2239" i="1"/>
  <c r="E2239" i="1"/>
  <c r="C2239" i="1"/>
  <c r="B2239" i="1"/>
  <c r="A2239" i="1"/>
  <c r="G2238" i="1"/>
  <c r="F2238" i="1"/>
  <c r="E2238" i="1"/>
  <c r="C2238" i="1"/>
  <c r="B2238" i="1"/>
  <c r="A2238" i="1"/>
  <c r="G2237" i="1"/>
  <c r="F2237" i="1"/>
  <c r="E2237" i="1"/>
  <c r="C2237" i="1"/>
  <c r="B2237" i="1"/>
  <c r="A2237" i="1"/>
  <c r="G2236" i="1"/>
  <c r="F2236" i="1"/>
  <c r="E2236" i="1"/>
  <c r="C2236" i="1"/>
  <c r="B2236" i="1"/>
  <c r="A2236" i="1"/>
  <c r="G2235" i="1"/>
  <c r="F2235" i="1"/>
  <c r="E2235" i="1"/>
  <c r="C2235" i="1"/>
  <c r="B2235" i="1"/>
  <c r="A2235" i="1"/>
  <c r="G2234" i="1"/>
  <c r="F2234" i="1"/>
  <c r="E2234" i="1"/>
  <c r="C2234" i="1"/>
  <c r="B2234" i="1"/>
  <c r="A2234" i="1"/>
  <c r="G2233" i="1"/>
  <c r="F2233" i="1"/>
  <c r="E2233" i="1"/>
  <c r="C2233" i="1"/>
  <c r="B2233" i="1"/>
  <c r="A2233" i="1"/>
  <c r="G2232" i="1"/>
  <c r="F2232" i="1"/>
  <c r="E2232" i="1"/>
  <c r="C2232" i="1"/>
  <c r="B2232" i="1"/>
  <c r="A2232" i="1"/>
  <c r="G2231" i="1"/>
  <c r="F2231" i="1"/>
  <c r="E2231" i="1"/>
  <c r="C2231" i="1"/>
  <c r="B2231" i="1"/>
  <c r="A2231" i="1"/>
  <c r="G2230" i="1"/>
  <c r="F2230" i="1"/>
  <c r="E2230" i="1"/>
  <c r="C2230" i="1"/>
  <c r="B2230" i="1"/>
  <c r="A2230" i="1"/>
  <c r="G2229" i="1"/>
  <c r="F2229" i="1"/>
  <c r="E2229" i="1"/>
  <c r="C2229" i="1"/>
  <c r="B2229" i="1"/>
  <c r="A2229" i="1"/>
  <c r="G2228" i="1"/>
  <c r="F2228" i="1"/>
  <c r="E2228" i="1"/>
  <c r="C2228" i="1"/>
  <c r="B2228" i="1"/>
  <c r="A2228" i="1"/>
  <c r="G2227" i="1"/>
  <c r="F2227" i="1"/>
  <c r="E2227" i="1"/>
  <c r="C2227" i="1"/>
  <c r="B2227" i="1"/>
  <c r="A2227" i="1"/>
  <c r="G2226" i="1"/>
  <c r="F2226" i="1"/>
  <c r="E2226" i="1"/>
  <c r="C2226" i="1"/>
  <c r="B2226" i="1"/>
  <c r="A2226" i="1"/>
  <c r="G2225" i="1"/>
  <c r="F2225" i="1"/>
  <c r="E2225" i="1"/>
  <c r="C2225" i="1"/>
  <c r="B2225" i="1"/>
  <c r="A2225" i="1"/>
  <c r="G2224" i="1"/>
  <c r="F2224" i="1"/>
  <c r="E2224" i="1"/>
  <c r="C2224" i="1"/>
  <c r="B2224" i="1"/>
  <c r="A2224" i="1"/>
  <c r="G2223" i="1"/>
  <c r="F2223" i="1"/>
  <c r="E2223" i="1"/>
  <c r="C2223" i="1"/>
  <c r="B2223" i="1"/>
  <c r="A2223" i="1"/>
  <c r="G2222" i="1"/>
  <c r="F2222" i="1"/>
  <c r="E2222" i="1"/>
  <c r="C2222" i="1"/>
  <c r="B2222" i="1"/>
  <c r="A2222" i="1"/>
  <c r="G2221" i="1"/>
  <c r="F2221" i="1"/>
  <c r="E2221" i="1"/>
  <c r="C2221" i="1"/>
  <c r="B2221" i="1"/>
  <c r="A2221" i="1"/>
  <c r="G2220" i="1"/>
  <c r="F2220" i="1"/>
  <c r="E2220" i="1"/>
  <c r="C2220" i="1"/>
  <c r="B2220" i="1"/>
  <c r="A2220" i="1"/>
  <c r="G2219" i="1"/>
  <c r="F2219" i="1"/>
  <c r="E2219" i="1"/>
  <c r="C2219" i="1"/>
  <c r="B2219" i="1"/>
  <c r="A2219" i="1"/>
  <c r="G2218" i="1"/>
  <c r="F2218" i="1"/>
  <c r="E2218" i="1"/>
  <c r="C2218" i="1"/>
  <c r="B2218" i="1"/>
  <c r="A2218" i="1"/>
  <c r="G2217" i="1"/>
  <c r="F2217" i="1"/>
  <c r="E2217" i="1"/>
  <c r="C2217" i="1"/>
  <c r="B2217" i="1"/>
  <c r="A2217" i="1"/>
  <c r="G2216" i="1"/>
  <c r="F2216" i="1"/>
  <c r="E2216" i="1"/>
  <c r="C2216" i="1"/>
  <c r="B2216" i="1"/>
  <c r="A2216" i="1"/>
  <c r="G2215" i="1"/>
  <c r="F2215" i="1"/>
  <c r="E2215" i="1"/>
  <c r="C2215" i="1"/>
  <c r="B2215" i="1"/>
  <c r="A2215" i="1"/>
  <c r="G2214" i="1"/>
  <c r="F2214" i="1"/>
  <c r="E2214" i="1"/>
  <c r="C2214" i="1"/>
  <c r="B2214" i="1"/>
  <c r="A2214" i="1"/>
  <c r="G2213" i="1"/>
  <c r="F2213" i="1"/>
  <c r="E2213" i="1"/>
  <c r="C2213" i="1"/>
  <c r="B2213" i="1"/>
  <c r="A2213" i="1"/>
  <c r="G2212" i="1"/>
  <c r="F2212" i="1"/>
  <c r="E2212" i="1"/>
  <c r="C2212" i="1"/>
  <c r="B2212" i="1"/>
  <c r="A2212" i="1"/>
  <c r="G2211" i="1"/>
  <c r="F2211" i="1"/>
  <c r="E2211" i="1"/>
  <c r="C2211" i="1"/>
  <c r="B2211" i="1"/>
  <c r="A2211" i="1"/>
  <c r="G2210" i="1"/>
  <c r="F2210" i="1"/>
  <c r="E2210" i="1"/>
  <c r="C2210" i="1"/>
  <c r="B2210" i="1"/>
  <c r="A2210" i="1"/>
  <c r="G2209" i="1"/>
  <c r="F2209" i="1"/>
  <c r="E2209" i="1"/>
  <c r="C2209" i="1"/>
  <c r="B2209" i="1"/>
  <c r="A2209" i="1"/>
  <c r="G2208" i="1"/>
  <c r="F2208" i="1"/>
  <c r="E2208" i="1"/>
  <c r="C2208" i="1"/>
  <c r="B2208" i="1"/>
  <c r="A2208" i="1"/>
  <c r="G2207" i="1"/>
  <c r="F2207" i="1"/>
  <c r="E2207" i="1"/>
  <c r="C2207" i="1"/>
  <c r="B2207" i="1"/>
  <c r="A2207" i="1"/>
  <c r="G2206" i="1"/>
  <c r="F2206" i="1"/>
  <c r="E2206" i="1"/>
  <c r="C2206" i="1"/>
  <c r="B2206" i="1"/>
  <c r="A2206" i="1"/>
  <c r="G2205" i="1"/>
  <c r="F2205" i="1"/>
  <c r="E2205" i="1"/>
  <c r="C2205" i="1"/>
  <c r="B2205" i="1"/>
  <c r="A2205" i="1"/>
  <c r="G2204" i="1"/>
  <c r="F2204" i="1"/>
  <c r="E2204" i="1"/>
  <c r="C2204" i="1"/>
  <c r="B2204" i="1"/>
  <c r="A2204" i="1"/>
  <c r="G2203" i="1"/>
  <c r="F2203" i="1"/>
  <c r="E2203" i="1"/>
  <c r="C2203" i="1"/>
  <c r="B2203" i="1"/>
  <c r="A2203" i="1"/>
  <c r="G2202" i="1"/>
  <c r="F2202" i="1"/>
  <c r="E2202" i="1"/>
  <c r="C2202" i="1"/>
  <c r="B2202" i="1"/>
  <c r="A2202" i="1"/>
  <c r="G2201" i="1"/>
  <c r="F2201" i="1"/>
  <c r="E2201" i="1"/>
  <c r="C2201" i="1"/>
  <c r="B2201" i="1"/>
  <c r="A2201" i="1"/>
  <c r="G2200" i="1"/>
  <c r="F2200" i="1"/>
  <c r="E2200" i="1"/>
  <c r="C2200" i="1"/>
  <c r="B2200" i="1"/>
  <c r="A2200" i="1"/>
  <c r="G2199" i="1"/>
  <c r="F2199" i="1"/>
  <c r="E2199" i="1"/>
  <c r="C2199" i="1"/>
  <c r="B2199" i="1"/>
  <c r="A2199" i="1"/>
  <c r="G2198" i="1"/>
  <c r="F2198" i="1"/>
  <c r="E2198" i="1"/>
  <c r="C2198" i="1"/>
  <c r="B2198" i="1"/>
  <c r="A2198" i="1"/>
  <c r="G2197" i="1"/>
  <c r="F2197" i="1"/>
  <c r="E2197" i="1"/>
  <c r="C2197" i="1"/>
  <c r="B2197" i="1"/>
  <c r="A2197" i="1"/>
  <c r="G2196" i="1"/>
  <c r="F2196" i="1"/>
  <c r="E2196" i="1"/>
  <c r="C2196" i="1"/>
  <c r="B2196" i="1"/>
  <c r="A2196" i="1"/>
  <c r="G2195" i="1"/>
  <c r="F2195" i="1"/>
  <c r="E2195" i="1"/>
  <c r="C2195" i="1"/>
  <c r="B2195" i="1"/>
  <c r="A2195" i="1"/>
  <c r="G2194" i="1"/>
  <c r="F2194" i="1"/>
  <c r="E2194" i="1"/>
  <c r="C2194" i="1"/>
  <c r="B2194" i="1"/>
  <c r="A2194" i="1"/>
  <c r="G2193" i="1"/>
  <c r="F2193" i="1"/>
  <c r="E2193" i="1"/>
  <c r="C2193" i="1"/>
  <c r="B2193" i="1"/>
  <c r="A2193" i="1"/>
  <c r="G2192" i="1"/>
  <c r="F2192" i="1"/>
  <c r="E2192" i="1"/>
  <c r="C2192" i="1"/>
  <c r="B2192" i="1"/>
  <c r="A2192" i="1"/>
  <c r="G2191" i="1"/>
  <c r="F2191" i="1"/>
  <c r="E2191" i="1"/>
  <c r="C2191" i="1"/>
  <c r="B2191" i="1"/>
  <c r="A2191" i="1"/>
  <c r="G2190" i="1"/>
  <c r="F2190" i="1"/>
  <c r="E2190" i="1"/>
  <c r="C2190" i="1"/>
  <c r="B2190" i="1"/>
  <c r="A2190" i="1"/>
  <c r="G2189" i="1"/>
  <c r="F2189" i="1"/>
  <c r="E2189" i="1"/>
  <c r="C2189" i="1"/>
  <c r="B2189" i="1"/>
  <c r="A2189" i="1"/>
  <c r="G2188" i="1"/>
  <c r="F2188" i="1"/>
  <c r="E2188" i="1"/>
  <c r="C2188" i="1"/>
  <c r="B2188" i="1"/>
  <c r="A2188" i="1"/>
  <c r="G2187" i="1"/>
  <c r="F2187" i="1"/>
  <c r="E2187" i="1"/>
  <c r="C2187" i="1"/>
  <c r="B2187" i="1"/>
  <c r="A2187" i="1"/>
  <c r="G2186" i="1"/>
  <c r="F2186" i="1"/>
  <c r="E2186" i="1"/>
  <c r="C2186" i="1"/>
  <c r="B2186" i="1"/>
  <c r="A2186" i="1"/>
  <c r="G2185" i="1"/>
  <c r="F2185" i="1"/>
  <c r="E2185" i="1"/>
  <c r="C2185" i="1"/>
  <c r="B2185" i="1"/>
  <c r="A2185" i="1"/>
  <c r="G2184" i="1"/>
  <c r="F2184" i="1"/>
  <c r="E2184" i="1"/>
  <c r="C2184" i="1"/>
  <c r="B2184" i="1"/>
  <c r="A2184" i="1"/>
  <c r="G2183" i="1"/>
  <c r="F2183" i="1"/>
  <c r="E2183" i="1"/>
  <c r="C2183" i="1"/>
  <c r="B2183" i="1"/>
  <c r="A2183" i="1"/>
  <c r="G2182" i="1"/>
  <c r="F2182" i="1"/>
  <c r="E2182" i="1"/>
  <c r="C2182" i="1"/>
  <c r="B2182" i="1"/>
  <c r="A2182" i="1"/>
  <c r="G2181" i="1"/>
  <c r="F2181" i="1"/>
  <c r="E2181" i="1"/>
  <c r="C2181" i="1"/>
  <c r="B2181" i="1"/>
  <c r="A2181" i="1"/>
  <c r="G2180" i="1"/>
  <c r="F2180" i="1"/>
  <c r="E2180" i="1"/>
  <c r="C2180" i="1"/>
  <c r="B2180" i="1"/>
  <c r="A2180" i="1"/>
  <c r="G2179" i="1"/>
  <c r="F2179" i="1"/>
  <c r="E2179" i="1"/>
  <c r="C2179" i="1"/>
  <c r="B2179" i="1"/>
  <c r="A2179" i="1"/>
  <c r="G2178" i="1"/>
  <c r="F2178" i="1"/>
  <c r="E2178" i="1"/>
  <c r="C2178" i="1"/>
  <c r="B2178" i="1"/>
  <c r="A2178" i="1"/>
  <c r="G2177" i="1"/>
  <c r="F2177" i="1"/>
  <c r="E2177" i="1"/>
  <c r="C2177" i="1"/>
  <c r="B2177" i="1"/>
  <c r="A2177" i="1"/>
  <c r="G2176" i="1"/>
  <c r="F2176" i="1"/>
  <c r="E2176" i="1"/>
  <c r="C2176" i="1"/>
  <c r="B2176" i="1"/>
  <c r="A2176" i="1"/>
  <c r="G2175" i="1"/>
  <c r="F2175" i="1"/>
  <c r="E2175" i="1"/>
  <c r="C2175" i="1"/>
  <c r="B2175" i="1"/>
  <c r="A2175" i="1"/>
  <c r="G2174" i="1"/>
  <c r="F2174" i="1"/>
  <c r="E2174" i="1"/>
  <c r="C2174" i="1"/>
  <c r="B2174" i="1"/>
  <c r="A2174" i="1"/>
  <c r="G2173" i="1"/>
  <c r="F2173" i="1"/>
  <c r="E2173" i="1"/>
  <c r="C2173" i="1"/>
  <c r="B2173" i="1"/>
  <c r="A2173" i="1"/>
  <c r="G2172" i="1"/>
  <c r="F2172" i="1"/>
  <c r="E2172" i="1"/>
  <c r="C2172" i="1"/>
  <c r="B2172" i="1"/>
  <c r="A2172" i="1"/>
  <c r="G2171" i="1"/>
  <c r="F2171" i="1"/>
  <c r="E2171" i="1"/>
  <c r="C2171" i="1"/>
  <c r="B2171" i="1"/>
  <c r="A2171" i="1"/>
  <c r="G2170" i="1"/>
  <c r="F2170" i="1"/>
  <c r="E2170" i="1"/>
  <c r="C2170" i="1"/>
  <c r="B2170" i="1"/>
  <c r="A2170" i="1"/>
  <c r="G2169" i="1"/>
  <c r="F2169" i="1"/>
  <c r="E2169" i="1"/>
  <c r="C2169" i="1"/>
  <c r="B2169" i="1"/>
  <c r="A2169" i="1"/>
  <c r="G2168" i="1"/>
  <c r="F2168" i="1"/>
  <c r="E2168" i="1"/>
  <c r="C2168" i="1"/>
  <c r="B2168" i="1"/>
  <c r="A2168" i="1"/>
  <c r="G2167" i="1"/>
  <c r="F2167" i="1"/>
  <c r="E2167" i="1"/>
  <c r="C2167" i="1"/>
  <c r="B2167" i="1"/>
  <c r="A2167" i="1"/>
  <c r="G2166" i="1"/>
  <c r="F2166" i="1"/>
  <c r="E2166" i="1"/>
  <c r="C2166" i="1"/>
  <c r="B2166" i="1"/>
  <c r="A2166" i="1"/>
  <c r="G2165" i="1"/>
  <c r="F2165" i="1"/>
  <c r="E2165" i="1"/>
  <c r="C2165" i="1"/>
  <c r="B2165" i="1"/>
  <c r="A2165" i="1"/>
  <c r="G2164" i="1"/>
  <c r="F2164" i="1"/>
  <c r="E2164" i="1"/>
  <c r="C2164" i="1"/>
  <c r="B2164" i="1"/>
  <c r="A2164" i="1"/>
  <c r="G2163" i="1"/>
  <c r="F2163" i="1"/>
  <c r="E2163" i="1"/>
  <c r="C2163" i="1"/>
  <c r="B2163" i="1"/>
  <c r="A2163" i="1"/>
  <c r="G2162" i="1"/>
  <c r="F2162" i="1"/>
  <c r="E2162" i="1"/>
  <c r="C2162" i="1"/>
  <c r="B2162" i="1"/>
  <c r="A2162" i="1"/>
  <c r="G2161" i="1"/>
  <c r="F2161" i="1"/>
  <c r="E2161" i="1"/>
  <c r="C2161" i="1"/>
  <c r="B2161" i="1"/>
  <c r="A2161" i="1"/>
  <c r="G2160" i="1"/>
  <c r="F2160" i="1"/>
  <c r="E2160" i="1"/>
  <c r="C2160" i="1"/>
  <c r="B2160" i="1"/>
  <c r="A2160" i="1"/>
  <c r="G2159" i="1"/>
  <c r="F2159" i="1"/>
  <c r="E2159" i="1"/>
  <c r="C2159" i="1"/>
  <c r="B2159" i="1"/>
  <c r="A2159" i="1"/>
  <c r="G2158" i="1"/>
  <c r="F2158" i="1"/>
  <c r="E2158" i="1"/>
  <c r="C2158" i="1"/>
  <c r="B2158" i="1"/>
  <c r="A2158" i="1"/>
  <c r="G2157" i="1"/>
  <c r="F2157" i="1"/>
  <c r="E2157" i="1"/>
  <c r="C2157" i="1"/>
  <c r="B2157" i="1"/>
  <c r="A2157" i="1"/>
  <c r="G2156" i="1"/>
  <c r="F2156" i="1"/>
  <c r="E2156" i="1"/>
  <c r="C2156" i="1"/>
  <c r="B2156" i="1"/>
  <c r="A2156" i="1"/>
  <c r="G2155" i="1"/>
  <c r="F2155" i="1"/>
  <c r="E2155" i="1"/>
  <c r="C2155" i="1"/>
  <c r="B2155" i="1"/>
  <c r="A2155" i="1"/>
  <c r="G2154" i="1"/>
  <c r="F2154" i="1"/>
  <c r="E2154" i="1"/>
  <c r="C2154" i="1"/>
  <c r="B2154" i="1"/>
  <c r="A2154" i="1"/>
  <c r="G2153" i="1"/>
  <c r="F2153" i="1"/>
  <c r="E2153" i="1"/>
  <c r="C2153" i="1"/>
  <c r="B2153" i="1"/>
  <c r="A2153" i="1"/>
  <c r="G2152" i="1"/>
  <c r="F2152" i="1"/>
  <c r="E2152" i="1"/>
  <c r="C2152" i="1"/>
  <c r="B2152" i="1"/>
  <c r="A2152" i="1"/>
  <c r="G2151" i="1"/>
  <c r="F2151" i="1"/>
  <c r="E2151" i="1"/>
  <c r="C2151" i="1"/>
  <c r="B2151" i="1"/>
  <c r="A2151" i="1"/>
  <c r="G2150" i="1"/>
  <c r="F2150" i="1"/>
  <c r="E2150" i="1"/>
  <c r="C2150" i="1"/>
  <c r="B2150" i="1"/>
  <c r="A2150" i="1"/>
  <c r="G2149" i="1"/>
  <c r="F2149" i="1"/>
  <c r="E2149" i="1"/>
  <c r="C2149" i="1"/>
  <c r="B2149" i="1"/>
  <c r="A2149" i="1"/>
  <c r="G2148" i="1"/>
  <c r="F2148" i="1"/>
  <c r="E2148" i="1"/>
  <c r="C2148" i="1"/>
  <c r="B2148" i="1"/>
  <c r="A2148" i="1"/>
  <c r="G2147" i="1"/>
  <c r="F2147" i="1"/>
  <c r="E2147" i="1"/>
  <c r="C2147" i="1"/>
  <c r="B2147" i="1"/>
  <c r="A2147" i="1"/>
  <c r="G2146" i="1"/>
  <c r="F2146" i="1"/>
  <c r="E2146" i="1"/>
  <c r="C2146" i="1"/>
  <c r="B2146" i="1"/>
  <c r="A2146" i="1"/>
  <c r="G2145" i="1"/>
  <c r="F2145" i="1"/>
  <c r="E2145" i="1"/>
  <c r="C2145" i="1"/>
  <c r="B2145" i="1"/>
  <c r="A2145" i="1"/>
  <c r="G2144" i="1"/>
  <c r="F2144" i="1"/>
  <c r="E2144" i="1"/>
  <c r="C2144" i="1"/>
  <c r="B2144" i="1"/>
  <c r="A2144" i="1"/>
  <c r="G2143" i="1"/>
  <c r="F2143" i="1"/>
  <c r="E2143" i="1"/>
  <c r="C2143" i="1"/>
  <c r="B2143" i="1"/>
  <c r="A2143" i="1"/>
  <c r="G2142" i="1"/>
  <c r="F2142" i="1"/>
  <c r="E2142" i="1"/>
  <c r="C2142" i="1"/>
  <c r="B2142" i="1"/>
  <c r="A2142" i="1"/>
  <c r="G2141" i="1"/>
  <c r="F2141" i="1"/>
  <c r="E2141" i="1"/>
  <c r="C2141" i="1"/>
  <c r="B2141" i="1"/>
  <c r="A2141" i="1"/>
  <c r="G2140" i="1"/>
  <c r="F2140" i="1"/>
  <c r="E2140" i="1"/>
  <c r="C2140" i="1"/>
  <c r="B2140" i="1"/>
  <c r="A2140" i="1"/>
  <c r="G2139" i="1"/>
  <c r="F2139" i="1"/>
  <c r="E2139" i="1"/>
  <c r="C2139" i="1"/>
  <c r="B2139" i="1"/>
  <c r="A2139" i="1"/>
  <c r="G2138" i="1"/>
  <c r="F2138" i="1"/>
  <c r="E2138" i="1"/>
  <c r="C2138" i="1"/>
  <c r="B2138" i="1"/>
  <c r="A2138" i="1"/>
  <c r="G2137" i="1"/>
  <c r="F2137" i="1"/>
  <c r="E2137" i="1"/>
  <c r="C2137" i="1"/>
  <c r="B2137" i="1"/>
  <c r="A2137" i="1"/>
  <c r="G2136" i="1"/>
  <c r="F2136" i="1"/>
  <c r="E2136" i="1"/>
  <c r="C2136" i="1"/>
  <c r="B2136" i="1"/>
  <c r="A2136" i="1"/>
  <c r="G2135" i="1"/>
  <c r="F2135" i="1"/>
  <c r="E2135" i="1"/>
  <c r="C2135" i="1"/>
  <c r="B2135" i="1"/>
  <c r="A2135" i="1"/>
  <c r="G2134" i="1"/>
  <c r="F2134" i="1"/>
  <c r="E2134" i="1"/>
  <c r="C2134" i="1"/>
  <c r="B2134" i="1"/>
  <c r="A2134" i="1"/>
  <c r="G2133" i="1"/>
  <c r="F2133" i="1"/>
  <c r="E2133" i="1"/>
  <c r="C2133" i="1"/>
  <c r="B2133" i="1"/>
  <c r="A2133" i="1"/>
  <c r="G2132" i="1"/>
  <c r="F2132" i="1"/>
  <c r="E2132" i="1"/>
  <c r="C2132" i="1"/>
  <c r="B2132" i="1"/>
  <c r="A2132" i="1"/>
  <c r="G2131" i="1"/>
  <c r="F2131" i="1"/>
  <c r="E2131" i="1"/>
  <c r="C2131" i="1"/>
  <c r="B2131" i="1"/>
  <c r="A2131" i="1"/>
  <c r="G2130" i="1"/>
  <c r="F2130" i="1"/>
  <c r="E2130" i="1"/>
  <c r="C2130" i="1"/>
  <c r="B2130" i="1"/>
  <c r="A2130" i="1"/>
  <c r="G2129" i="1"/>
  <c r="F2129" i="1"/>
  <c r="E2129" i="1"/>
  <c r="C2129" i="1"/>
  <c r="B2129" i="1"/>
  <c r="A2129" i="1"/>
  <c r="G2128" i="1"/>
  <c r="F2128" i="1"/>
  <c r="E2128" i="1"/>
  <c r="C2128" i="1"/>
  <c r="B2128" i="1"/>
  <c r="A2128" i="1"/>
  <c r="G2127" i="1"/>
  <c r="F2127" i="1"/>
  <c r="E2127" i="1"/>
  <c r="C2127" i="1"/>
  <c r="B2127" i="1"/>
  <c r="A2127" i="1"/>
  <c r="G2126" i="1"/>
  <c r="F2126" i="1"/>
  <c r="E2126" i="1"/>
  <c r="C2126" i="1"/>
  <c r="B2126" i="1"/>
  <c r="A2126" i="1"/>
  <c r="G2125" i="1"/>
  <c r="F2125" i="1"/>
  <c r="E2125" i="1"/>
  <c r="C2125" i="1"/>
  <c r="B2125" i="1"/>
  <c r="A2125" i="1"/>
  <c r="G2124" i="1"/>
  <c r="F2124" i="1"/>
  <c r="E2124" i="1"/>
  <c r="C2124" i="1"/>
  <c r="B2124" i="1"/>
  <c r="A2124" i="1"/>
  <c r="G2123" i="1"/>
  <c r="F2123" i="1"/>
  <c r="E2123" i="1"/>
  <c r="C2123" i="1"/>
  <c r="B2123" i="1"/>
  <c r="A2123" i="1"/>
  <c r="G2122" i="1"/>
  <c r="F2122" i="1"/>
  <c r="E2122" i="1"/>
  <c r="C2122" i="1"/>
  <c r="B2122" i="1"/>
  <c r="A2122" i="1"/>
  <c r="G2121" i="1"/>
  <c r="F2121" i="1"/>
  <c r="E2121" i="1"/>
  <c r="C2121" i="1"/>
  <c r="B2121" i="1"/>
  <c r="A2121" i="1"/>
  <c r="G2120" i="1"/>
  <c r="F2120" i="1"/>
  <c r="E2120" i="1"/>
  <c r="C2120" i="1"/>
  <c r="B2120" i="1"/>
  <c r="A2120" i="1"/>
  <c r="G2119" i="1"/>
  <c r="F2119" i="1"/>
  <c r="E2119" i="1"/>
  <c r="C2119" i="1"/>
  <c r="B2119" i="1"/>
  <c r="A2119" i="1"/>
  <c r="J2118" i="1"/>
  <c r="G2118" i="1"/>
  <c r="F2118" i="1"/>
  <c r="E2118" i="1"/>
  <c r="C2118" i="1"/>
  <c r="B2118" i="1"/>
  <c r="A2118" i="1"/>
  <c r="G2117" i="1"/>
  <c r="F2117" i="1"/>
  <c r="E2117" i="1"/>
  <c r="C2117" i="1"/>
  <c r="B2117" i="1"/>
  <c r="A2117" i="1"/>
  <c r="G2116" i="1"/>
  <c r="F2116" i="1"/>
  <c r="E2116" i="1"/>
  <c r="C2116" i="1"/>
  <c r="B2116" i="1"/>
  <c r="A2116" i="1"/>
  <c r="G2115" i="1"/>
  <c r="F2115" i="1"/>
  <c r="E2115" i="1"/>
  <c r="C2115" i="1"/>
  <c r="B2115" i="1"/>
  <c r="A2115" i="1"/>
  <c r="G2114" i="1"/>
  <c r="F2114" i="1"/>
  <c r="E2114" i="1"/>
  <c r="C2114" i="1"/>
  <c r="B2114" i="1"/>
  <c r="A2114" i="1"/>
  <c r="G2113" i="1"/>
  <c r="F2113" i="1"/>
  <c r="E2113" i="1"/>
  <c r="C2113" i="1"/>
  <c r="B2113" i="1"/>
  <c r="A2113" i="1"/>
  <c r="G2112" i="1"/>
  <c r="F2112" i="1"/>
  <c r="E2112" i="1"/>
  <c r="C2112" i="1"/>
  <c r="B2112" i="1"/>
  <c r="A2112" i="1"/>
  <c r="G2111" i="1"/>
  <c r="F2111" i="1"/>
  <c r="E2111" i="1"/>
  <c r="C2111" i="1"/>
  <c r="B2111" i="1"/>
  <c r="A2111" i="1"/>
  <c r="G2110" i="1"/>
  <c r="F2110" i="1"/>
  <c r="E2110" i="1"/>
  <c r="C2110" i="1"/>
  <c r="B2110" i="1"/>
  <c r="A2110" i="1"/>
  <c r="G2109" i="1"/>
  <c r="F2109" i="1"/>
  <c r="E2109" i="1"/>
  <c r="C2109" i="1"/>
  <c r="B2109" i="1"/>
  <c r="A2109" i="1"/>
  <c r="G2108" i="1"/>
  <c r="F2108" i="1"/>
  <c r="E2108" i="1"/>
  <c r="C2108" i="1"/>
  <c r="B2108" i="1"/>
  <c r="A2108" i="1"/>
  <c r="G2107" i="1"/>
  <c r="F2107" i="1"/>
  <c r="E2107" i="1"/>
  <c r="C2107" i="1"/>
  <c r="B2107" i="1"/>
  <c r="A2107" i="1"/>
  <c r="G2106" i="1"/>
  <c r="F2106" i="1"/>
  <c r="E2106" i="1"/>
  <c r="C2106" i="1"/>
  <c r="B2106" i="1"/>
  <c r="A2106" i="1"/>
  <c r="G2105" i="1"/>
  <c r="F2105" i="1"/>
  <c r="E2105" i="1"/>
  <c r="C2105" i="1"/>
  <c r="B2105" i="1"/>
  <c r="A2105" i="1"/>
  <c r="G2104" i="1"/>
  <c r="F2104" i="1"/>
  <c r="E2104" i="1"/>
  <c r="C2104" i="1"/>
  <c r="B2104" i="1"/>
  <c r="A2104" i="1"/>
  <c r="G2103" i="1"/>
  <c r="F2103" i="1"/>
  <c r="E2103" i="1"/>
  <c r="C2103" i="1"/>
  <c r="B2103" i="1"/>
  <c r="A2103" i="1"/>
  <c r="G2102" i="1"/>
  <c r="F2102" i="1"/>
  <c r="E2102" i="1"/>
  <c r="C2102" i="1"/>
  <c r="B2102" i="1"/>
  <c r="A2102" i="1"/>
  <c r="G2101" i="1"/>
  <c r="F2101" i="1"/>
  <c r="E2101" i="1"/>
  <c r="C2101" i="1"/>
  <c r="B2101" i="1"/>
  <c r="A2101" i="1"/>
  <c r="G2100" i="1"/>
  <c r="F2100" i="1"/>
  <c r="E2100" i="1"/>
  <c r="C2100" i="1"/>
  <c r="B2100" i="1"/>
  <c r="A2100" i="1"/>
  <c r="G2099" i="1"/>
  <c r="F2099" i="1"/>
  <c r="E2099" i="1"/>
  <c r="C2099" i="1"/>
  <c r="B2099" i="1"/>
  <c r="A2099" i="1"/>
  <c r="G2098" i="1"/>
  <c r="F2098" i="1"/>
  <c r="E2098" i="1"/>
  <c r="C2098" i="1"/>
  <c r="B2098" i="1"/>
  <c r="A2098" i="1"/>
  <c r="G2097" i="1"/>
  <c r="F2097" i="1"/>
  <c r="E2097" i="1"/>
  <c r="C2097" i="1"/>
  <c r="B2097" i="1"/>
  <c r="A2097" i="1"/>
  <c r="G2096" i="1"/>
  <c r="F2096" i="1"/>
  <c r="E2096" i="1"/>
  <c r="C2096" i="1"/>
  <c r="B2096" i="1"/>
  <c r="A2096" i="1"/>
  <c r="G2095" i="1"/>
  <c r="F2095" i="1"/>
  <c r="E2095" i="1"/>
  <c r="C2095" i="1"/>
  <c r="B2095" i="1"/>
  <c r="A2095" i="1"/>
  <c r="G2094" i="1"/>
  <c r="F2094" i="1"/>
  <c r="E2094" i="1"/>
  <c r="C2094" i="1"/>
  <c r="B2094" i="1"/>
  <c r="A2094" i="1"/>
  <c r="G2093" i="1"/>
  <c r="F2093" i="1"/>
  <c r="E2093" i="1"/>
  <c r="C2093" i="1"/>
  <c r="B2093" i="1"/>
  <c r="A2093" i="1"/>
  <c r="G2092" i="1"/>
  <c r="F2092" i="1"/>
  <c r="E2092" i="1"/>
  <c r="C2092" i="1"/>
  <c r="B2092" i="1"/>
  <c r="A2092" i="1"/>
  <c r="G2091" i="1"/>
  <c r="F2091" i="1"/>
  <c r="E2091" i="1"/>
  <c r="C2091" i="1"/>
  <c r="B2091" i="1"/>
  <c r="A2091" i="1"/>
  <c r="G2090" i="1"/>
  <c r="F2090" i="1"/>
  <c r="E2090" i="1"/>
  <c r="C2090" i="1"/>
  <c r="B2090" i="1"/>
  <c r="A2090" i="1"/>
  <c r="J2089" i="1"/>
  <c r="G2089" i="1"/>
  <c r="F2089" i="1"/>
  <c r="E2089" i="1"/>
  <c r="C2089" i="1"/>
  <c r="B2089" i="1"/>
  <c r="A2089" i="1"/>
  <c r="J2088" i="1"/>
  <c r="G2088" i="1"/>
  <c r="F2088" i="1"/>
  <c r="E2088" i="1"/>
  <c r="C2088" i="1"/>
  <c r="B2088" i="1"/>
  <c r="A2088" i="1"/>
  <c r="G2087" i="1"/>
  <c r="F2087" i="1"/>
  <c r="E2087" i="1"/>
  <c r="C2087" i="1"/>
  <c r="B2087" i="1"/>
  <c r="A2087" i="1"/>
  <c r="G2086" i="1"/>
  <c r="F2086" i="1"/>
  <c r="E2086" i="1"/>
  <c r="C2086" i="1"/>
  <c r="B2086" i="1"/>
  <c r="A2086" i="1"/>
  <c r="G2085" i="1"/>
  <c r="F2085" i="1"/>
  <c r="E2085" i="1"/>
  <c r="C2085" i="1"/>
  <c r="B2085" i="1"/>
  <c r="A2085" i="1"/>
  <c r="G2084" i="1"/>
  <c r="F2084" i="1"/>
  <c r="E2084" i="1"/>
  <c r="C2084" i="1"/>
  <c r="B2084" i="1"/>
  <c r="A2084" i="1"/>
  <c r="G2083" i="1"/>
  <c r="F2083" i="1"/>
  <c r="E2083" i="1"/>
  <c r="C2083" i="1"/>
  <c r="B2083" i="1"/>
  <c r="A2083" i="1"/>
  <c r="G2082" i="1"/>
  <c r="F2082" i="1"/>
  <c r="E2082" i="1"/>
  <c r="C2082" i="1"/>
  <c r="B2082" i="1"/>
  <c r="A2082" i="1"/>
  <c r="G2081" i="1"/>
  <c r="F2081" i="1"/>
  <c r="E2081" i="1"/>
  <c r="C2081" i="1"/>
  <c r="B2081" i="1"/>
  <c r="A2081" i="1"/>
  <c r="G2080" i="1"/>
  <c r="F2080" i="1"/>
  <c r="E2080" i="1"/>
  <c r="C2080" i="1"/>
  <c r="B2080" i="1"/>
  <c r="A2080" i="1"/>
  <c r="G2079" i="1"/>
  <c r="F2079" i="1"/>
  <c r="E2079" i="1"/>
  <c r="C2079" i="1"/>
  <c r="B2079" i="1"/>
  <c r="A2079" i="1"/>
  <c r="G2078" i="1"/>
  <c r="F2078" i="1"/>
  <c r="E2078" i="1"/>
  <c r="C2078" i="1"/>
  <c r="B2078" i="1"/>
  <c r="A2078" i="1"/>
  <c r="G2077" i="1"/>
  <c r="F2077" i="1"/>
  <c r="E2077" i="1"/>
  <c r="C2077" i="1"/>
  <c r="B2077" i="1"/>
  <c r="A2077" i="1"/>
  <c r="G2076" i="1"/>
  <c r="F2076" i="1"/>
  <c r="E2076" i="1"/>
  <c r="C2076" i="1"/>
  <c r="B2076" i="1"/>
  <c r="A2076" i="1"/>
  <c r="G2075" i="1"/>
  <c r="F2075" i="1"/>
  <c r="E2075" i="1"/>
  <c r="C2075" i="1"/>
  <c r="B2075" i="1"/>
  <c r="A2075" i="1"/>
  <c r="G2074" i="1"/>
  <c r="F2074" i="1"/>
  <c r="E2074" i="1"/>
  <c r="C2074" i="1"/>
  <c r="B2074" i="1"/>
  <c r="A2074" i="1"/>
  <c r="G2073" i="1"/>
  <c r="F2073" i="1"/>
  <c r="E2073" i="1"/>
  <c r="C2073" i="1"/>
  <c r="B2073" i="1"/>
  <c r="A2073" i="1"/>
  <c r="G2072" i="1"/>
  <c r="F2072" i="1"/>
  <c r="E2072" i="1"/>
  <c r="C2072" i="1"/>
  <c r="B2072" i="1"/>
  <c r="A2072" i="1"/>
  <c r="G2071" i="1"/>
  <c r="F2071" i="1"/>
  <c r="E2071" i="1"/>
  <c r="C2071" i="1"/>
  <c r="B2071" i="1"/>
  <c r="A2071" i="1"/>
  <c r="G2070" i="1"/>
  <c r="F2070" i="1"/>
  <c r="E2070" i="1"/>
  <c r="C2070" i="1"/>
  <c r="B2070" i="1"/>
  <c r="A2070" i="1"/>
  <c r="G2069" i="1"/>
  <c r="F2069" i="1"/>
  <c r="E2069" i="1"/>
  <c r="C2069" i="1"/>
  <c r="B2069" i="1"/>
  <c r="A2069" i="1"/>
  <c r="G2068" i="1"/>
  <c r="F2068" i="1"/>
  <c r="E2068" i="1"/>
  <c r="C2068" i="1"/>
  <c r="B2068" i="1"/>
  <c r="A2068" i="1"/>
  <c r="G2067" i="1"/>
  <c r="F2067" i="1"/>
  <c r="E2067" i="1"/>
  <c r="C2067" i="1"/>
  <c r="B2067" i="1"/>
  <c r="A2067" i="1"/>
  <c r="G2066" i="1"/>
  <c r="F2066" i="1"/>
  <c r="E2066" i="1"/>
  <c r="C2066" i="1"/>
  <c r="B2066" i="1"/>
  <c r="A2066" i="1"/>
  <c r="G2065" i="1"/>
  <c r="F2065" i="1"/>
  <c r="E2065" i="1"/>
  <c r="C2065" i="1"/>
  <c r="B2065" i="1"/>
  <c r="A2065" i="1"/>
  <c r="G2064" i="1"/>
  <c r="F2064" i="1"/>
  <c r="E2064" i="1"/>
  <c r="C2064" i="1"/>
  <c r="B2064" i="1"/>
  <c r="A2064" i="1"/>
  <c r="G2063" i="1"/>
  <c r="F2063" i="1"/>
  <c r="E2063" i="1"/>
  <c r="C2063" i="1"/>
  <c r="B2063" i="1"/>
  <c r="A2063" i="1"/>
  <c r="G2062" i="1"/>
  <c r="F2062" i="1"/>
  <c r="E2062" i="1"/>
  <c r="C2062" i="1"/>
  <c r="B2062" i="1"/>
  <c r="A2062" i="1"/>
  <c r="G2061" i="1"/>
  <c r="F2061" i="1"/>
  <c r="E2061" i="1"/>
  <c r="C2061" i="1"/>
  <c r="B2061" i="1"/>
  <c r="A2061" i="1"/>
  <c r="G2060" i="1"/>
  <c r="F2060" i="1"/>
  <c r="E2060" i="1"/>
  <c r="C2060" i="1"/>
  <c r="B2060" i="1"/>
  <c r="A2060" i="1"/>
  <c r="G2059" i="1"/>
  <c r="F2059" i="1"/>
  <c r="E2059" i="1"/>
  <c r="C2059" i="1"/>
  <c r="B2059" i="1"/>
  <c r="A2059" i="1"/>
  <c r="G2058" i="1"/>
  <c r="F2058" i="1"/>
  <c r="E2058" i="1"/>
  <c r="C2058" i="1"/>
  <c r="B2058" i="1"/>
  <c r="A2058" i="1"/>
  <c r="G2057" i="1"/>
  <c r="F2057" i="1"/>
  <c r="E2057" i="1"/>
  <c r="C2057" i="1"/>
  <c r="B2057" i="1"/>
  <c r="A2057" i="1"/>
  <c r="G2056" i="1"/>
  <c r="F2056" i="1"/>
  <c r="E2056" i="1"/>
  <c r="C2056" i="1"/>
  <c r="B2056" i="1"/>
  <c r="A2056" i="1"/>
  <c r="G2055" i="1"/>
  <c r="F2055" i="1"/>
  <c r="E2055" i="1"/>
  <c r="C2055" i="1"/>
  <c r="B2055" i="1"/>
  <c r="A2055" i="1"/>
  <c r="G2054" i="1"/>
  <c r="F2054" i="1"/>
  <c r="E2054" i="1"/>
  <c r="C2054" i="1"/>
  <c r="B2054" i="1"/>
  <c r="A2054" i="1"/>
  <c r="G2053" i="1"/>
  <c r="F2053" i="1"/>
  <c r="E2053" i="1"/>
  <c r="C2053" i="1"/>
  <c r="B2053" i="1"/>
  <c r="A2053" i="1"/>
  <c r="G2052" i="1"/>
  <c r="F2052" i="1"/>
  <c r="E2052" i="1"/>
  <c r="C2052" i="1"/>
  <c r="B2052" i="1"/>
  <c r="A2052" i="1"/>
  <c r="G2051" i="1"/>
  <c r="F2051" i="1"/>
  <c r="E2051" i="1"/>
  <c r="C2051" i="1"/>
  <c r="B2051" i="1"/>
  <c r="A2051" i="1"/>
  <c r="G2050" i="1"/>
  <c r="F2050" i="1"/>
  <c r="E2050" i="1"/>
  <c r="C2050" i="1"/>
  <c r="B2050" i="1"/>
  <c r="A2050" i="1"/>
  <c r="G2049" i="1"/>
  <c r="F2049" i="1"/>
  <c r="E2049" i="1"/>
  <c r="C2049" i="1"/>
  <c r="B2049" i="1"/>
  <c r="A2049" i="1"/>
  <c r="G2048" i="1"/>
  <c r="F2048" i="1"/>
  <c r="E2048" i="1"/>
  <c r="C2048" i="1"/>
  <c r="B2048" i="1"/>
  <c r="A2048" i="1"/>
  <c r="G2047" i="1"/>
  <c r="F2047" i="1"/>
  <c r="E2047" i="1"/>
  <c r="C2047" i="1"/>
  <c r="B2047" i="1"/>
  <c r="A2047" i="1"/>
  <c r="G2046" i="1"/>
  <c r="F2046" i="1"/>
  <c r="E2046" i="1"/>
  <c r="C2046" i="1"/>
  <c r="B2046" i="1"/>
  <c r="A2046" i="1"/>
  <c r="G2045" i="1"/>
  <c r="F2045" i="1"/>
  <c r="E2045" i="1"/>
  <c r="C2045" i="1"/>
  <c r="B2045" i="1"/>
  <c r="A2045" i="1"/>
  <c r="G2044" i="1"/>
  <c r="F2044" i="1"/>
  <c r="E2044" i="1"/>
  <c r="C2044" i="1"/>
  <c r="B2044" i="1"/>
  <c r="A2044" i="1"/>
  <c r="G2043" i="1"/>
  <c r="F2043" i="1"/>
  <c r="E2043" i="1"/>
  <c r="C2043" i="1"/>
  <c r="B2043" i="1"/>
  <c r="A2043" i="1"/>
  <c r="G2042" i="1"/>
  <c r="F2042" i="1"/>
  <c r="E2042" i="1"/>
  <c r="C2042" i="1"/>
  <c r="B2042" i="1"/>
  <c r="A2042" i="1"/>
  <c r="G2041" i="1"/>
  <c r="F2041" i="1"/>
  <c r="E2041" i="1"/>
  <c r="C2041" i="1"/>
  <c r="B2041" i="1"/>
  <c r="A2041" i="1"/>
  <c r="G2040" i="1"/>
  <c r="F2040" i="1"/>
  <c r="E2040" i="1"/>
  <c r="C2040" i="1"/>
  <c r="B2040" i="1"/>
  <c r="A2040" i="1"/>
  <c r="G2039" i="1"/>
  <c r="F2039" i="1"/>
  <c r="E2039" i="1"/>
  <c r="C2039" i="1"/>
  <c r="B2039" i="1"/>
  <c r="A2039" i="1"/>
  <c r="G2038" i="1"/>
  <c r="F2038" i="1"/>
  <c r="E2038" i="1"/>
  <c r="C2038" i="1"/>
  <c r="B2038" i="1"/>
  <c r="A2038" i="1"/>
  <c r="G2037" i="1"/>
  <c r="F2037" i="1"/>
  <c r="E2037" i="1"/>
  <c r="C2037" i="1"/>
  <c r="B2037" i="1"/>
  <c r="A2037" i="1"/>
  <c r="G2036" i="1"/>
  <c r="F2036" i="1"/>
  <c r="E2036" i="1"/>
  <c r="C2036" i="1"/>
  <c r="B2036" i="1"/>
  <c r="A2036" i="1"/>
  <c r="G2035" i="1"/>
  <c r="F2035" i="1"/>
  <c r="E2035" i="1"/>
  <c r="C2035" i="1"/>
  <c r="B2035" i="1"/>
  <c r="A2035" i="1"/>
  <c r="G2034" i="1"/>
  <c r="F2034" i="1"/>
  <c r="E2034" i="1"/>
  <c r="C2034" i="1"/>
  <c r="B2034" i="1"/>
  <c r="A2034" i="1"/>
  <c r="G2033" i="1"/>
  <c r="F2033" i="1"/>
  <c r="E2033" i="1"/>
  <c r="C2033" i="1"/>
  <c r="B2033" i="1"/>
  <c r="A2033" i="1"/>
  <c r="G2032" i="1"/>
  <c r="F2032" i="1"/>
  <c r="E2032" i="1"/>
  <c r="C2032" i="1"/>
  <c r="B2032" i="1"/>
  <c r="A2032" i="1"/>
  <c r="G2031" i="1"/>
  <c r="F2031" i="1"/>
  <c r="E2031" i="1"/>
  <c r="C2031" i="1"/>
  <c r="B2031" i="1"/>
  <c r="A2031" i="1"/>
  <c r="G2030" i="1"/>
  <c r="F2030" i="1"/>
  <c r="E2030" i="1"/>
  <c r="C2030" i="1"/>
  <c r="B2030" i="1"/>
  <c r="A2030" i="1"/>
  <c r="G2029" i="1"/>
  <c r="F2029" i="1"/>
  <c r="E2029" i="1"/>
  <c r="C2029" i="1"/>
  <c r="B2029" i="1"/>
  <c r="A2029" i="1"/>
  <c r="G2028" i="1"/>
  <c r="F2028" i="1"/>
  <c r="E2028" i="1"/>
  <c r="C2028" i="1"/>
  <c r="B2028" i="1"/>
  <c r="A2028" i="1"/>
  <c r="G2027" i="1"/>
  <c r="F2027" i="1"/>
  <c r="E2027" i="1"/>
  <c r="C2027" i="1"/>
  <c r="B2027" i="1"/>
  <c r="A2027" i="1"/>
  <c r="G2026" i="1"/>
  <c r="F2026" i="1"/>
  <c r="E2026" i="1"/>
  <c r="C2026" i="1"/>
  <c r="B2026" i="1"/>
  <c r="A2026" i="1"/>
  <c r="G2025" i="1"/>
  <c r="F2025" i="1"/>
  <c r="E2025" i="1"/>
  <c r="C2025" i="1"/>
  <c r="B2025" i="1"/>
  <c r="A2025" i="1"/>
  <c r="G2024" i="1"/>
  <c r="F2024" i="1"/>
  <c r="E2024" i="1"/>
  <c r="C2024" i="1"/>
  <c r="B2024" i="1"/>
  <c r="A2024" i="1"/>
  <c r="G2023" i="1"/>
  <c r="F2023" i="1"/>
  <c r="E2023" i="1"/>
  <c r="C2023" i="1"/>
  <c r="B2023" i="1"/>
  <c r="A2023" i="1"/>
  <c r="G2022" i="1"/>
  <c r="F2022" i="1"/>
  <c r="E2022" i="1"/>
  <c r="C2022" i="1"/>
  <c r="B2022" i="1"/>
  <c r="A2022" i="1"/>
  <c r="G2021" i="1"/>
  <c r="F2021" i="1"/>
  <c r="E2021" i="1"/>
  <c r="C2021" i="1"/>
  <c r="B2021" i="1"/>
  <c r="A2021" i="1"/>
  <c r="G2020" i="1"/>
  <c r="F2020" i="1"/>
  <c r="E2020" i="1"/>
  <c r="C2020" i="1"/>
  <c r="B2020" i="1"/>
  <c r="A2020" i="1"/>
  <c r="G2019" i="1"/>
  <c r="F2019" i="1"/>
  <c r="E2019" i="1"/>
  <c r="C2019" i="1"/>
  <c r="B2019" i="1"/>
  <c r="A2019" i="1"/>
  <c r="G2018" i="1"/>
  <c r="F2018" i="1"/>
  <c r="E2018" i="1"/>
  <c r="C2018" i="1"/>
  <c r="B2018" i="1"/>
  <c r="A2018" i="1"/>
  <c r="G2017" i="1"/>
  <c r="F2017" i="1"/>
  <c r="E2017" i="1"/>
  <c r="C2017" i="1"/>
  <c r="B2017" i="1"/>
  <c r="A2017" i="1"/>
  <c r="G2016" i="1"/>
  <c r="F2016" i="1"/>
  <c r="E2016" i="1"/>
  <c r="C2016" i="1"/>
  <c r="B2016" i="1"/>
  <c r="A2016" i="1"/>
  <c r="G2015" i="1"/>
  <c r="F2015" i="1"/>
  <c r="E2015" i="1"/>
  <c r="C2015" i="1"/>
  <c r="B2015" i="1"/>
  <c r="A2015" i="1"/>
  <c r="G2014" i="1"/>
  <c r="F2014" i="1"/>
  <c r="E2014" i="1"/>
  <c r="C2014" i="1"/>
  <c r="B2014" i="1"/>
  <c r="A2014" i="1"/>
  <c r="G2013" i="1"/>
  <c r="F2013" i="1"/>
  <c r="E2013" i="1"/>
  <c r="C2013" i="1"/>
  <c r="B2013" i="1"/>
  <c r="A2013" i="1"/>
  <c r="G2012" i="1"/>
  <c r="F2012" i="1"/>
  <c r="E2012" i="1"/>
  <c r="C2012" i="1"/>
  <c r="B2012" i="1"/>
  <c r="A2012" i="1"/>
  <c r="G2011" i="1"/>
  <c r="F2011" i="1"/>
  <c r="E2011" i="1"/>
  <c r="C2011" i="1"/>
  <c r="B2011" i="1"/>
  <c r="A2011" i="1"/>
  <c r="G2010" i="1"/>
  <c r="F2010" i="1"/>
  <c r="E2010" i="1"/>
  <c r="C2010" i="1"/>
  <c r="B2010" i="1"/>
  <c r="A2010" i="1"/>
  <c r="G2009" i="1"/>
  <c r="F2009" i="1"/>
  <c r="E2009" i="1"/>
  <c r="C2009" i="1"/>
  <c r="B2009" i="1"/>
  <c r="A2009" i="1"/>
  <c r="G2008" i="1"/>
  <c r="F2008" i="1"/>
  <c r="E2008" i="1"/>
  <c r="C2008" i="1"/>
  <c r="B2008" i="1"/>
  <c r="A2008" i="1"/>
  <c r="G2007" i="1"/>
  <c r="F2007" i="1"/>
  <c r="E2007" i="1"/>
  <c r="C2007" i="1"/>
  <c r="B2007" i="1"/>
  <c r="A2007" i="1"/>
  <c r="G2006" i="1"/>
  <c r="F2006" i="1"/>
  <c r="E2006" i="1"/>
  <c r="C2006" i="1"/>
  <c r="B2006" i="1"/>
  <c r="A2006" i="1"/>
  <c r="G2005" i="1"/>
  <c r="F2005" i="1"/>
  <c r="E2005" i="1"/>
  <c r="C2005" i="1"/>
  <c r="B2005" i="1"/>
  <c r="A2005" i="1"/>
  <c r="G2004" i="1"/>
  <c r="F2004" i="1"/>
  <c r="E2004" i="1"/>
  <c r="C2004" i="1"/>
  <c r="B2004" i="1"/>
  <c r="A2004" i="1"/>
  <c r="J2003" i="1"/>
  <c r="G2003" i="1"/>
  <c r="F2003" i="1"/>
  <c r="E2003" i="1"/>
  <c r="C2003" i="1"/>
  <c r="B2003" i="1"/>
  <c r="A2003" i="1"/>
  <c r="G2002" i="1"/>
  <c r="F2002" i="1"/>
  <c r="E2002" i="1"/>
  <c r="C2002" i="1"/>
  <c r="B2002" i="1"/>
  <c r="A2002" i="1"/>
  <c r="J2001" i="1"/>
  <c r="G2001" i="1"/>
  <c r="F2001" i="1"/>
  <c r="E2001" i="1"/>
  <c r="C2001" i="1"/>
  <c r="B2001" i="1"/>
  <c r="A2001" i="1"/>
  <c r="G2000" i="1"/>
  <c r="F2000" i="1"/>
  <c r="E2000" i="1"/>
  <c r="C2000" i="1"/>
  <c r="B2000" i="1"/>
  <c r="A2000" i="1"/>
  <c r="G1999" i="1"/>
  <c r="F1999" i="1"/>
  <c r="E1999" i="1"/>
  <c r="C1999" i="1"/>
  <c r="B1999" i="1"/>
  <c r="A1999" i="1"/>
  <c r="G1998" i="1"/>
  <c r="F1998" i="1"/>
  <c r="E1998" i="1"/>
  <c r="C1998" i="1"/>
  <c r="B1998" i="1"/>
  <c r="A1998" i="1"/>
  <c r="G1997" i="1"/>
  <c r="F1997" i="1"/>
  <c r="E1997" i="1"/>
  <c r="C1997" i="1"/>
  <c r="B1997" i="1"/>
  <c r="A1997" i="1"/>
  <c r="G1996" i="1"/>
  <c r="F1996" i="1"/>
  <c r="E1996" i="1"/>
  <c r="C1996" i="1"/>
  <c r="B1996" i="1"/>
  <c r="A1996" i="1"/>
  <c r="G1995" i="1"/>
  <c r="F1995" i="1"/>
  <c r="E1995" i="1"/>
  <c r="C1995" i="1"/>
  <c r="B1995" i="1"/>
  <c r="A1995" i="1"/>
  <c r="G1994" i="1"/>
  <c r="F1994" i="1"/>
  <c r="E1994" i="1"/>
  <c r="C1994" i="1"/>
  <c r="B1994" i="1"/>
  <c r="A1994" i="1"/>
  <c r="G1993" i="1"/>
  <c r="F1993" i="1"/>
  <c r="E1993" i="1"/>
  <c r="C1993" i="1"/>
  <c r="B1993" i="1"/>
  <c r="A1993" i="1"/>
  <c r="G1992" i="1"/>
  <c r="F1992" i="1"/>
  <c r="E1992" i="1"/>
  <c r="C1992" i="1"/>
  <c r="B1992" i="1"/>
  <c r="A1992" i="1"/>
  <c r="G1991" i="1"/>
  <c r="F1991" i="1"/>
  <c r="E1991" i="1"/>
  <c r="C1991" i="1"/>
  <c r="B1991" i="1"/>
  <c r="A1991" i="1"/>
  <c r="G1990" i="1"/>
  <c r="F1990" i="1"/>
  <c r="E1990" i="1"/>
  <c r="C1990" i="1"/>
  <c r="B1990" i="1"/>
  <c r="A1990" i="1"/>
  <c r="G1989" i="1"/>
  <c r="F1989" i="1"/>
  <c r="E1989" i="1"/>
  <c r="C1989" i="1"/>
  <c r="B1989" i="1"/>
  <c r="A1989" i="1"/>
  <c r="G1988" i="1"/>
  <c r="F1988" i="1"/>
  <c r="E1988" i="1"/>
  <c r="C1988" i="1"/>
  <c r="B1988" i="1"/>
  <c r="A1988" i="1"/>
  <c r="G1987" i="1"/>
  <c r="F1987" i="1"/>
  <c r="E1987" i="1"/>
  <c r="C1987" i="1"/>
  <c r="B1987" i="1"/>
  <c r="A1987" i="1"/>
  <c r="G1986" i="1"/>
  <c r="F1986" i="1"/>
  <c r="E1986" i="1"/>
  <c r="C1986" i="1"/>
  <c r="B1986" i="1"/>
  <c r="A1986" i="1"/>
  <c r="G1985" i="1"/>
  <c r="F1985" i="1"/>
  <c r="E1985" i="1"/>
  <c r="C1985" i="1"/>
  <c r="B1985" i="1"/>
  <c r="A1985" i="1"/>
  <c r="G1984" i="1"/>
  <c r="F1984" i="1"/>
  <c r="E1984" i="1"/>
  <c r="C1984" i="1"/>
  <c r="B1984" i="1"/>
  <c r="A1984" i="1"/>
  <c r="G1983" i="1"/>
  <c r="F1983" i="1"/>
  <c r="E1983" i="1"/>
  <c r="C1983" i="1"/>
  <c r="B1983" i="1"/>
  <c r="A1983" i="1"/>
  <c r="G1982" i="1"/>
  <c r="F1982" i="1"/>
  <c r="E1982" i="1"/>
  <c r="C1982" i="1"/>
  <c r="B1982" i="1"/>
  <c r="A1982" i="1"/>
  <c r="G1981" i="1"/>
  <c r="F1981" i="1"/>
  <c r="E1981" i="1"/>
  <c r="C1981" i="1"/>
  <c r="B1981" i="1"/>
  <c r="A1981" i="1"/>
  <c r="G1980" i="1"/>
  <c r="F1980" i="1"/>
  <c r="E1980" i="1"/>
  <c r="C1980" i="1"/>
  <c r="B1980" i="1"/>
  <c r="A1980" i="1"/>
  <c r="G1979" i="1"/>
  <c r="F1979" i="1"/>
  <c r="E1979" i="1"/>
  <c r="C1979" i="1"/>
  <c r="B1979" i="1"/>
  <c r="A1979" i="1"/>
  <c r="G1978" i="1"/>
  <c r="F1978" i="1"/>
  <c r="E1978" i="1"/>
  <c r="C1978" i="1"/>
  <c r="B1978" i="1"/>
  <c r="A1978" i="1"/>
  <c r="G1977" i="1"/>
  <c r="F1977" i="1"/>
  <c r="E1977" i="1"/>
  <c r="C1977" i="1"/>
  <c r="B1977" i="1"/>
  <c r="A1977" i="1"/>
  <c r="G1976" i="1"/>
  <c r="F1976" i="1"/>
  <c r="E1976" i="1"/>
  <c r="C1976" i="1"/>
  <c r="B1976" i="1"/>
  <c r="A1976" i="1"/>
  <c r="G1975" i="1"/>
  <c r="F1975" i="1"/>
  <c r="E1975" i="1"/>
  <c r="C1975" i="1"/>
  <c r="B1975" i="1"/>
  <c r="A1975" i="1"/>
  <c r="G1974" i="1"/>
  <c r="F1974" i="1"/>
  <c r="E1974" i="1"/>
  <c r="C1974" i="1"/>
  <c r="B1974" i="1"/>
  <c r="A1974" i="1"/>
  <c r="G1973" i="1"/>
  <c r="F1973" i="1"/>
  <c r="E1973" i="1"/>
  <c r="C1973" i="1"/>
  <c r="B1973" i="1"/>
  <c r="A1973" i="1"/>
  <c r="G1972" i="1"/>
  <c r="F1972" i="1"/>
  <c r="E1972" i="1"/>
  <c r="C1972" i="1"/>
  <c r="B1972" i="1"/>
  <c r="A1972" i="1"/>
  <c r="G1971" i="1"/>
  <c r="F1971" i="1"/>
  <c r="E1971" i="1"/>
  <c r="C1971" i="1"/>
  <c r="B1971" i="1"/>
  <c r="A1971" i="1"/>
  <c r="G1970" i="1"/>
  <c r="F1970" i="1"/>
  <c r="E1970" i="1"/>
  <c r="C1970" i="1"/>
  <c r="B1970" i="1"/>
  <c r="A1970" i="1"/>
  <c r="G1969" i="1"/>
  <c r="F1969" i="1"/>
  <c r="E1969" i="1"/>
  <c r="C1969" i="1"/>
  <c r="B1969" i="1"/>
  <c r="A1969" i="1"/>
  <c r="G1968" i="1"/>
  <c r="F1968" i="1"/>
  <c r="E1968" i="1"/>
  <c r="C1968" i="1"/>
  <c r="B1968" i="1"/>
  <c r="A1968" i="1"/>
  <c r="G1967" i="1"/>
  <c r="F1967" i="1"/>
  <c r="E1967" i="1"/>
  <c r="C1967" i="1"/>
  <c r="B1967" i="1"/>
  <c r="A1967" i="1"/>
  <c r="G1966" i="1"/>
  <c r="F1966" i="1"/>
  <c r="E1966" i="1"/>
  <c r="C1966" i="1"/>
  <c r="B1966" i="1"/>
  <c r="A1966" i="1"/>
  <c r="G1965" i="1"/>
  <c r="F1965" i="1"/>
  <c r="E1965" i="1"/>
  <c r="C1965" i="1"/>
  <c r="B1965" i="1"/>
  <c r="A1965" i="1"/>
  <c r="G1964" i="1"/>
  <c r="F1964" i="1"/>
  <c r="E1964" i="1"/>
  <c r="C1964" i="1"/>
  <c r="B1964" i="1"/>
  <c r="A1964" i="1"/>
  <c r="G1963" i="1"/>
  <c r="F1963" i="1"/>
  <c r="E1963" i="1"/>
  <c r="C1963" i="1"/>
  <c r="B1963" i="1"/>
  <c r="A1963" i="1"/>
  <c r="G1962" i="1"/>
  <c r="F1962" i="1"/>
  <c r="E1962" i="1"/>
  <c r="C1962" i="1"/>
  <c r="B1962" i="1"/>
  <c r="A1962" i="1"/>
  <c r="G1961" i="1"/>
  <c r="F1961" i="1"/>
  <c r="E1961" i="1"/>
  <c r="C1961" i="1"/>
  <c r="B1961" i="1"/>
  <c r="A1961" i="1"/>
  <c r="G1960" i="1"/>
  <c r="F1960" i="1"/>
  <c r="E1960" i="1"/>
  <c r="C1960" i="1"/>
  <c r="B1960" i="1"/>
  <c r="A1960" i="1"/>
  <c r="G1959" i="1"/>
  <c r="F1959" i="1"/>
  <c r="E1959" i="1"/>
  <c r="C1959" i="1"/>
  <c r="B1959" i="1"/>
  <c r="A1959" i="1"/>
  <c r="G1958" i="1"/>
  <c r="F1958" i="1"/>
  <c r="E1958" i="1"/>
  <c r="C1958" i="1"/>
  <c r="B1958" i="1"/>
  <c r="A1958" i="1"/>
  <c r="G1957" i="1"/>
  <c r="F1957" i="1"/>
  <c r="E1957" i="1"/>
  <c r="C1957" i="1"/>
  <c r="B1957" i="1"/>
  <c r="A1957" i="1"/>
  <c r="G1956" i="1"/>
  <c r="F1956" i="1"/>
  <c r="E1956" i="1"/>
  <c r="C1956" i="1"/>
  <c r="B1956" i="1"/>
  <c r="A1956" i="1"/>
  <c r="G1955" i="1"/>
  <c r="F1955" i="1"/>
  <c r="E1955" i="1"/>
  <c r="C1955" i="1"/>
  <c r="B1955" i="1"/>
  <c r="A1955" i="1"/>
  <c r="G1954" i="1"/>
  <c r="F1954" i="1"/>
  <c r="E1954" i="1"/>
  <c r="C1954" i="1"/>
  <c r="B1954" i="1"/>
  <c r="A1954" i="1"/>
  <c r="G1953" i="1"/>
  <c r="F1953" i="1"/>
  <c r="E1953" i="1"/>
  <c r="C1953" i="1"/>
  <c r="B1953" i="1"/>
  <c r="A1953" i="1"/>
  <c r="G1952" i="1"/>
  <c r="F1952" i="1"/>
  <c r="E1952" i="1"/>
  <c r="C1952" i="1"/>
  <c r="B1952" i="1"/>
  <c r="A1952" i="1"/>
  <c r="G1951" i="1"/>
  <c r="F1951" i="1"/>
  <c r="E1951" i="1"/>
  <c r="C1951" i="1"/>
  <c r="B1951" i="1"/>
  <c r="A1951" i="1"/>
  <c r="G1950" i="1"/>
  <c r="F1950" i="1"/>
  <c r="E1950" i="1"/>
  <c r="C1950" i="1"/>
  <c r="B1950" i="1"/>
  <c r="A1950" i="1"/>
  <c r="G1949" i="1"/>
  <c r="F1949" i="1"/>
  <c r="E1949" i="1"/>
  <c r="C1949" i="1"/>
  <c r="B1949" i="1"/>
  <c r="A1949" i="1"/>
  <c r="G1948" i="1"/>
  <c r="F1948" i="1"/>
  <c r="E1948" i="1"/>
  <c r="C1948" i="1"/>
  <c r="B1948" i="1"/>
  <c r="A1948" i="1"/>
  <c r="G1947" i="1"/>
  <c r="F1947" i="1"/>
  <c r="E1947" i="1"/>
  <c r="C1947" i="1"/>
  <c r="B1947" i="1"/>
  <c r="A1947" i="1"/>
  <c r="G1946" i="1"/>
  <c r="F1946" i="1"/>
  <c r="E1946" i="1"/>
  <c r="C1946" i="1"/>
  <c r="B1946" i="1"/>
  <c r="A1946" i="1"/>
  <c r="G1945" i="1"/>
  <c r="F1945" i="1"/>
  <c r="E1945" i="1"/>
  <c r="C1945" i="1"/>
  <c r="B1945" i="1"/>
  <c r="A1945" i="1"/>
  <c r="G1944" i="1"/>
  <c r="F1944" i="1"/>
  <c r="E1944" i="1"/>
  <c r="C1944" i="1"/>
  <c r="B1944" i="1"/>
  <c r="A1944" i="1"/>
  <c r="G1943" i="1"/>
  <c r="F1943" i="1"/>
  <c r="E1943" i="1"/>
  <c r="C1943" i="1"/>
  <c r="B1943" i="1"/>
  <c r="A1943" i="1"/>
  <c r="G1942" i="1"/>
  <c r="F1942" i="1"/>
  <c r="E1942" i="1"/>
  <c r="C1942" i="1"/>
  <c r="B1942" i="1"/>
  <c r="A1942" i="1"/>
  <c r="G1941" i="1"/>
  <c r="F1941" i="1"/>
  <c r="E1941" i="1"/>
  <c r="C1941" i="1"/>
  <c r="B1941" i="1"/>
  <c r="A1941" i="1"/>
  <c r="G1940" i="1"/>
  <c r="F1940" i="1"/>
  <c r="E1940" i="1"/>
  <c r="C1940" i="1"/>
  <c r="B1940" i="1"/>
  <c r="A1940" i="1"/>
  <c r="G1939" i="1"/>
  <c r="F1939" i="1"/>
  <c r="E1939" i="1"/>
  <c r="C1939" i="1"/>
  <c r="B1939" i="1"/>
  <c r="A1939" i="1"/>
  <c r="G1938" i="1"/>
  <c r="F1938" i="1"/>
  <c r="E1938" i="1"/>
  <c r="C1938" i="1"/>
  <c r="B1938" i="1"/>
  <c r="A1938" i="1"/>
  <c r="G1937" i="1"/>
  <c r="F1937" i="1"/>
  <c r="E1937" i="1"/>
  <c r="C1937" i="1"/>
  <c r="B1937" i="1"/>
  <c r="A1937" i="1"/>
  <c r="G1936" i="1"/>
  <c r="F1936" i="1"/>
  <c r="E1936" i="1"/>
  <c r="C1936" i="1"/>
  <c r="B1936" i="1"/>
  <c r="A1936" i="1"/>
  <c r="G1935" i="1"/>
  <c r="F1935" i="1"/>
  <c r="E1935" i="1"/>
  <c r="C1935" i="1"/>
  <c r="B1935" i="1"/>
  <c r="A1935" i="1"/>
  <c r="G1934" i="1"/>
  <c r="F1934" i="1"/>
  <c r="E1934" i="1"/>
  <c r="C1934" i="1"/>
  <c r="B1934" i="1"/>
  <c r="A1934" i="1"/>
  <c r="G1933" i="1"/>
  <c r="F1933" i="1"/>
  <c r="E1933" i="1"/>
  <c r="C1933" i="1"/>
  <c r="B1933" i="1"/>
  <c r="A1933" i="1"/>
  <c r="G1932" i="1"/>
  <c r="F1932" i="1"/>
  <c r="E1932" i="1"/>
  <c r="C1932" i="1"/>
  <c r="B1932" i="1"/>
  <c r="A1932" i="1"/>
  <c r="G1931" i="1"/>
  <c r="F1931" i="1"/>
  <c r="E1931" i="1"/>
  <c r="C1931" i="1"/>
  <c r="B1931" i="1"/>
  <c r="A1931" i="1"/>
  <c r="G1930" i="1"/>
  <c r="F1930" i="1"/>
  <c r="E1930" i="1"/>
  <c r="C1930" i="1"/>
  <c r="B1930" i="1"/>
  <c r="A1930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C1924" i="1"/>
  <c r="B1924" i="1"/>
  <c r="A1924" i="1"/>
  <c r="G1923" i="1"/>
  <c r="F1923" i="1"/>
  <c r="E1923" i="1"/>
  <c r="C1923" i="1"/>
  <c r="B1923" i="1"/>
  <c r="A1923" i="1"/>
  <c r="G1922" i="1"/>
  <c r="F1922" i="1"/>
  <c r="E1922" i="1"/>
  <c r="C1922" i="1"/>
  <c r="B1922" i="1"/>
  <c r="A1922" i="1"/>
  <c r="G1921" i="1"/>
  <c r="F1921" i="1"/>
  <c r="E1921" i="1"/>
  <c r="C1921" i="1"/>
  <c r="B1921" i="1"/>
  <c r="A1921" i="1"/>
  <c r="G1920" i="1"/>
  <c r="F1920" i="1"/>
  <c r="E1920" i="1"/>
  <c r="C1920" i="1"/>
  <c r="B1920" i="1"/>
  <c r="A1920" i="1"/>
  <c r="G1919" i="1"/>
  <c r="F1919" i="1"/>
  <c r="E1919" i="1"/>
  <c r="C1919" i="1"/>
  <c r="B1919" i="1"/>
  <c r="A1919" i="1"/>
  <c r="G1918" i="1"/>
  <c r="F1918" i="1"/>
  <c r="E1918" i="1"/>
  <c r="C1918" i="1"/>
  <c r="B1918" i="1"/>
  <c r="A1918" i="1"/>
  <c r="G1917" i="1"/>
  <c r="F1917" i="1"/>
  <c r="E1917" i="1"/>
  <c r="C1917" i="1"/>
  <c r="B1917" i="1"/>
  <c r="A1917" i="1"/>
  <c r="G1916" i="1"/>
  <c r="F1916" i="1"/>
  <c r="E1916" i="1"/>
  <c r="C1916" i="1"/>
  <c r="B1916" i="1"/>
  <c r="A1916" i="1"/>
  <c r="G1915" i="1"/>
  <c r="F1915" i="1"/>
  <c r="E1915" i="1"/>
  <c r="C1915" i="1"/>
  <c r="B1915" i="1"/>
  <c r="A1915" i="1"/>
  <c r="G1914" i="1"/>
  <c r="F1914" i="1"/>
  <c r="E1914" i="1"/>
  <c r="C1914" i="1"/>
  <c r="B1914" i="1"/>
  <c r="A1914" i="1"/>
  <c r="G1913" i="1"/>
  <c r="F1913" i="1"/>
  <c r="E1913" i="1"/>
  <c r="C1913" i="1"/>
  <c r="B1913" i="1"/>
  <c r="A1913" i="1"/>
  <c r="G1912" i="1"/>
  <c r="F1912" i="1"/>
  <c r="E1912" i="1"/>
  <c r="C1912" i="1"/>
  <c r="B1912" i="1"/>
  <c r="A1912" i="1"/>
  <c r="G1911" i="1"/>
  <c r="F1911" i="1"/>
  <c r="E1911" i="1"/>
  <c r="C1911" i="1"/>
  <c r="B1911" i="1"/>
  <c r="A1911" i="1"/>
  <c r="G1910" i="1"/>
  <c r="F1910" i="1"/>
  <c r="E1910" i="1"/>
  <c r="C1910" i="1"/>
  <c r="B1910" i="1"/>
  <c r="A1910" i="1"/>
  <c r="G1909" i="1"/>
  <c r="F1909" i="1"/>
  <c r="E1909" i="1"/>
  <c r="C1909" i="1"/>
  <c r="B1909" i="1"/>
  <c r="A1909" i="1"/>
  <c r="G1908" i="1"/>
  <c r="F1908" i="1"/>
  <c r="E1908" i="1"/>
  <c r="C1908" i="1"/>
  <c r="B1908" i="1"/>
  <c r="A1908" i="1"/>
  <c r="G1907" i="1"/>
  <c r="F1907" i="1"/>
  <c r="E1907" i="1"/>
  <c r="C1907" i="1"/>
  <c r="B1907" i="1"/>
  <c r="A1907" i="1"/>
  <c r="G1906" i="1"/>
  <c r="F1906" i="1"/>
  <c r="E1906" i="1"/>
  <c r="C1906" i="1"/>
  <c r="B1906" i="1"/>
  <c r="A1906" i="1"/>
  <c r="G1905" i="1"/>
  <c r="F1905" i="1"/>
  <c r="E1905" i="1"/>
  <c r="C1905" i="1"/>
  <c r="B1905" i="1"/>
  <c r="A1905" i="1"/>
  <c r="G1904" i="1"/>
  <c r="F1904" i="1"/>
  <c r="E1904" i="1"/>
  <c r="C1904" i="1"/>
  <c r="B1904" i="1"/>
  <c r="A1904" i="1"/>
  <c r="G1903" i="1"/>
  <c r="F1903" i="1"/>
  <c r="E1903" i="1"/>
  <c r="C1903" i="1"/>
  <c r="B1903" i="1"/>
  <c r="A1903" i="1"/>
  <c r="G1902" i="1"/>
  <c r="F1902" i="1"/>
  <c r="E1902" i="1"/>
  <c r="C1902" i="1"/>
  <c r="B1902" i="1"/>
  <c r="A1902" i="1"/>
  <c r="G1901" i="1"/>
  <c r="F1901" i="1"/>
  <c r="E1901" i="1"/>
  <c r="C1901" i="1"/>
  <c r="B1901" i="1"/>
  <c r="A1901" i="1"/>
  <c r="G1900" i="1"/>
  <c r="F1900" i="1"/>
  <c r="E1900" i="1"/>
  <c r="C1900" i="1"/>
  <c r="B1900" i="1"/>
  <c r="A1900" i="1"/>
  <c r="G1899" i="1"/>
  <c r="F1899" i="1"/>
  <c r="E1899" i="1"/>
  <c r="C1899" i="1"/>
  <c r="B1899" i="1"/>
  <c r="A1899" i="1"/>
  <c r="G1898" i="1"/>
  <c r="F1898" i="1"/>
  <c r="E1898" i="1"/>
  <c r="C1898" i="1"/>
  <c r="B1898" i="1"/>
  <c r="A1898" i="1"/>
  <c r="G1897" i="1"/>
  <c r="F1897" i="1"/>
  <c r="E1897" i="1"/>
  <c r="C1897" i="1"/>
  <c r="B1897" i="1"/>
  <c r="A1897" i="1"/>
  <c r="G1896" i="1"/>
  <c r="F1896" i="1"/>
  <c r="E1896" i="1"/>
  <c r="C1896" i="1"/>
  <c r="B1896" i="1"/>
  <c r="A1896" i="1"/>
  <c r="G1895" i="1"/>
  <c r="F1895" i="1"/>
  <c r="E1895" i="1"/>
  <c r="C1895" i="1"/>
  <c r="B1895" i="1"/>
  <c r="A1895" i="1"/>
  <c r="G1894" i="1"/>
  <c r="F1894" i="1"/>
  <c r="E1894" i="1"/>
  <c r="C1894" i="1"/>
  <c r="B1894" i="1"/>
  <c r="A1894" i="1"/>
  <c r="G1893" i="1"/>
  <c r="F1893" i="1"/>
  <c r="E1893" i="1"/>
  <c r="C1893" i="1"/>
  <c r="B1893" i="1"/>
  <c r="A1893" i="1"/>
  <c r="G1892" i="1"/>
  <c r="F1892" i="1"/>
  <c r="E1892" i="1"/>
  <c r="C1892" i="1"/>
  <c r="B1892" i="1"/>
  <c r="A1892" i="1"/>
  <c r="G1891" i="1"/>
  <c r="F1891" i="1"/>
  <c r="E1891" i="1"/>
  <c r="C1891" i="1"/>
  <c r="B1891" i="1"/>
  <c r="A1891" i="1"/>
  <c r="G1890" i="1"/>
  <c r="F1890" i="1"/>
  <c r="E1890" i="1"/>
  <c r="C1890" i="1"/>
  <c r="B1890" i="1"/>
  <c r="A1890" i="1"/>
  <c r="G1889" i="1"/>
  <c r="F1889" i="1"/>
  <c r="E1889" i="1"/>
  <c r="C1889" i="1"/>
  <c r="B1889" i="1"/>
  <c r="A1889" i="1"/>
  <c r="G1888" i="1"/>
  <c r="F1888" i="1"/>
  <c r="E1888" i="1"/>
  <c r="C1888" i="1"/>
  <c r="B1888" i="1"/>
  <c r="A1888" i="1"/>
  <c r="G1887" i="1"/>
  <c r="F1887" i="1"/>
  <c r="E1887" i="1"/>
  <c r="C1887" i="1"/>
  <c r="B1887" i="1"/>
  <c r="A1887" i="1"/>
  <c r="G1886" i="1"/>
  <c r="F1886" i="1"/>
  <c r="E1886" i="1"/>
  <c r="C1886" i="1"/>
  <c r="B1886" i="1"/>
  <c r="A1886" i="1"/>
  <c r="G1885" i="1"/>
  <c r="F1885" i="1"/>
  <c r="E1885" i="1"/>
  <c r="C1885" i="1"/>
  <c r="B1885" i="1"/>
  <c r="A1885" i="1"/>
  <c r="G1884" i="1"/>
  <c r="F1884" i="1"/>
  <c r="E1884" i="1"/>
  <c r="C1884" i="1"/>
  <c r="B1884" i="1"/>
  <c r="A1884" i="1"/>
  <c r="G1883" i="1"/>
  <c r="F1883" i="1"/>
  <c r="E1883" i="1"/>
  <c r="C1883" i="1"/>
  <c r="B1883" i="1"/>
  <c r="A1883" i="1"/>
  <c r="G1882" i="1"/>
  <c r="F1882" i="1"/>
  <c r="E1882" i="1"/>
  <c r="C1882" i="1"/>
  <c r="B1882" i="1"/>
  <c r="A1882" i="1"/>
  <c r="G1881" i="1"/>
  <c r="F1881" i="1"/>
  <c r="E1881" i="1"/>
  <c r="C1881" i="1"/>
  <c r="B1881" i="1"/>
  <c r="A1881" i="1"/>
  <c r="G1880" i="1"/>
  <c r="F1880" i="1"/>
  <c r="E1880" i="1"/>
  <c r="C1880" i="1"/>
  <c r="B1880" i="1"/>
  <c r="A1880" i="1"/>
  <c r="G1879" i="1"/>
  <c r="F1879" i="1"/>
  <c r="E1879" i="1"/>
  <c r="C1879" i="1"/>
  <c r="B1879" i="1"/>
  <c r="A1879" i="1"/>
  <c r="G1878" i="1"/>
  <c r="F1878" i="1"/>
  <c r="E1878" i="1"/>
  <c r="C1878" i="1"/>
  <c r="B1878" i="1"/>
  <c r="A1878" i="1"/>
  <c r="G1877" i="1"/>
  <c r="F1877" i="1"/>
  <c r="E1877" i="1"/>
  <c r="C1877" i="1"/>
  <c r="B1877" i="1"/>
  <c r="A1877" i="1"/>
  <c r="G1876" i="1"/>
  <c r="F1876" i="1"/>
  <c r="E1876" i="1"/>
  <c r="C1876" i="1"/>
  <c r="B1876" i="1"/>
  <c r="A1876" i="1"/>
  <c r="G1875" i="1"/>
  <c r="F1875" i="1"/>
  <c r="E1875" i="1"/>
  <c r="C1875" i="1"/>
  <c r="B1875" i="1"/>
  <c r="A1875" i="1"/>
  <c r="G1874" i="1"/>
  <c r="F1874" i="1"/>
  <c r="E1874" i="1"/>
  <c r="C1874" i="1"/>
  <c r="B1874" i="1"/>
  <c r="A1874" i="1"/>
  <c r="G1873" i="1"/>
  <c r="F1873" i="1"/>
  <c r="E1873" i="1"/>
  <c r="C1873" i="1"/>
  <c r="B1873" i="1"/>
  <c r="A1873" i="1"/>
  <c r="G1872" i="1"/>
  <c r="F1872" i="1"/>
  <c r="E1872" i="1"/>
  <c r="C1872" i="1"/>
  <c r="B1872" i="1"/>
  <c r="A1872" i="1"/>
  <c r="G1871" i="1"/>
  <c r="F1871" i="1"/>
  <c r="E1871" i="1"/>
  <c r="C1871" i="1"/>
  <c r="B1871" i="1"/>
  <c r="A1871" i="1"/>
  <c r="G1870" i="1"/>
  <c r="F1870" i="1"/>
  <c r="E1870" i="1"/>
  <c r="C1870" i="1"/>
  <c r="B1870" i="1"/>
  <c r="A1870" i="1"/>
  <c r="G1869" i="1"/>
  <c r="F1869" i="1"/>
  <c r="E1869" i="1"/>
  <c r="C1869" i="1"/>
  <c r="B1869" i="1"/>
  <c r="A1869" i="1"/>
  <c r="G1868" i="1"/>
  <c r="F1868" i="1"/>
  <c r="E1868" i="1"/>
  <c r="C1868" i="1"/>
  <c r="B1868" i="1"/>
  <c r="A1868" i="1"/>
  <c r="G1867" i="1"/>
  <c r="F1867" i="1"/>
  <c r="E1867" i="1"/>
  <c r="C1867" i="1"/>
  <c r="B1867" i="1"/>
  <c r="A1867" i="1"/>
  <c r="G1866" i="1"/>
  <c r="F1866" i="1"/>
  <c r="E1866" i="1"/>
  <c r="C1866" i="1"/>
  <c r="B1866" i="1"/>
  <c r="A1866" i="1"/>
  <c r="G1865" i="1"/>
  <c r="F1865" i="1"/>
  <c r="E1865" i="1"/>
  <c r="C1865" i="1"/>
  <c r="B1865" i="1"/>
  <c r="A1865" i="1"/>
  <c r="G1864" i="1"/>
  <c r="F1864" i="1"/>
  <c r="E1864" i="1"/>
  <c r="C1864" i="1"/>
  <c r="B1864" i="1"/>
  <c r="A1864" i="1"/>
  <c r="G1863" i="1"/>
  <c r="F1863" i="1"/>
  <c r="E1863" i="1"/>
  <c r="C1863" i="1"/>
  <c r="B1863" i="1"/>
  <c r="A1863" i="1"/>
  <c r="G1862" i="1"/>
  <c r="F1862" i="1"/>
  <c r="E1862" i="1"/>
  <c r="C1862" i="1"/>
  <c r="B1862" i="1"/>
  <c r="A1862" i="1"/>
  <c r="G1861" i="1"/>
  <c r="F1861" i="1"/>
  <c r="E1861" i="1"/>
  <c r="C1861" i="1"/>
  <c r="B1861" i="1"/>
  <c r="A1861" i="1"/>
  <c r="G1860" i="1"/>
  <c r="F1860" i="1"/>
  <c r="E1860" i="1"/>
  <c r="C1860" i="1"/>
  <c r="B1860" i="1"/>
  <c r="A1860" i="1"/>
  <c r="G1859" i="1"/>
  <c r="F1859" i="1"/>
  <c r="E1859" i="1"/>
  <c r="C1859" i="1"/>
  <c r="B1859" i="1"/>
  <c r="A1859" i="1"/>
  <c r="G1858" i="1"/>
  <c r="F1858" i="1"/>
  <c r="E1858" i="1"/>
  <c r="C1858" i="1"/>
  <c r="B1858" i="1"/>
  <c r="A1858" i="1"/>
  <c r="G1857" i="1"/>
  <c r="F1857" i="1"/>
  <c r="E1857" i="1"/>
  <c r="C1857" i="1"/>
  <c r="B1857" i="1"/>
  <c r="A1857" i="1"/>
  <c r="G1856" i="1"/>
  <c r="F1856" i="1"/>
  <c r="E1856" i="1"/>
  <c r="C1856" i="1"/>
  <c r="B1856" i="1"/>
  <c r="A1856" i="1"/>
  <c r="G1855" i="1"/>
  <c r="F1855" i="1"/>
  <c r="E1855" i="1"/>
  <c r="C1855" i="1"/>
  <c r="B1855" i="1"/>
  <c r="A1855" i="1"/>
  <c r="G1854" i="1"/>
  <c r="F1854" i="1"/>
  <c r="E1854" i="1"/>
  <c r="C1854" i="1"/>
  <c r="B1854" i="1"/>
  <c r="A1854" i="1"/>
  <c r="G1853" i="1"/>
  <c r="F1853" i="1"/>
  <c r="E1853" i="1"/>
  <c r="C1853" i="1"/>
  <c r="B1853" i="1"/>
  <c r="A1853" i="1"/>
  <c r="G1852" i="1"/>
  <c r="F1852" i="1"/>
  <c r="E1852" i="1"/>
  <c r="C1852" i="1"/>
  <c r="B1852" i="1"/>
  <c r="A1852" i="1"/>
  <c r="G1851" i="1"/>
  <c r="F1851" i="1"/>
  <c r="E1851" i="1"/>
  <c r="C1851" i="1"/>
  <c r="B1851" i="1"/>
  <c r="A1851" i="1"/>
  <c r="G1850" i="1"/>
  <c r="F1850" i="1"/>
  <c r="E1850" i="1"/>
  <c r="C1850" i="1"/>
  <c r="B1850" i="1"/>
  <c r="A1850" i="1"/>
  <c r="G1849" i="1"/>
  <c r="F1849" i="1"/>
  <c r="E1849" i="1"/>
  <c r="C1849" i="1"/>
  <c r="B1849" i="1"/>
  <c r="A1849" i="1"/>
  <c r="G1848" i="1"/>
  <c r="F1848" i="1"/>
  <c r="E1848" i="1"/>
  <c r="C1848" i="1"/>
  <c r="B1848" i="1"/>
  <c r="A1848" i="1"/>
  <c r="G1847" i="1"/>
  <c r="F1847" i="1"/>
  <c r="E1847" i="1"/>
  <c r="C1847" i="1"/>
  <c r="B1847" i="1"/>
  <c r="A1847" i="1"/>
  <c r="G1846" i="1"/>
  <c r="F1846" i="1"/>
  <c r="E1846" i="1"/>
  <c r="C1846" i="1"/>
  <c r="B1846" i="1"/>
  <c r="A1846" i="1"/>
  <c r="G1845" i="1"/>
  <c r="F1845" i="1"/>
  <c r="E1845" i="1"/>
  <c r="C1845" i="1"/>
  <c r="B1845" i="1"/>
  <c r="A1845" i="1"/>
  <c r="G1844" i="1"/>
  <c r="F1844" i="1"/>
  <c r="E1844" i="1"/>
  <c r="C1844" i="1"/>
  <c r="B1844" i="1"/>
  <c r="A1844" i="1"/>
  <c r="G1843" i="1"/>
  <c r="F1843" i="1"/>
  <c r="E1843" i="1"/>
  <c r="C1843" i="1"/>
  <c r="B1843" i="1"/>
  <c r="A1843" i="1"/>
  <c r="G1842" i="1"/>
  <c r="F1842" i="1"/>
  <c r="E1842" i="1"/>
  <c r="C1842" i="1"/>
  <c r="B1842" i="1"/>
  <c r="A1842" i="1"/>
  <c r="G1841" i="1"/>
  <c r="F1841" i="1"/>
  <c r="E1841" i="1"/>
  <c r="C1841" i="1"/>
  <c r="B1841" i="1"/>
  <c r="A1841" i="1"/>
  <c r="G1840" i="1"/>
  <c r="F1840" i="1"/>
  <c r="E1840" i="1"/>
  <c r="C1840" i="1"/>
  <c r="B1840" i="1"/>
  <c r="A1840" i="1"/>
  <c r="G1839" i="1"/>
  <c r="F1839" i="1"/>
  <c r="E1839" i="1"/>
  <c r="C1839" i="1"/>
  <c r="B1839" i="1"/>
  <c r="A1839" i="1"/>
  <c r="G1838" i="1"/>
  <c r="F1838" i="1"/>
  <c r="E1838" i="1"/>
  <c r="C1838" i="1"/>
  <c r="B1838" i="1"/>
  <c r="A1838" i="1"/>
  <c r="G1837" i="1"/>
  <c r="F1837" i="1"/>
  <c r="E1837" i="1"/>
  <c r="C1837" i="1"/>
  <c r="B1837" i="1"/>
  <c r="A1837" i="1"/>
  <c r="G1836" i="1"/>
  <c r="F1836" i="1"/>
  <c r="E1836" i="1"/>
  <c r="C1836" i="1"/>
  <c r="B1836" i="1"/>
  <c r="A1836" i="1"/>
  <c r="G1835" i="1"/>
  <c r="F1835" i="1"/>
  <c r="E1835" i="1"/>
  <c r="C1835" i="1"/>
  <c r="B1835" i="1"/>
  <c r="A1835" i="1"/>
  <c r="G1834" i="1"/>
  <c r="F1834" i="1"/>
  <c r="E1834" i="1"/>
  <c r="C1834" i="1"/>
  <c r="B1834" i="1"/>
  <c r="A1834" i="1"/>
  <c r="G1833" i="1"/>
  <c r="F1833" i="1"/>
  <c r="E1833" i="1"/>
  <c r="C1833" i="1"/>
  <c r="B1833" i="1"/>
  <c r="A1833" i="1"/>
  <c r="G1832" i="1"/>
  <c r="F1832" i="1"/>
  <c r="E1832" i="1"/>
  <c r="C1832" i="1"/>
  <c r="B1832" i="1"/>
  <c r="A1832" i="1"/>
  <c r="G1831" i="1"/>
  <c r="F1831" i="1"/>
  <c r="E1831" i="1"/>
  <c r="C1831" i="1"/>
  <c r="B1831" i="1"/>
  <c r="A1831" i="1"/>
  <c r="G1830" i="1"/>
  <c r="F1830" i="1"/>
  <c r="E1830" i="1"/>
  <c r="C1830" i="1"/>
  <c r="B1830" i="1"/>
  <c r="A1830" i="1"/>
  <c r="G1829" i="1"/>
  <c r="F1829" i="1"/>
  <c r="E1829" i="1"/>
  <c r="C1829" i="1"/>
  <c r="B1829" i="1"/>
  <c r="A1829" i="1"/>
  <c r="G1828" i="1"/>
  <c r="F1828" i="1"/>
  <c r="E1828" i="1"/>
  <c r="C1828" i="1"/>
  <c r="B1828" i="1"/>
  <c r="A1828" i="1"/>
  <c r="G1827" i="1"/>
  <c r="F1827" i="1"/>
  <c r="E1827" i="1"/>
  <c r="C1827" i="1"/>
  <c r="B1827" i="1"/>
  <c r="A1827" i="1"/>
  <c r="G1826" i="1"/>
  <c r="F1826" i="1"/>
  <c r="E1826" i="1"/>
  <c r="C1826" i="1"/>
  <c r="B1826" i="1"/>
  <c r="A1826" i="1"/>
  <c r="G1825" i="1"/>
  <c r="F1825" i="1"/>
  <c r="E1825" i="1"/>
  <c r="C1825" i="1"/>
  <c r="B1825" i="1"/>
  <c r="A1825" i="1"/>
  <c r="G1824" i="1"/>
  <c r="F1824" i="1"/>
  <c r="E1824" i="1"/>
  <c r="C1824" i="1"/>
  <c r="B1824" i="1"/>
  <c r="A1824" i="1"/>
  <c r="G1823" i="1"/>
  <c r="F1823" i="1"/>
  <c r="E1823" i="1"/>
  <c r="C1823" i="1"/>
  <c r="B1823" i="1"/>
  <c r="A1823" i="1"/>
  <c r="G1822" i="1"/>
  <c r="F1822" i="1"/>
  <c r="E1822" i="1"/>
  <c r="C1822" i="1"/>
  <c r="B1822" i="1"/>
  <c r="A1822" i="1"/>
  <c r="G1821" i="1"/>
  <c r="F1821" i="1"/>
  <c r="E1821" i="1"/>
  <c r="C1821" i="1"/>
  <c r="B1821" i="1"/>
  <c r="A1821" i="1"/>
  <c r="G1820" i="1"/>
  <c r="F1820" i="1"/>
  <c r="E1820" i="1"/>
  <c r="C1820" i="1"/>
  <c r="B1820" i="1"/>
  <c r="A1820" i="1"/>
  <c r="G1819" i="1"/>
  <c r="F1819" i="1"/>
  <c r="E1819" i="1"/>
  <c r="C1819" i="1"/>
  <c r="B1819" i="1"/>
  <c r="A1819" i="1"/>
  <c r="G1818" i="1"/>
  <c r="F1818" i="1"/>
  <c r="E1818" i="1"/>
  <c r="C1818" i="1"/>
  <c r="B1818" i="1"/>
  <c r="A1818" i="1"/>
  <c r="G1817" i="1"/>
  <c r="F1817" i="1"/>
  <c r="E1817" i="1"/>
  <c r="C1817" i="1"/>
  <c r="B1817" i="1"/>
  <c r="A1817" i="1"/>
  <c r="G1816" i="1"/>
  <c r="F1816" i="1"/>
  <c r="E1816" i="1"/>
  <c r="C1816" i="1"/>
  <c r="B1816" i="1"/>
  <c r="A1816" i="1"/>
  <c r="G1815" i="1"/>
  <c r="F1815" i="1"/>
  <c r="E1815" i="1"/>
  <c r="C1815" i="1"/>
  <c r="B1815" i="1"/>
  <c r="A1815" i="1"/>
  <c r="G1814" i="1"/>
  <c r="F1814" i="1"/>
  <c r="E1814" i="1"/>
  <c r="C1814" i="1"/>
  <c r="B1814" i="1"/>
  <c r="A1814" i="1"/>
  <c r="G1813" i="1"/>
  <c r="F1813" i="1"/>
  <c r="E1813" i="1"/>
  <c r="C1813" i="1"/>
  <c r="B1813" i="1"/>
  <c r="A1813" i="1"/>
  <c r="G1812" i="1"/>
  <c r="F1812" i="1"/>
  <c r="E1812" i="1"/>
  <c r="C1812" i="1"/>
  <c r="B1812" i="1"/>
  <c r="A1812" i="1"/>
  <c r="G1811" i="1"/>
  <c r="F1811" i="1"/>
  <c r="E1811" i="1"/>
  <c r="C1811" i="1"/>
  <c r="B1811" i="1"/>
  <c r="A1811" i="1"/>
  <c r="G1810" i="1"/>
  <c r="F1810" i="1"/>
  <c r="E1810" i="1"/>
  <c r="C1810" i="1"/>
  <c r="B1810" i="1"/>
  <c r="A1810" i="1"/>
  <c r="G1809" i="1"/>
  <c r="F1809" i="1"/>
  <c r="E1809" i="1"/>
  <c r="C1809" i="1"/>
  <c r="B1809" i="1"/>
  <c r="A1809" i="1"/>
  <c r="G1808" i="1"/>
  <c r="F1808" i="1"/>
  <c r="E1808" i="1"/>
  <c r="C1808" i="1"/>
  <c r="B1808" i="1"/>
  <c r="A1808" i="1"/>
  <c r="G1807" i="1"/>
  <c r="F1807" i="1"/>
  <c r="E1807" i="1"/>
  <c r="C1807" i="1"/>
  <c r="B1807" i="1"/>
  <c r="A1807" i="1"/>
  <c r="G1806" i="1"/>
  <c r="F1806" i="1"/>
  <c r="E1806" i="1"/>
  <c r="C1806" i="1"/>
  <c r="B1806" i="1"/>
  <c r="A1806" i="1"/>
  <c r="G1805" i="1"/>
  <c r="F1805" i="1"/>
  <c r="E1805" i="1"/>
  <c r="C1805" i="1"/>
  <c r="B1805" i="1"/>
  <c r="A1805" i="1"/>
  <c r="G1804" i="1"/>
  <c r="F1804" i="1"/>
  <c r="E1804" i="1"/>
  <c r="C1804" i="1"/>
  <c r="B1804" i="1"/>
  <c r="A1804" i="1"/>
  <c r="G1803" i="1"/>
  <c r="F1803" i="1"/>
  <c r="E1803" i="1"/>
  <c r="C1803" i="1"/>
  <c r="B1803" i="1"/>
  <c r="A1803" i="1"/>
  <c r="G1802" i="1"/>
  <c r="F1802" i="1"/>
  <c r="E1802" i="1"/>
  <c r="C1802" i="1"/>
  <c r="B1802" i="1"/>
  <c r="A1802" i="1"/>
  <c r="G1801" i="1"/>
  <c r="F1801" i="1"/>
  <c r="E1801" i="1"/>
  <c r="C1801" i="1"/>
  <c r="B1801" i="1"/>
  <c r="A1801" i="1"/>
  <c r="G1800" i="1"/>
  <c r="F1800" i="1"/>
  <c r="E1800" i="1"/>
  <c r="C1800" i="1"/>
  <c r="B1800" i="1"/>
  <c r="A1800" i="1"/>
  <c r="G1799" i="1"/>
  <c r="F1799" i="1"/>
  <c r="E1799" i="1"/>
  <c r="C1799" i="1"/>
  <c r="B1799" i="1"/>
  <c r="A1799" i="1"/>
  <c r="G1798" i="1"/>
  <c r="F1798" i="1"/>
  <c r="E1798" i="1"/>
  <c r="C1798" i="1"/>
  <c r="B1798" i="1"/>
  <c r="A1798" i="1"/>
  <c r="G1797" i="1"/>
  <c r="F1797" i="1"/>
  <c r="E1797" i="1"/>
  <c r="C1797" i="1"/>
  <c r="B1797" i="1"/>
  <c r="A1797" i="1"/>
  <c r="G1796" i="1"/>
  <c r="F1796" i="1"/>
  <c r="E1796" i="1"/>
  <c r="C1796" i="1"/>
  <c r="B1796" i="1"/>
  <c r="A1796" i="1"/>
  <c r="G1795" i="1"/>
  <c r="F1795" i="1"/>
  <c r="E1795" i="1"/>
  <c r="C1795" i="1"/>
  <c r="B1795" i="1"/>
  <c r="A1795" i="1"/>
  <c r="G1794" i="1"/>
  <c r="F1794" i="1"/>
  <c r="E1794" i="1"/>
  <c r="C1794" i="1"/>
  <c r="B1794" i="1"/>
  <c r="A1794" i="1"/>
  <c r="G1793" i="1"/>
  <c r="F1793" i="1"/>
  <c r="E1793" i="1"/>
  <c r="C1793" i="1"/>
  <c r="B1793" i="1"/>
  <c r="A1793" i="1"/>
  <c r="G1792" i="1"/>
  <c r="F1792" i="1"/>
  <c r="E1792" i="1"/>
  <c r="C1792" i="1"/>
  <c r="B1792" i="1"/>
  <c r="A1792" i="1"/>
  <c r="G1791" i="1"/>
  <c r="F1791" i="1"/>
  <c r="E1791" i="1"/>
  <c r="C1791" i="1"/>
  <c r="B1791" i="1"/>
  <c r="A1791" i="1"/>
  <c r="G1790" i="1"/>
  <c r="F1790" i="1"/>
  <c r="E1790" i="1"/>
  <c r="C1790" i="1"/>
  <c r="B1790" i="1"/>
  <c r="A1790" i="1"/>
  <c r="G1789" i="1"/>
  <c r="F1789" i="1"/>
  <c r="E1789" i="1"/>
  <c r="C1789" i="1"/>
  <c r="B1789" i="1"/>
  <c r="A1789" i="1"/>
  <c r="J1788" i="1"/>
  <c r="G1788" i="1"/>
  <c r="F1788" i="1"/>
  <c r="E1788" i="1"/>
  <c r="C1788" i="1"/>
  <c r="B1788" i="1"/>
  <c r="A1788" i="1"/>
  <c r="G1787" i="1"/>
  <c r="F1787" i="1"/>
  <c r="E1787" i="1"/>
  <c r="C1787" i="1"/>
  <c r="B1787" i="1"/>
  <c r="A1787" i="1"/>
  <c r="G1786" i="1"/>
  <c r="F1786" i="1"/>
  <c r="E1786" i="1"/>
  <c r="C1786" i="1"/>
  <c r="B1786" i="1"/>
  <c r="A1786" i="1"/>
  <c r="G1785" i="1"/>
  <c r="F1785" i="1"/>
  <c r="E1785" i="1"/>
  <c r="C1785" i="1"/>
  <c r="B1785" i="1"/>
  <c r="A1785" i="1"/>
  <c r="G1784" i="1"/>
  <c r="F1784" i="1"/>
  <c r="E1784" i="1"/>
  <c r="C1784" i="1"/>
  <c r="B1784" i="1"/>
  <c r="A1784" i="1"/>
  <c r="G1783" i="1"/>
  <c r="F1783" i="1"/>
  <c r="E1783" i="1"/>
  <c r="C1783" i="1"/>
  <c r="B1783" i="1"/>
  <c r="A1783" i="1"/>
  <c r="G1782" i="1"/>
  <c r="F1782" i="1"/>
  <c r="E1782" i="1"/>
  <c r="C1782" i="1"/>
  <c r="B1782" i="1"/>
  <c r="A1782" i="1"/>
  <c r="G1781" i="1"/>
  <c r="F1781" i="1"/>
  <c r="E1781" i="1"/>
  <c r="C1781" i="1"/>
  <c r="B1781" i="1"/>
  <c r="A1781" i="1"/>
  <c r="G1780" i="1"/>
  <c r="F1780" i="1"/>
  <c r="E1780" i="1"/>
  <c r="C1780" i="1"/>
  <c r="B1780" i="1"/>
  <c r="A1780" i="1"/>
  <c r="G1779" i="1"/>
  <c r="F1779" i="1"/>
  <c r="E1779" i="1"/>
  <c r="C1779" i="1"/>
  <c r="B1779" i="1"/>
  <c r="A1779" i="1"/>
  <c r="G1778" i="1"/>
  <c r="F1778" i="1"/>
  <c r="E1778" i="1"/>
  <c r="C1778" i="1"/>
  <c r="B1778" i="1"/>
  <c r="A1778" i="1"/>
  <c r="G1777" i="1"/>
  <c r="F1777" i="1"/>
  <c r="E1777" i="1"/>
  <c r="C1777" i="1"/>
  <c r="B1777" i="1"/>
  <c r="A1777" i="1"/>
  <c r="G1776" i="1"/>
  <c r="F1776" i="1"/>
  <c r="E1776" i="1"/>
  <c r="C1776" i="1"/>
  <c r="B1776" i="1"/>
  <c r="A1776" i="1"/>
  <c r="G1775" i="1"/>
  <c r="F1775" i="1"/>
  <c r="E1775" i="1"/>
  <c r="C1775" i="1"/>
  <c r="B1775" i="1"/>
  <c r="A1775" i="1"/>
  <c r="G1774" i="1"/>
  <c r="F1774" i="1"/>
  <c r="E1774" i="1"/>
  <c r="C1774" i="1"/>
  <c r="B1774" i="1"/>
  <c r="A1774" i="1"/>
  <c r="G1773" i="1"/>
  <c r="F1773" i="1"/>
  <c r="E1773" i="1"/>
  <c r="C1773" i="1"/>
  <c r="B1773" i="1"/>
  <c r="A1773" i="1"/>
  <c r="G1772" i="1"/>
  <c r="F1772" i="1"/>
  <c r="E1772" i="1"/>
  <c r="C1772" i="1"/>
  <c r="B1772" i="1"/>
  <c r="A1772" i="1"/>
  <c r="G1771" i="1"/>
  <c r="F1771" i="1"/>
  <c r="E1771" i="1"/>
  <c r="C1771" i="1"/>
  <c r="B1771" i="1"/>
  <c r="A1771" i="1"/>
  <c r="G1770" i="1"/>
  <c r="F1770" i="1"/>
  <c r="E1770" i="1"/>
  <c r="C1770" i="1"/>
  <c r="B1770" i="1"/>
  <c r="A1770" i="1"/>
  <c r="G1769" i="1"/>
  <c r="F1769" i="1"/>
  <c r="E1769" i="1"/>
  <c r="C1769" i="1"/>
  <c r="B1769" i="1"/>
  <c r="A1769" i="1"/>
  <c r="G1768" i="1"/>
  <c r="F1768" i="1"/>
  <c r="E1768" i="1"/>
  <c r="C1768" i="1"/>
  <c r="B1768" i="1"/>
  <c r="A1768" i="1"/>
  <c r="G1767" i="1"/>
  <c r="F1767" i="1"/>
  <c r="E1767" i="1"/>
  <c r="C1767" i="1"/>
  <c r="B1767" i="1"/>
  <c r="A1767" i="1"/>
  <c r="G1766" i="1"/>
  <c r="F1766" i="1"/>
  <c r="E1766" i="1"/>
  <c r="C1766" i="1"/>
  <c r="B1766" i="1"/>
  <c r="A1766" i="1"/>
  <c r="G1765" i="1"/>
  <c r="F1765" i="1"/>
  <c r="E1765" i="1"/>
  <c r="C1765" i="1"/>
  <c r="B1765" i="1"/>
  <c r="A1765" i="1"/>
  <c r="G1764" i="1"/>
  <c r="F1764" i="1"/>
  <c r="E1764" i="1"/>
  <c r="C1764" i="1"/>
  <c r="B1764" i="1"/>
  <c r="A1764" i="1"/>
  <c r="G1763" i="1"/>
  <c r="F1763" i="1"/>
  <c r="E1763" i="1"/>
  <c r="C1763" i="1"/>
  <c r="B1763" i="1"/>
  <c r="A1763" i="1"/>
  <c r="G1762" i="1"/>
  <c r="F1762" i="1"/>
  <c r="E1762" i="1"/>
  <c r="C1762" i="1"/>
  <c r="B1762" i="1"/>
  <c r="A1762" i="1"/>
  <c r="G1761" i="1"/>
  <c r="F1761" i="1"/>
  <c r="E1761" i="1"/>
  <c r="C1761" i="1"/>
  <c r="B1761" i="1"/>
  <c r="A1761" i="1"/>
  <c r="G1760" i="1"/>
  <c r="F1760" i="1"/>
  <c r="E1760" i="1"/>
  <c r="C1760" i="1"/>
  <c r="B1760" i="1"/>
  <c r="A1760" i="1"/>
  <c r="G1759" i="1"/>
  <c r="F1759" i="1"/>
  <c r="E1759" i="1"/>
  <c r="C1759" i="1"/>
  <c r="B1759" i="1"/>
  <c r="A1759" i="1"/>
  <c r="G1758" i="1"/>
  <c r="F1758" i="1"/>
  <c r="E1758" i="1"/>
  <c r="C1758" i="1"/>
  <c r="B1758" i="1"/>
  <c r="A1758" i="1"/>
  <c r="G1757" i="1"/>
  <c r="F1757" i="1"/>
  <c r="E1757" i="1"/>
  <c r="C1757" i="1"/>
  <c r="B1757" i="1"/>
  <c r="A1757" i="1"/>
  <c r="G1756" i="1"/>
  <c r="F1756" i="1"/>
  <c r="E1756" i="1"/>
  <c r="C1756" i="1"/>
  <c r="B1756" i="1"/>
  <c r="A1756" i="1"/>
  <c r="G1755" i="1"/>
  <c r="F1755" i="1"/>
  <c r="E1755" i="1"/>
  <c r="C1755" i="1"/>
  <c r="B1755" i="1"/>
  <c r="A1755" i="1"/>
  <c r="G1754" i="1"/>
  <c r="F1754" i="1"/>
  <c r="E1754" i="1"/>
  <c r="C1754" i="1"/>
  <c r="B1754" i="1"/>
  <c r="A1754" i="1"/>
  <c r="G1753" i="1"/>
  <c r="F1753" i="1"/>
  <c r="E1753" i="1"/>
  <c r="C1753" i="1"/>
  <c r="B1753" i="1"/>
  <c r="A1753" i="1"/>
  <c r="G1752" i="1"/>
  <c r="F1752" i="1"/>
  <c r="E1752" i="1"/>
  <c r="C1752" i="1"/>
  <c r="B1752" i="1"/>
  <c r="A1752" i="1"/>
  <c r="G1751" i="1"/>
  <c r="F1751" i="1"/>
  <c r="E1751" i="1"/>
  <c r="C1751" i="1"/>
  <c r="B1751" i="1"/>
  <c r="A1751" i="1"/>
  <c r="G1750" i="1"/>
  <c r="F1750" i="1"/>
  <c r="E1750" i="1"/>
  <c r="C1750" i="1"/>
  <c r="B1750" i="1"/>
  <c r="A1750" i="1"/>
  <c r="G1749" i="1"/>
  <c r="F1749" i="1"/>
  <c r="E1749" i="1"/>
  <c r="C1749" i="1"/>
  <c r="B1749" i="1"/>
  <c r="A1749" i="1"/>
  <c r="G1748" i="1"/>
  <c r="F1748" i="1"/>
  <c r="E1748" i="1"/>
  <c r="C1748" i="1"/>
  <c r="B1748" i="1"/>
  <c r="A1748" i="1"/>
  <c r="G1747" i="1"/>
  <c r="F1747" i="1"/>
  <c r="E1747" i="1"/>
  <c r="C1747" i="1"/>
  <c r="B1747" i="1"/>
  <c r="A1747" i="1"/>
  <c r="G1746" i="1"/>
  <c r="F1746" i="1"/>
  <c r="E1746" i="1"/>
  <c r="C1746" i="1"/>
  <c r="B1746" i="1"/>
  <c r="A1746" i="1"/>
  <c r="G1745" i="1"/>
  <c r="F1745" i="1"/>
  <c r="E1745" i="1"/>
  <c r="C1745" i="1"/>
  <c r="B1745" i="1"/>
  <c r="A1745" i="1"/>
  <c r="G1744" i="1"/>
  <c r="F1744" i="1"/>
  <c r="E1744" i="1"/>
  <c r="C1744" i="1"/>
  <c r="B1744" i="1"/>
  <c r="A1744" i="1"/>
  <c r="G1743" i="1"/>
  <c r="F1743" i="1"/>
  <c r="E1743" i="1"/>
  <c r="C1743" i="1"/>
  <c r="B1743" i="1"/>
  <c r="A1743" i="1"/>
  <c r="G1742" i="1"/>
  <c r="F1742" i="1"/>
  <c r="E1742" i="1"/>
  <c r="C1742" i="1"/>
  <c r="B1742" i="1"/>
  <c r="A1742" i="1"/>
  <c r="G1741" i="1"/>
  <c r="F1741" i="1"/>
  <c r="E1741" i="1"/>
  <c r="C1741" i="1"/>
  <c r="B1741" i="1"/>
  <c r="A1741" i="1"/>
  <c r="G1740" i="1"/>
  <c r="F1740" i="1"/>
  <c r="E1740" i="1"/>
  <c r="C1740" i="1"/>
  <c r="B1740" i="1"/>
  <c r="A1740" i="1"/>
  <c r="G1739" i="1"/>
  <c r="F1739" i="1"/>
  <c r="E1739" i="1"/>
  <c r="C1739" i="1"/>
  <c r="B1739" i="1"/>
  <c r="A1739" i="1"/>
  <c r="G1738" i="1"/>
  <c r="F1738" i="1"/>
  <c r="E1738" i="1"/>
  <c r="C1738" i="1"/>
  <c r="B1738" i="1"/>
  <c r="A1738" i="1"/>
  <c r="G1737" i="1"/>
  <c r="F1737" i="1"/>
  <c r="E1737" i="1"/>
  <c r="C1737" i="1"/>
  <c r="B1737" i="1"/>
  <c r="A1737" i="1"/>
  <c r="G1736" i="1"/>
  <c r="F1736" i="1"/>
  <c r="E1736" i="1"/>
  <c r="C1736" i="1"/>
  <c r="B1736" i="1"/>
  <c r="A1736" i="1"/>
  <c r="G1735" i="1"/>
  <c r="F1735" i="1"/>
  <c r="E1735" i="1"/>
  <c r="C1735" i="1"/>
  <c r="B1735" i="1"/>
  <c r="A1735" i="1"/>
  <c r="G1734" i="1"/>
  <c r="F1734" i="1"/>
  <c r="E1734" i="1"/>
  <c r="C1734" i="1"/>
  <c r="B1734" i="1"/>
  <c r="A1734" i="1"/>
  <c r="G1733" i="1"/>
  <c r="F1733" i="1"/>
  <c r="E1733" i="1"/>
  <c r="C1733" i="1"/>
  <c r="B1733" i="1"/>
  <c r="A1733" i="1"/>
  <c r="G1732" i="1"/>
  <c r="F1732" i="1"/>
  <c r="E1732" i="1"/>
  <c r="C1732" i="1"/>
  <c r="B1732" i="1"/>
  <c r="A1732" i="1"/>
  <c r="G1731" i="1"/>
  <c r="F1731" i="1"/>
  <c r="E1731" i="1"/>
  <c r="C1731" i="1"/>
  <c r="B1731" i="1"/>
  <c r="A1731" i="1"/>
  <c r="G1730" i="1"/>
  <c r="F1730" i="1"/>
  <c r="E1730" i="1"/>
  <c r="C1730" i="1"/>
  <c r="B1730" i="1"/>
  <c r="A1730" i="1"/>
  <c r="G1729" i="1"/>
  <c r="F1729" i="1"/>
  <c r="E1729" i="1"/>
  <c r="C1729" i="1"/>
  <c r="B1729" i="1"/>
  <c r="A1729" i="1"/>
  <c r="G1728" i="1"/>
  <c r="F1728" i="1"/>
  <c r="E1728" i="1"/>
  <c r="C1728" i="1"/>
  <c r="B1728" i="1"/>
  <c r="A1728" i="1"/>
  <c r="G1727" i="1"/>
  <c r="F1727" i="1"/>
  <c r="E1727" i="1"/>
  <c r="C1727" i="1"/>
  <c r="B1727" i="1"/>
  <c r="A1727" i="1"/>
  <c r="G1726" i="1"/>
  <c r="F1726" i="1"/>
  <c r="E1726" i="1"/>
  <c r="C1726" i="1"/>
  <c r="B1726" i="1"/>
  <c r="A1726" i="1"/>
  <c r="G1725" i="1"/>
  <c r="F1725" i="1"/>
  <c r="E1725" i="1"/>
  <c r="C1725" i="1"/>
  <c r="B1725" i="1"/>
  <c r="A1725" i="1"/>
  <c r="G1724" i="1"/>
  <c r="F1724" i="1"/>
  <c r="E1724" i="1"/>
  <c r="C1724" i="1"/>
  <c r="B1724" i="1"/>
  <c r="A1724" i="1"/>
  <c r="G1723" i="1"/>
  <c r="F1723" i="1"/>
  <c r="E1723" i="1"/>
  <c r="C1723" i="1"/>
  <c r="B1723" i="1"/>
  <c r="A1723" i="1"/>
  <c r="G1722" i="1"/>
  <c r="F1722" i="1"/>
  <c r="E1722" i="1"/>
  <c r="C1722" i="1"/>
  <c r="B1722" i="1"/>
  <c r="A1722" i="1"/>
  <c r="G1721" i="1"/>
  <c r="F1721" i="1"/>
  <c r="E1721" i="1"/>
  <c r="C1721" i="1"/>
  <c r="B1721" i="1"/>
  <c r="A1721" i="1"/>
  <c r="G1720" i="1"/>
  <c r="F1720" i="1"/>
  <c r="E1720" i="1"/>
  <c r="C1720" i="1"/>
  <c r="B1720" i="1"/>
  <c r="A1720" i="1"/>
  <c r="G1719" i="1"/>
  <c r="F1719" i="1"/>
  <c r="E1719" i="1"/>
  <c r="C1719" i="1"/>
  <c r="B1719" i="1"/>
  <c r="A1719" i="1"/>
  <c r="G1718" i="1"/>
  <c r="F1718" i="1"/>
  <c r="E1718" i="1"/>
  <c r="C1718" i="1"/>
  <c r="B1718" i="1"/>
  <c r="A1718" i="1"/>
  <c r="G1717" i="1"/>
  <c r="F1717" i="1"/>
  <c r="E1717" i="1"/>
  <c r="C1717" i="1"/>
  <c r="B1717" i="1"/>
  <c r="A1717" i="1"/>
  <c r="G1716" i="1"/>
  <c r="F1716" i="1"/>
  <c r="E1716" i="1"/>
  <c r="C1716" i="1"/>
  <c r="B1716" i="1"/>
  <c r="A1716" i="1"/>
  <c r="G1715" i="1"/>
  <c r="F1715" i="1"/>
  <c r="E1715" i="1"/>
  <c r="C1715" i="1"/>
  <c r="B1715" i="1"/>
  <c r="A1715" i="1"/>
  <c r="G1714" i="1"/>
  <c r="F1714" i="1"/>
  <c r="E1714" i="1"/>
  <c r="C1714" i="1"/>
  <c r="B1714" i="1"/>
  <c r="A1714" i="1"/>
  <c r="G1713" i="1"/>
  <c r="F1713" i="1"/>
  <c r="E1713" i="1"/>
  <c r="C1713" i="1"/>
  <c r="B1713" i="1"/>
  <c r="A1713" i="1"/>
  <c r="G1712" i="1"/>
  <c r="F1712" i="1"/>
  <c r="E1712" i="1"/>
  <c r="C1712" i="1"/>
  <c r="B1712" i="1"/>
  <c r="A1712" i="1"/>
  <c r="G1711" i="1"/>
  <c r="F1711" i="1"/>
  <c r="E1711" i="1"/>
  <c r="C1711" i="1"/>
  <c r="B1711" i="1"/>
  <c r="A1711" i="1"/>
  <c r="G1710" i="1"/>
  <c r="F1710" i="1"/>
  <c r="E1710" i="1"/>
  <c r="C1710" i="1"/>
  <c r="B1710" i="1"/>
  <c r="A1710" i="1"/>
  <c r="G1709" i="1"/>
  <c r="F1709" i="1"/>
  <c r="E1709" i="1"/>
  <c r="C1709" i="1"/>
  <c r="B1709" i="1"/>
  <c r="A1709" i="1"/>
  <c r="G1708" i="1"/>
  <c r="F1708" i="1"/>
  <c r="E1708" i="1"/>
  <c r="C1708" i="1"/>
  <c r="B1708" i="1"/>
  <c r="A1708" i="1"/>
  <c r="G1707" i="1"/>
  <c r="F1707" i="1"/>
  <c r="E1707" i="1"/>
  <c r="C1707" i="1"/>
  <c r="B1707" i="1"/>
  <c r="A1707" i="1"/>
  <c r="G1706" i="1"/>
  <c r="F1706" i="1"/>
  <c r="E1706" i="1"/>
  <c r="C1706" i="1"/>
  <c r="B1706" i="1"/>
  <c r="A1706" i="1"/>
  <c r="G1705" i="1"/>
  <c r="F1705" i="1"/>
  <c r="E1705" i="1"/>
  <c r="C1705" i="1"/>
  <c r="B1705" i="1"/>
  <c r="A1705" i="1"/>
  <c r="G1704" i="1"/>
  <c r="F1704" i="1"/>
  <c r="E1704" i="1"/>
  <c r="C1704" i="1"/>
  <c r="B1704" i="1"/>
  <c r="A1704" i="1"/>
  <c r="G1703" i="1"/>
  <c r="F1703" i="1"/>
  <c r="E1703" i="1"/>
  <c r="C1703" i="1"/>
  <c r="B1703" i="1"/>
  <c r="A1703" i="1"/>
  <c r="G1702" i="1"/>
  <c r="F1702" i="1"/>
  <c r="E1702" i="1"/>
  <c r="C1702" i="1"/>
  <c r="B1702" i="1"/>
  <c r="A1702" i="1"/>
  <c r="G1701" i="1"/>
  <c r="F1701" i="1"/>
  <c r="E1701" i="1"/>
  <c r="C1701" i="1"/>
  <c r="B1701" i="1"/>
  <c r="A1701" i="1"/>
  <c r="G1700" i="1"/>
  <c r="F1700" i="1"/>
  <c r="E1700" i="1"/>
  <c r="C1700" i="1"/>
  <c r="B1700" i="1"/>
  <c r="A1700" i="1"/>
  <c r="G1699" i="1"/>
  <c r="F1699" i="1"/>
  <c r="E1699" i="1"/>
  <c r="C1699" i="1"/>
  <c r="B1699" i="1"/>
  <c r="A1699" i="1"/>
  <c r="G1698" i="1"/>
  <c r="F1698" i="1"/>
  <c r="E1698" i="1"/>
  <c r="C1698" i="1"/>
  <c r="B1698" i="1"/>
  <c r="A1698" i="1"/>
  <c r="G1697" i="1"/>
  <c r="F1697" i="1"/>
  <c r="E1697" i="1"/>
  <c r="C1697" i="1"/>
  <c r="B1697" i="1"/>
  <c r="A1697" i="1"/>
  <c r="G1696" i="1"/>
  <c r="F1696" i="1"/>
  <c r="E1696" i="1"/>
  <c r="C1696" i="1"/>
  <c r="B1696" i="1"/>
  <c r="A1696" i="1"/>
  <c r="G1695" i="1"/>
  <c r="F1695" i="1"/>
  <c r="E1695" i="1"/>
  <c r="C1695" i="1"/>
  <c r="B1695" i="1"/>
  <c r="A1695" i="1"/>
  <c r="G1694" i="1"/>
  <c r="F1694" i="1"/>
  <c r="E1694" i="1"/>
  <c r="C1694" i="1"/>
  <c r="B1694" i="1"/>
  <c r="A1694" i="1"/>
  <c r="G1693" i="1"/>
  <c r="F1693" i="1"/>
  <c r="E1693" i="1"/>
  <c r="C1693" i="1"/>
  <c r="B1693" i="1"/>
  <c r="A1693" i="1"/>
  <c r="G1692" i="1"/>
  <c r="F1692" i="1"/>
  <c r="E1692" i="1"/>
  <c r="C1692" i="1"/>
  <c r="B1692" i="1"/>
  <c r="A1692" i="1"/>
  <c r="G1691" i="1"/>
  <c r="F1691" i="1"/>
  <c r="E1691" i="1"/>
  <c r="C1691" i="1"/>
  <c r="B1691" i="1"/>
  <c r="A1691" i="1"/>
  <c r="G1690" i="1"/>
  <c r="F1690" i="1"/>
  <c r="E1690" i="1"/>
  <c r="C1690" i="1"/>
  <c r="B1690" i="1"/>
  <c r="A1690" i="1"/>
  <c r="G1689" i="1"/>
  <c r="F1689" i="1"/>
  <c r="E1689" i="1"/>
  <c r="C1689" i="1"/>
  <c r="B1689" i="1"/>
  <c r="A1689" i="1"/>
  <c r="G1688" i="1"/>
  <c r="F1688" i="1"/>
  <c r="E1688" i="1"/>
  <c r="C1688" i="1"/>
  <c r="B1688" i="1"/>
  <c r="A1688" i="1"/>
  <c r="G1687" i="1"/>
  <c r="F1687" i="1"/>
  <c r="E1687" i="1"/>
  <c r="C1687" i="1"/>
  <c r="B1687" i="1"/>
  <c r="A1687" i="1"/>
  <c r="G1686" i="1"/>
  <c r="F1686" i="1"/>
  <c r="E1686" i="1"/>
  <c r="C1686" i="1"/>
  <c r="B1686" i="1"/>
  <c r="A1686" i="1"/>
  <c r="G1685" i="1"/>
  <c r="F1685" i="1"/>
  <c r="E1685" i="1"/>
  <c r="C1685" i="1"/>
  <c r="B1685" i="1"/>
  <c r="A1685" i="1"/>
  <c r="G1684" i="1"/>
  <c r="F1684" i="1"/>
  <c r="E1684" i="1"/>
  <c r="C1684" i="1"/>
  <c r="B1684" i="1"/>
  <c r="A1684" i="1"/>
  <c r="G1683" i="1"/>
  <c r="F1683" i="1"/>
  <c r="E1683" i="1"/>
  <c r="C1683" i="1"/>
  <c r="B1683" i="1"/>
  <c r="A1683" i="1"/>
  <c r="G1682" i="1"/>
  <c r="F1682" i="1"/>
  <c r="E1682" i="1"/>
  <c r="C1682" i="1"/>
  <c r="B1682" i="1"/>
  <c r="A1682" i="1"/>
  <c r="G1681" i="1"/>
  <c r="F1681" i="1"/>
  <c r="E1681" i="1"/>
  <c r="C1681" i="1"/>
  <c r="B1681" i="1"/>
  <c r="A1681" i="1"/>
  <c r="G1680" i="1"/>
  <c r="F1680" i="1"/>
  <c r="E1680" i="1"/>
  <c r="C1680" i="1"/>
  <c r="B1680" i="1"/>
  <c r="A1680" i="1"/>
  <c r="G1679" i="1"/>
  <c r="F1679" i="1"/>
  <c r="E1679" i="1"/>
  <c r="C1679" i="1"/>
  <c r="B1679" i="1"/>
  <c r="A1679" i="1"/>
  <c r="G1678" i="1"/>
  <c r="F1678" i="1"/>
  <c r="E1678" i="1"/>
  <c r="C1678" i="1"/>
  <c r="B1678" i="1"/>
  <c r="A1678" i="1"/>
  <c r="G1677" i="1"/>
  <c r="F1677" i="1"/>
  <c r="E1677" i="1"/>
  <c r="C1677" i="1"/>
  <c r="B1677" i="1"/>
  <c r="A1677" i="1"/>
  <c r="G1676" i="1"/>
  <c r="F1676" i="1"/>
  <c r="E1676" i="1"/>
  <c r="C1676" i="1"/>
  <c r="B1676" i="1"/>
  <c r="A1676" i="1"/>
  <c r="G1675" i="1"/>
  <c r="F1675" i="1"/>
  <c r="E1675" i="1"/>
  <c r="C1675" i="1"/>
  <c r="B1675" i="1"/>
  <c r="A1675" i="1"/>
  <c r="G1674" i="1"/>
  <c r="F1674" i="1"/>
  <c r="E1674" i="1"/>
  <c r="C1674" i="1"/>
  <c r="B1674" i="1"/>
  <c r="A1674" i="1"/>
  <c r="G1673" i="1"/>
  <c r="F1673" i="1"/>
  <c r="E1673" i="1"/>
  <c r="C1673" i="1"/>
  <c r="B1673" i="1"/>
  <c r="A1673" i="1"/>
  <c r="G1672" i="1"/>
  <c r="F1672" i="1"/>
  <c r="E1672" i="1"/>
  <c r="C1672" i="1"/>
  <c r="B1672" i="1"/>
  <c r="A1672" i="1"/>
  <c r="G1671" i="1"/>
  <c r="F1671" i="1"/>
  <c r="E1671" i="1"/>
  <c r="C1671" i="1"/>
  <c r="B1671" i="1"/>
  <c r="A1671" i="1"/>
  <c r="G1670" i="1"/>
  <c r="F1670" i="1"/>
  <c r="E1670" i="1"/>
  <c r="C1670" i="1"/>
  <c r="B1670" i="1"/>
  <c r="A1670" i="1"/>
  <c r="G1669" i="1"/>
  <c r="F1669" i="1"/>
  <c r="E1669" i="1"/>
  <c r="C1669" i="1"/>
  <c r="B1669" i="1"/>
  <c r="A1669" i="1"/>
  <c r="G1668" i="1"/>
  <c r="F1668" i="1"/>
  <c r="E1668" i="1"/>
  <c r="C1668" i="1"/>
  <c r="B1668" i="1"/>
  <c r="A1668" i="1"/>
  <c r="G1667" i="1"/>
  <c r="F1667" i="1"/>
  <c r="E1667" i="1"/>
  <c r="C1667" i="1"/>
  <c r="B1667" i="1"/>
  <c r="A1667" i="1"/>
  <c r="G1666" i="1"/>
  <c r="F1666" i="1"/>
  <c r="E1666" i="1"/>
  <c r="C1666" i="1"/>
  <c r="B1666" i="1"/>
  <c r="A1666" i="1"/>
  <c r="G1665" i="1"/>
  <c r="F1665" i="1"/>
  <c r="E1665" i="1"/>
  <c r="C1665" i="1"/>
  <c r="B1665" i="1"/>
  <c r="A1665" i="1"/>
  <c r="G1664" i="1"/>
  <c r="F1664" i="1"/>
  <c r="E1664" i="1"/>
  <c r="C1664" i="1"/>
  <c r="B1664" i="1"/>
  <c r="A1664" i="1"/>
  <c r="G1663" i="1"/>
  <c r="F1663" i="1"/>
  <c r="E1663" i="1"/>
  <c r="C1663" i="1"/>
  <c r="B1663" i="1"/>
  <c r="A1663" i="1"/>
  <c r="G1662" i="1"/>
  <c r="F1662" i="1"/>
  <c r="E1662" i="1"/>
  <c r="C1662" i="1"/>
  <c r="B1662" i="1"/>
  <c r="A1662" i="1"/>
  <c r="G1661" i="1"/>
  <c r="F1661" i="1"/>
  <c r="E1661" i="1"/>
  <c r="C1661" i="1"/>
  <c r="B1661" i="1"/>
  <c r="A1661" i="1"/>
  <c r="G1660" i="1"/>
  <c r="F1660" i="1"/>
  <c r="E1660" i="1"/>
  <c r="C1660" i="1"/>
  <c r="B1660" i="1"/>
  <c r="A1660" i="1"/>
  <c r="G1659" i="1"/>
  <c r="F1659" i="1"/>
  <c r="E1659" i="1"/>
  <c r="C1659" i="1"/>
  <c r="B1659" i="1"/>
  <c r="A1659" i="1"/>
  <c r="G1658" i="1"/>
  <c r="F1658" i="1"/>
  <c r="E1658" i="1"/>
  <c r="C1658" i="1"/>
  <c r="B1658" i="1"/>
  <c r="A1658" i="1"/>
  <c r="G1657" i="1"/>
  <c r="F1657" i="1"/>
  <c r="E1657" i="1"/>
  <c r="C1657" i="1"/>
  <c r="B1657" i="1"/>
  <c r="A1657" i="1"/>
  <c r="G1656" i="1"/>
  <c r="F1656" i="1"/>
  <c r="E1656" i="1"/>
  <c r="C1656" i="1"/>
  <c r="B1656" i="1"/>
  <c r="A1656" i="1"/>
  <c r="G1655" i="1"/>
  <c r="F1655" i="1"/>
  <c r="E1655" i="1"/>
  <c r="C1655" i="1"/>
  <c r="B1655" i="1"/>
  <c r="A1655" i="1"/>
  <c r="G1654" i="1"/>
  <c r="F1654" i="1"/>
  <c r="E1654" i="1"/>
  <c r="C1654" i="1"/>
  <c r="B1654" i="1"/>
  <c r="A1654" i="1"/>
  <c r="G1653" i="1"/>
  <c r="F1653" i="1"/>
  <c r="E1653" i="1"/>
  <c r="C1653" i="1"/>
  <c r="B1653" i="1"/>
  <c r="A1653" i="1"/>
  <c r="G1652" i="1"/>
  <c r="F1652" i="1"/>
  <c r="E1652" i="1"/>
  <c r="C1652" i="1"/>
  <c r="B1652" i="1"/>
  <c r="A1652" i="1"/>
  <c r="G1651" i="1"/>
  <c r="F1651" i="1"/>
  <c r="E1651" i="1"/>
  <c r="C1651" i="1"/>
  <c r="B1651" i="1"/>
  <c r="A1651" i="1"/>
  <c r="G1650" i="1"/>
  <c r="F1650" i="1"/>
  <c r="E1650" i="1"/>
  <c r="C1650" i="1"/>
  <c r="B1650" i="1"/>
  <c r="A1650" i="1"/>
  <c r="G1649" i="1"/>
  <c r="F1649" i="1"/>
  <c r="E1649" i="1"/>
  <c r="C1649" i="1"/>
  <c r="B1649" i="1"/>
  <c r="A1649" i="1"/>
  <c r="G1648" i="1"/>
  <c r="F1648" i="1"/>
  <c r="E1648" i="1"/>
  <c r="C1648" i="1"/>
  <c r="B1648" i="1"/>
  <c r="A1648" i="1"/>
  <c r="G1647" i="1"/>
  <c r="F1647" i="1"/>
  <c r="E1647" i="1"/>
  <c r="C1647" i="1"/>
  <c r="B1647" i="1"/>
  <c r="A1647" i="1"/>
  <c r="G1646" i="1"/>
  <c r="F1646" i="1"/>
  <c r="E1646" i="1"/>
  <c r="C1646" i="1"/>
  <c r="B1646" i="1"/>
  <c r="A1646" i="1"/>
  <c r="G1645" i="1"/>
  <c r="F1645" i="1"/>
  <c r="E1645" i="1"/>
  <c r="C1645" i="1"/>
  <c r="B1645" i="1"/>
  <c r="A1645" i="1"/>
  <c r="G1644" i="1"/>
  <c r="F1644" i="1"/>
  <c r="E1644" i="1"/>
  <c r="C1644" i="1"/>
  <c r="B1644" i="1"/>
  <c r="A1644" i="1"/>
  <c r="G1643" i="1"/>
  <c r="F1643" i="1"/>
  <c r="E1643" i="1"/>
  <c r="C1643" i="1"/>
  <c r="B1643" i="1"/>
  <c r="A1643" i="1"/>
  <c r="G1642" i="1"/>
  <c r="F1642" i="1"/>
  <c r="E1642" i="1"/>
  <c r="C1642" i="1"/>
  <c r="B1642" i="1"/>
  <c r="A1642" i="1"/>
  <c r="G1641" i="1"/>
  <c r="F1641" i="1"/>
  <c r="E1641" i="1"/>
  <c r="C1641" i="1"/>
  <c r="B1641" i="1"/>
  <c r="A1641" i="1"/>
  <c r="G1640" i="1"/>
  <c r="F1640" i="1"/>
  <c r="E1640" i="1"/>
  <c r="C1640" i="1"/>
  <c r="B1640" i="1"/>
  <c r="A1640" i="1"/>
  <c r="G1639" i="1"/>
  <c r="F1639" i="1"/>
  <c r="E1639" i="1"/>
  <c r="C1639" i="1"/>
  <c r="B1639" i="1"/>
  <c r="A1639" i="1"/>
  <c r="G1638" i="1"/>
  <c r="F1638" i="1"/>
  <c r="E1638" i="1"/>
  <c r="C1638" i="1"/>
  <c r="B1638" i="1"/>
  <c r="A1638" i="1"/>
  <c r="G1637" i="1"/>
  <c r="F1637" i="1"/>
  <c r="E1637" i="1"/>
  <c r="C1637" i="1"/>
  <c r="B1637" i="1"/>
  <c r="A1637" i="1"/>
  <c r="G1636" i="1"/>
  <c r="F1636" i="1"/>
  <c r="E1636" i="1"/>
  <c r="C1636" i="1"/>
  <c r="B1636" i="1"/>
  <c r="A1636" i="1"/>
  <c r="G1635" i="1"/>
  <c r="F1635" i="1"/>
  <c r="E1635" i="1"/>
  <c r="C1635" i="1"/>
  <c r="B1635" i="1"/>
  <c r="A1635" i="1"/>
  <c r="G1634" i="1"/>
  <c r="F1634" i="1"/>
  <c r="E1634" i="1"/>
  <c r="C1634" i="1"/>
  <c r="B1634" i="1"/>
  <c r="A1634" i="1"/>
  <c r="G1633" i="1"/>
  <c r="F1633" i="1"/>
  <c r="E1633" i="1"/>
  <c r="C1633" i="1"/>
  <c r="B1633" i="1"/>
  <c r="A1633" i="1"/>
  <c r="G1632" i="1"/>
  <c r="F1632" i="1"/>
  <c r="E1632" i="1"/>
  <c r="C1632" i="1"/>
  <c r="B1632" i="1"/>
  <c r="A1632" i="1"/>
  <c r="G1631" i="1"/>
  <c r="F1631" i="1"/>
  <c r="E1631" i="1"/>
  <c r="C1631" i="1"/>
  <c r="B1631" i="1"/>
  <c r="A1631" i="1"/>
  <c r="G1630" i="1"/>
  <c r="F1630" i="1"/>
  <c r="E1630" i="1"/>
  <c r="C1630" i="1"/>
  <c r="B1630" i="1"/>
  <c r="A1630" i="1"/>
  <c r="G1629" i="1"/>
  <c r="F1629" i="1"/>
  <c r="E1629" i="1"/>
  <c r="C1629" i="1"/>
  <c r="B1629" i="1"/>
  <c r="A1629" i="1"/>
  <c r="G1628" i="1"/>
  <c r="F1628" i="1"/>
  <c r="E1628" i="1"/>
  <c r="C1628" i="1"/>
  <c r="B1628" i="1"/>
  <c r="A1628" i="1"/>
  <c r="G1627" i="1"/>
  <c r="F1627" i="1"/>
  <c r="E1627" i="1"/>
  <c r="C1627" i="1"/>
  <c r="B1627" i="1"/>
  <c r="A1627" i="1"/>
  <c r="G1626" i="1"/>
  <c r="F1626" i="1"/>
  <c r="E1626" i="1"/>
  <c r="C1626" i="1"/>
  <c r="B1626" i="1"/>
  <c r="A1626" i="1"/>
  <c r="G1625" i="1"/>
  <c r="F1625" i="1"/>
  <c r="E1625" i="1"/>
  <c r="C1625" i="1"/>
  <c r="B1625" i="1"/>
  <c r="A1625" i="1"/>
  <c r="G1624" i="1"/>
  <c r="F1624" i="1"/>
  <c r="E1624" i="1"/>
  <c r="C1624" i="1"/>
  <c r="B1624" i="1"/>
  <c r="A1624" i="1"/>
  <c r="G1623" i="1"/>
  <c r="F1623" i="1"/>
  <c r="E1623" i="1"/>
  <c r="C1623" i="1"/>
  <c r="B1623" i="1"/>
  <c r="A1623" i="1"/>
  <c r="G1622" i="1"/>
  <c r="F1622" i="1"/>
  <c r="E1622" i="1"/>
  <c r="C1622" i="1"/>
  <c r="B1622" i="1"/>
  <c r="A1622" i="1"/>
  <c r="G1621" i="1"/>
  <c r="F1621" i="1"/>
  <c r="E1621" i="1"/>
  <c r="C1621" i="1"/>
  <c r="B1621" i="1"/>
  <c r="A1621" i="1"/>
  <c r="G1620" i="1"/>
  <c r="F1620" i="1"/>
  <c r="E1620" i="1"/>
  <c r="C1620" i="1"/>
  <c r="B1620" i="1"/>
  <c r="A1620" i="1"/>
  <c r="G1619" i="1"/>
  <c r="F1619" i="1"/>
  <c r="E1619" i="1"/>
  <c r="C1619" i="1"/>
  <c r="B1619" i="1"/>
  <c r="A1619" i="1"/>
  <c r="G1618" i="1"/>
  <c r="F1618" i="1"/>
  <c r="E1618" i="1"/>
  <c r="C1618" i="1"/>
  <c r="B1618" i="1"/>
  <c r="A1618" i="1"/>
  <c r="G1617" i="1"/>
  <c r="F1617" i="1"/>
  <c r="E1617" i="1"/>
  <c r="C1617" i="1"/>
  <c r="B1617" i="1"/>
  <c r="A1617" i="1"/>
  <c r="G1616" i="1"/>
  <c r="F1616" i="1"/>
  <c r="E1616" i="1"/>
  <c r="C1616" i="1"/>
  <c r="B1616" i="1"/>
  <c r="A1616" i="1"/>
  <c r="G1615" i="1"/>
  <c r="F1615" i="1"/>
  <c r="E1615" i="1"/>
  <c r="C1615" i="1"/>
  <c r="B1615" i="1"/>
  <c r="A1615" i="1"/>
  <c r="G1614" i="1"/>
  <c r="F1614" i="1"/>
  <c r="E1614" i="1"/>
  <c r="C1614" i="1"/>
  <c r="B1614" i="1"/>
  <c r="A1614" i="1"/>
  <c r="G1613" i="1"/>
  <c r="F1613" i="1"/>
  <c r="E1613" i="1"/>
  <c r="C1613" i="1"/>
  <c r="B1613" i="1"/>
  <c r="A1613" i="1"/>
  <c r="G1612" i="1"/>
  <c r="F1612" i="1"/>
  <c r="E1612" i="1"/>
  <c r="C1612" i="1"/>
  <c r="B1612" i="1"/>
  <c r="A1612" i="1"/>
  <c r="G1611" i="1"/>
  <c r="F1611" i="1"/>
  <c r="E1611" i="1"/>
  <c r="C1611" i="1"/>
  <c r="B1611" i="1"/>
  <c r="A1611" i="1"/>
  <c r="G1610" i="1"/>
  <c r="F1610" i="1"/>
  <c r="E1610" i="1"/>
  <c r="C1610" i="1"/>
  <c r="B1610" i="1"/>
  <c r="A1610" i="1"/>
  <c r="G1609" i="1"/>
  <c r="F1609" i="1"/>
  <c r="E1609" i="1"/>
  <c r="C1609" i="1"/>
  <c r="B1609" i="1"/>
  <c r="A1609" i="1"/>
  <c r="G1608" i="1"/>
  <c r="F1608" i="1"/>
  <c r="E1608" i="1"/>
  <c r="C1608" i="1"/>
  <c r="B1608" i="1"/>
  <c r="A1608" i="1"/>
  <c r="J1607" i="1"/>
  <c r="G1607" i="1"/>
  <c r="F1607" i="1"/>
  <c r="E1607" i="1"/>
  <c r="C1607" i="1"/>
  <c r="B1607" i="1"/>
  <c r="A1607" i="1"/>
  <c r="G1606" i="1"/>
  <c r="F1606" i="1"/>
  <c r="E1606" i="1"/>
  <c r="C1606" i="1"/>
  <c r="B1606" i="1"/>
  <c r="A1606" i="1"/>
  <c r="G1605" i="1"/>
  <c r="F1605" i="1"/>
  <c r="E1605" i="1"/>
  <c r="C1605" i="1"/>
  <c r="B1605" i="1"/>
  <c r="A1605" i="1"/>
  <c r="G1604" i="1"/>
  <c r="F1604" i="1"/>
  <c r="E1604" i="1"/>
  <c r="C1604" i="1"/>
  <c r="B1604" i="1"/>
  <c r="A1604" i="1"/>
  <c r="G1603" i="1"/>
  <c r="F1603" i="1"/>
  <c r="E1603" i="1"/>
  <c r="C1603" i="1"/>
  <c r="B1603" i="1"/>
  <c r="A1603" i="1"/>
  <c r="G1602" i="1"/>
  <c r="F1602" i="1"/>
  <c r="E1602" i="1"/>
  <c r="C1602" i="1"/>
  <c r="B1602" i="1"/>
  <c r="A1602" i="1"/>
  <c r="G1601" i="1"/>
  <c r="F1601" i="1"/>
  <c r="E1601" i="1"/>
  <c r="C1601" i="1"/>
  <c r="B1601" i="1"/>
  <c r="A1601" i="1"/>
  <c r="G1600" i="1"/>
  <c r="F1600" i="1"/>
  <c r="E1600" i="1"/>
  <c r="C1600" i="1"/>
  <c r="B1600" i="1"/>
  <c r="A1600" i="1"/>
  <c r="G1599" i="1"/>
  <c r="F1599" i="1"/>
  <c r="E1599" i="1"/>
  <c r="C1599" i="1"/>
  <c r="B1599" i="1"/>
  <c r="A1599" i="1"/>
  <c r="G1598" i="1"/>
  <c r="F1598" i="1"/>
  <c r="E1598" i="1"/>
  <c r="C1598" i="1"/>
  <c r="B1598" i="1"/>
  <c r="A1598" i="1"/>
  <c r="G1597" i="1"/>
  <c r="F1597" i="1"/>
  <c r="E1597" i="1"/>
  <c r="C1597" i="1"/>
  <c r="B1597" i="1"/>
  <c r="A1597" i="1"/>
  <c r="G1596" i="1"/>
  <c r="F1596" i="1"/>
  <c r="E1596" i="1"/>
  <c r="C1596" i="1"/>
  <c r="B1596" i="1"/>
  <c r="A1596" i="1"/>
  <c r="G1595" i="1"/>
  <c r="F1595" i="1"/>
  <c r="E1595" i="1"/>
  <c r="C1595" i="1"/>
  <c r="B1595" i="1"/>
  <c r="A1595" i="1"/>
  <c r="G1594" i="1"/>
  <c r="F1594" i="1"/>
  <c r="E1594" i="1"/>
  <c r="C1594" i="1"/>
  <c r="B1594" i="1"/>
  <c r="A1594" i="1"/>
  <c r="G1593" i="1"/>
  <c r="F1593" i="1"/>
  <c r="E1593" i="1"/>
  <c r="C1593" i="1"/>
  <c r="B1593" i="1"/>
  <c r="A1593" i="1"/>
  <c r="G1592" i="1"/>
  <c r="F1592" i="1"/>
  <c r="E1592" i="1"/>
  <c r="C1592" i="1"/>
  <c r="B1592" i="1"/>
  <c r="A1592" i="1"/>
  <c r="G1591" i="1"/>
  <c r="F1591" i="1"/>
  <c r="E1591" i="1"/>
  <c r="C1591" i="1"/>
  <c r="B1591" i="1"/>
  <c r="A1591" i="1"/>
  <c r="G1590" i="1"/>
  <c r="F1590" i="1"/>
  <c r="E1590" i="1"/>
  <c r="C1590" i="1"/>
  <c r="B1590" i="1"/>
  <c r="A1590" i="1"/>
  <c r="G1589" i="1"/>
  <c r="F1589" i="1"/>
  <c r="E1589" i="1"/>
  <c r="C1589" i="1"/>
  <c r="B1589" i="1"/>
  <c r="A1589" i="1"/>
  <c r="G1588" i="1"/>
  <c r="F1588" i="1"/>
  <c r="E1588" i="1"/>
  <c r="C1588" i="1"/>
  <c r="B1588" i="1"/>
  <c r="A1588" i="1"/>
  <c r="G1587" i="1"/>
  <c r="F1587" i="1"/>
  <c r="E1587" i="1"/>
  <c r="C1587" i="1"/>
  <c r="B1587" i="1"/>
  <c r="A1587" i="1"/>
  <c r="G1586" i="1"/>
  <c r="F1586" i="1"/>
  <c r="E1586" i="1"/>
  <c r="C1586" i="1"/>
  <c r="B1586" i="1"/>
  <c r="A1586" i="1"/>
  <c r="G1585" i="1"/>
  <c r="F1585" i="1"/>
  <c r="E1585" i="1"/>
  <c r="C1585" i="1"/>
  <c r="B1585" i="1"/>
  <c r="A1585" i="1"/>
  <c r="G1584" i="1"/>
  <c r="F1584" i="1"/>
  <c r="E1584" i="1"/>
  <c r="C1584" i="1"/>
  <c r="B1584" i="1"/>
  <c r="A1584" i="1"/>
  <c r="G1583" i="1"/>
  <c r="F1583" i="1"/>
  <c r="E1583" i="1"/>
  <c r="C1583" i="1"/>
  <c r="B1583" i="1"/>
  <c r="A1583" i="1"/>
  <c r="G1582" i="1"/>
  <c r="F1582" i="1"/>
  <c r="E1582" i="1"/>
  <c r="C1582" i="1"/>
  <c r="B1582" i="1"/>
  <c r="A1582" i="1"/>
  <c r="G1581" i="1"/>
  <c r="F1581" i="1"/>
  <c r="E1581" i="1"/>
  <c r="C1581" i="1"/>
  <c r="B1581" i="1"/>
  <c r="A1581" i="1"/>
  <c r="G1580" i="1"/>
  <c r="F1580" i="1"/>
  <c r="E1580" i="1"/>
  <c r="C1580" i="1"/>
  <c r="B1580" i="1"/>
  <c r="A1580" i="1"/>
  <c r="G1579" i="1"/>
  <c r="F1579" i="1"/>
  <c r="E1579" i="1"/>
  <c r="C1579" i="1"/>
  <c r="B1579" i="1"/>
  <c r="A1579" i="1"/>
  <c r="G1578" i="1"/>
  <c r="F1578" i="1"/>
  <c r="E1578" i="1"/>
  <c r="C1578" i="1"/>
  <c r="B1578" i="1"/>
  <c r="A1578" i="1"/>
  <c r="G1577" i="1"/>
  <c r="F1577" i="1"/>
  <c r="E1577" i="1"/>
  <c r="C1577" i="1"/>
  <c r="B1577" i="1"/>
  <c r="A1577" i="1"/>
  <c r="G1576" i="1"/>
  <c r="F1576" i="1"/>
  <c r="E1576" i="1"/>
  <c r="C1576" i="1"/>
  <c r="B1576" i="1"/>
  <c r="A1576" i="1"/>
  <c r="G1575" i="1"/>
  <c r="F1575" i="1"/>
  <c r="E1575" i="1"/>
  <c r="C1575" i="1"/>
  <c r="B1575" i="1"/>
  <c r="A1575" i="1"/>
  <c r="G1574" i="1"/>
  <c r="F1574" i="1"/>
  <c r="E1574" i="1"/>
  <c r="C1574" i="1"/>
  <c r="B1574" i="1"/>
  <c r="A1574" i="1"/>
  <c r="G1573" i="1"/>
  <c r="F1573" i="1"/>
  <c r="E1573" i="1"/>
  <c r="C1573" i="1"/>
  <c r="B1573" i="1"/>
  <c r="A1573" i="1"/>
  <c r="G1572" i="1"/>
  <c r="F1572" i="1"/>
  <c r="E1572" i="1"/>
  <c r="C1572" i="1"/>
  <c r="B1572" i="1"/>
  <c r="A1572" i="1"/>
  <c r="G1571" i="1"/>
  <c r="F1571" i="1"/>
  <c r="E1571" i="1"/>
  <c r="C1571" i="1"/>
  <c r="B1571" i="1"/>
  <c r="A1571" i="1"/>
  <c r="G1570" i="1"/>
  <c r="F1570" i="1"/>
  <c r="E1570" i="1"/>
  <c r="C1570" i="1"/>
  <c r="B1570" i="1"/>
  <c r="A1570" i="1"/>
  <c r="G1569" i="1"/>
  <c r="F1569" i="1"/>
  <c r="E1569" i="1"/>
  <c r="C1569" i="1"/>
  <c r="B1569" i="1"/>
  <c r="A1569" i="1"/>
  <c r="G1568" i="1"/>
  <c r="F1568" i="1"/>
  <c r="E1568" i="1"/>
  <c r="C1568" i="1"/>
  <c r="B1568" i="1"/>
  <c r="A1568" i="1"/>
  <c r="G1567" i="1"/>
  <c r="F1567" i="1"/>
  <c r="E1567" i="1"/>
  <c r="C1567" i="1"/>
  <c r="B1567" i="1"/>
  <c r="A1567" i="1"/>
  <c r="G1566" i="1"/>
  <c r="F1566" i="1"/>
  <c r="E1566" i="1"/>
  <c r="C1566" i="1"/>
  <c r="B1566" i="1"/>
  <c r="A1566" i="1"/>
  <c r="G1565" i="1"/>
  <c r="F1565" i="1"/>
  <c r="E1565" i="1"/>
  <c r="C1565" i="1"/>
  <c r="B1565" i="1"/>
  <c r="A1565" i="1"/>
  <c r="G1564" i="1"/>
  <c r="F1564" i="1"/>
  <c r="E1564" i="1"/>
  <c r="C1564" i="1"/>
  <c r="B1564" i="1"/>
  <c r="A1564" i="1"/>
  <c r="G1563" i="1"/>
  <c r="F1563" i="1"/>
  <c r="E1563" i="1"/>
  <c r="C1563" i="1"/>
  <c r="B1563" i="1"/>
  <c r="A1563" i="1"/>
  <c r="G1562" i="1"/>
  <c r="F1562" i="1"/>
  <c r="E1562" i="1"/>
  <c r="C1562" i="1"/>
  <c r="B1562" i="1"/>
  <c r="A1562" i="1"/>
  <c r="G1561" i="1"/>
  <c r="F1561" i="1"/>
  <c r="E1561" i="1"/>
  <c r="C1561" i="1"/>
  <c r="B1561" i="1"/>
  <c r="A1561" i="1"/>
  <c r="G1560" i="1"/>
  <c r="F1560" i="1"/>
  <c r="E1560" i="1"/>
  <c r="C1560" i="1"/>
  <c r="B1560" i="1"/>
  <c r="A1560" i="1"/>
  <c r="G1559" i="1"/>
  <c r="F1559" i="1"/>
  <c r="E1559" i="1"/>
  <c r="C1559" i="1"/>
  <c r="B1559" i="1"/>
  <c r="A1559" i="1"/>
  <c r="G1558" i="1"/>
  <c r="F1558" i="1"/>
  <c r="E1558" i="1"/>
  <c r="C1558" i="1"/>
  <c r="B1558" i="1"/>
  <c r="A1558" i="1"/>
  <c r="G1557" i="1"/>
  <c r="F1557" i="1"/>
  <c r="E1557" i="1"/>
  <c r="C1557" i="1"/>
  <c r="B1557" i="1"/>
  <c r="A1557" i="1"/>
  <c r="G1556" i="1"/>
  <c r="F1556" i="1"/>
  <c r="E1556" i="1"/>
  <c r="C1556" i="1"/>
  <c r="B1556" i="1"/>
  <c r="A1556" i="1"/>
  <c r="G1555" i="1"/>
  <c r="F1555" i="1"/>
  <c r="E1555" i="1"/>
  <c r="C1555" i="1"/>
  <c r="B1555" i="1"/>
  <c r="A1555" i="1"/>
  <c r="G1554" i="1"/>
  <c r="F1554" i="1"/>
  <c r="E1554" i="1"/>
  <c r="C1554" i="1"/>
  <c r="B1554" i="1"/>
  <c r="A1554" i="1"/>
  <c r="G1553" i="1"/>
  <c r="F1553" i="1"/>
  <c r="E1553" i="1"/>
  <c r="C1553" i="1"/>
  <c r="B1553" i="1"/>
  <c r="A1553" i="1"/>
  <c r="G1552" i="1"/>
  <c r="F1552" i="1"/>
  <c r="E1552" i="1"/>
  <c r="C1552" i="1"/>
  <c r="B1552" i="1"/>
  <c r="A1552" i="1"/>
  <c r="G1551" i="1"/>
  <c r="F1551" i="1"/>
  <c r="E1551" i="1"/>
  <c r="C1551" i="1"/>
  <c r="B1551" i="1"/>
  <c r="A1551" i="1"/>
  <c r="G1550" i="1"/>
  <c r="F1550" i="1"/>
  <c r="E1550" i="1"/>
  <c r="C1550" i="1"/>
  <c r="B1550" i="1"/>
  <c r="A1550" i="1"/>
  <c r="G1549" i="1"/>
  <c r="F1549" i="1"/>
  <c r="E1549" i="1"/>
  <c r="C1549" i="1"/>
  <c r="B1549" i="1"/>
  <c r="A1549" i="1"/>
  <c r="G1548" i="1"/>
  <c r="F1548" i="1"/>
  <c r="E1548" i="1"/>
  <c r="C1548" i="1"/>
  <c r="B1548" i="1"/>
  <c r="A1548" i="1"/>
  <c r="G1547" i="1"/>
  <c r="F1547" i="1"/>
  <c r="E1547" i="1"/>
  <c r="C1547" i="1"/>
  <c r="B1547" i="1"/>
  <c r="A1547" i="1"/>
  <c r="G1546" i="1"/>
  <c r="F1546" i="1"/>
  <c r="E1546" i="1"/>
  <c r="C1546" i="1"/>
  <c r="B1546" i="1"/>
  <c r="A1546" i="1"/>
  <c r="G1545" i="1"/>
  <c r="F1545" i="1"/>
  <c r="E1545" i="1"/>
  <c r="C1545" i="1"/>
  <c r="B1545" i="1"/>
  <c r="A1545" i="1"/>
  <c r="G1544" i="1"/>
  <c r="F1544" i="1"/>
  <c r="E1544" i="1"/>
  <c r="C1544" i="1"/>
  <c r="B1544" i="1"/>
  <c r="A1544" i="1"/>
  <c r="G1543" i="1"/>
  <c r="F1543" i="1"/>
  <c r="E1543" i="1"/>
  <c r="C1543" i="1"/>
  <c r="B1543" i="1"/>
  <c r="A1543" i="1"/>
  <c r="G1542" i="1"/>
  <c r="F1542" i="1"/>
  <c r="E1542" i="1"/>
  <c r="C1542" i="1"/>
  <c r="B1542" i="1"/>
  <c r="A1542" i="1"/>
  <c r="G1541" i="1"/>
  <c r="F1541" i="1"/>
  <c r="E1541" i="1"/>
  <c r="C1541" i="1"/>
  <c r="B1541" i="1"/>
  <c r="A1541" i="1"/>
  <c r="G1540" i="1"/>
  <c r="F1540" i="1"/>
  <c r="E1540" i="1"/>
  <c r="C1540" i="1"/>
  <c r="B1540" i="1"/>
  <c r="A1540" i="1"/>
  <c r="G1539" i="1"/>
  <c r="F1539" i="1"/>
  <c r="E1539" i="1"/>
  <c r="C1539" i="1"/>
  <c r="B1539" i="1"/>
  <c r="A1539" i="1"/>
  <c r="G1538" i="1"/>
  <c r="F1538" i="1"/>
  <c r="E1538" i="1"/>
  <c r="C1538" i="1"/>
  <c r="B1538" i="1"/>
  <c r="A1538" i="1"/>
  <c r="G1537" i="1"/>
  <c r="F1537" i="1"/>
  <c r="E1537" i="1"/>
  <c r="C1537" i="1"/>
  <c r="B1537" i="1"/>
  <c r="A1537" i="1"/>
  <c r="G1536" i="1"/>
  <c r="F1536" i="1"/>
  <c r="E1536" i="1"/>
  <c r="C1536" i="1"/>
  <c r="B1536" i="1"/>
  <c r="A1536" i="1"/>
  <c r="G1535" i="1"/>
  <c r="F1535" i="1"/>
  <c r="E1535" i="1"/>
  <c r="C1535" i="1"/>
  <c r="B1535" i="1"/>
  <c r="A1535" i="1"/>
  <c r="G1534" i="1"/>
  <c r="F1534" i="1"/>
  <c r="E1534" i="1"/>
  <c r="C1534" i="1"/>
  <c r="B1534" i="1"/>
  <c r="A1534" i="1"/>
  <c r="G1533" i="1"/>
  <c r="F1533" i="1"/>
  <c r="E1533" i="1"/>
  <c r="C1533" i="1"/>
  <c r="B1533" i="1"/>
  <c r="A1533" i="1"/>
  <c r="G1532" i="1"/>
  <c r="F1532" i="1"/>
  <c r="E1532" i="1"/>
  <c r="C1532" i="1"/>
  <c r="B1532" i="1"/>
  <c r="A1532" i="1"/>
  <c r="G1531" i="1"/>
  <c r="F1531" i="1"/>
  <c r="E1531" i="1"/>
  <c r="C1531" i="1"/>
  <c r="B1531" i="1"/>
  <c r="A1531" i="1"/>
  <c r="G1530" i="1"/>
  <c r="F1530" i="1"/>
  <c r="E1530" i="1"/>
  <c r="C1530" i="1"/>
  <c r="B1530" i="1"/>
  <c r="A1530" i="1"/>
  <c r="G1529" i="1"/>
  <c r="F1529" i="1"/>
  <c r="E1529" i="1"/>
  <c r="C1529" i="1"/>
  <c r="B1529" i="1"/>
  <c r="A1529" i="1"/>
  <c r="G1528" i="1"/>
  <c r="F1528" i="1"/>
  <c r="E1528" i="1"/>
  <c r="C1528" i="1"/>
  <c r="B1528" i="1"/>
  <c r="A1528" i="1"/>
  <c r="G1527" i="1"/>
  <c r="F1527" i="1"/>
  <c r="E1527" i="1"/>
  <c r="C1527" i="1"/>
  <c r="B1527" i="1"/>
  <c r="A1527" i="1"/>
  <c r="G1526" i="1"/>
  <c r="F1526" i="1"/>
  <c r="E1526" i="1"/>
  <c r="C1526" i="1"/>
  <c r="B1526" i="1"/>
  <c r="A1526" i="1"/>
  <c r="G1525" i="1"/>
  <c r="F1525" i="1"/>
  <c r="E1525" i="1"/>
  <c r="C1525" i="1"/>
  <c r="B1525" i="1"/>
  <c r="A1525" i="1"/>
  <c r="G1524" i="1"/>
  <c r="F1524" i="1"/>
  <c r="E1524" i="1"/>
  <c r="C1524" i="1"/>
  <c r="B1524" i="1"/>
  <c r="A1524" i="1"/>
  <c r="G1523" i="1"/>
  <c r="F1523" i="1"/>
  <c r="E1523" i="1"/>
  <c r="C1523" i="1"/>
  <c r="B1523" i="1"/>
  <c r="A1523" i="1"/>
  <c r="G1522" i="1"/>
  <c r="F1522" i="1"/>
  <c r="E1522" i="1"/>
  <c r="C1522" i="1"/>
  <c r="B1522" i="1"/>
  <c r="A1522" i="1"/>
  <c r="G1521" i="1"/>
  <c r="F1521" i="1"/>
  <c r="E1521" i="1"/>
  <c r="C1521" i="1"/>
  <c r="B1521" i="1"/>
  <c r="A1521" i="1"/>
  <c r="G1520" i="1"/>
  <c r="F1520" i="1"/>
  <c r="E1520" i="1"/>
  <c r="C1520" i="1"/>
  <c r="B1520" i="1"/>
  <c r="A1520" i="1"/>
  <c r="G1519" i="1"/>
  <c r="F1519" i="1"/>
  <c r="E1519" i="1"/>
  <c r="C1519" i="1"/>
  <c r="B1519" i="1"/>
  <c r="A1519" i="1"/>
  <c r="G1518" i="1"/>
  <c r="F1518" i="1"/>
  <c r="E1518" i="1"/>
  <c r="C1518" i="1"/>
  <c r="B1518" i="1"/>
  <c r="A1518" i="1"/>
  <c r="G1517" i="1"/>
  <c r="F1517" i="1"/>
  <c r="E1517" i="1"/>
  <c r="C1517" i="1"/>
  <c r="B1517" i="1"/>
  <c r="A1517" i="1"/>
  <c r="G1516" i="1"/>
  <c r="F1516" i="1"/>
  <c r="E1516" i="1"/>
  <c r="C1516" i="1"/>
  <c r="B1516" i="1"/>
  <c r="A1516" i="1"/>
  <c r="G1515" i="1"/>
  <c r="F1515" i="1"/>
  <c r="E1515" i="1"/>
  <c r="C1515" i="1"/>
  <c r="B1515" i="1"/>
  <c r="A1515" i="1"/>
  <c r="G1514" i="1"/>
  <c r="F1514" i="1"/>
  <c r="E1514" i="1"/>
  <c r="C1514" i="1"/>
  <c r="B1514" i="1"/>
  <c r="A1514" i="1"/>
  <c r="G1513" i="1"/>
  <c r="F1513" i="1"/>
  <c r="E1513" i="1"/>
  <c r="C1513" i="1"/>
  <c r="B1513" i="1"/>
  <c r="A1513" i="1"/>
  <c r="G1512" i="1"/>
  <c r="F1512" i="1"/>
  <c r="E1512" i="1"/>
  <c r="C1512" i="1"/>
  <c r="B1512" i="1"/>
  <c r="A1512" i="1"/>
  <c r="G1511" i="1"/>
  <c r="F1511" i="1"/>
  <c r="E1511" i="1"/>
  <c r="C1511" i="1"/>
  <c r="B1511" i="1"/>
  <c r="A1511" i="1"/>
  <c r="G1510" i="1"/>
  <c r="F1510" i="1"/>
  <c r="E1510" i="1"/>
  <c r="C1510" i="1"/>
  <c r="B1510" i="1"/>
  <c r="A1510" i="1"/>
  <c r="G1509" i="1"/>
  <c r="F1509" i="1"/>
  <c r="E1509" i="1"/>
  <c r="C1509" i="1"/>
  <c r="B1509" i="1"/>
  <c r="A1509" i="1"/>
  <c r="G1508" i="1"/>
  <c r="F1508" i="1"/>
  <c r="E1508" i="1"/>
  <c r="C1508" i="1"/>
  <c r="B1508" i="1"/>
  <c r="A1508" i="1"/>
  <c r="G1507" i="1"/>
  <c r="F1507" i="1"/>
  <c r="E1507" i="1"/>
  <c r="C1507" i="1"/>
  <c r="B1507" i="1"/>
  <c r="A1507" i="1"/>
  <c r="G1506" i="1"/>
  <c r="F1506" i="1"/>
  <c r="E1506" i="1"/>
  <c r="C1506" i="1"/>
  <c r="B1506" i="1"/>
  <c r="A1506" i="1"/>
  <c r="G1505" i="1"/>
  <c r="F1505" i="1"/>
  <c r="E1505" i="1"/>
  <c r="C1505" i="1"/>
  <c r="B1505" i="1"/>
  <c r="A1505" i="1"/>
  <c r="G1504" i="1"/>
  <c r="F1504" i="1"/>
  <c r="E1504" i="1"/>
  <c r="C1504" i="1"/>
  <c r="B1504" i="1"/>
  <c r="A1504" i="1"/>
  <c r="G1503" i="1"/>
  <c r="F1503" i="1"/>
  <c r="E1503" i="1"/>
  <c r="C1503" i="1"/>
  <c r="B1503" i="1"/>
  <c r="A1503" i="1"/>
  <c r="G1502" i="1"/>
  <c r="F1502" i="1"/>
  <c r="E1502" i="1"/>
  <c r="C1502" i="1"/>
  <c r="B1502" i="1"/>
  <c r="A1502" i="1"/>
  <c r="G1501" i="1"/>
  <c r="F1501" i="1"/>
  <c r="E1501" i="1"/>
  <c r="C1501" i="1"/>
  <c r="B1501" i="1"/>
  <c r="A1501" i="1"/>
  <c r="G1500" i="1"/>
  <c r="F1500" i="1"/>
  <c r="E1500" i="1"/>
  <c r="C1500" i="1"/>
  <c r="B1500" i="1"/>
  <c r="A1500" i="1"/>
  <c r="G1499" i="1"/>
  <c r="F1499" i="1"/>
  <c r="E1499" i="1"/>
  <c r="C1499" i="1"/>
  <c r="B1499" i="1"/>
  <c r="A1499" i="1"/>
  <c r="G1498" i="1"/>
  <c r="F1498" i="1"/>
  <c r="E1498" i="1"/>
  <c r="C1498" i="1"/>
  <c r="B1498" i="1"/>
  <c r="A1498" i="1"/>
  <c r="G1497" i="1"/>
  <c r="F1497" i="1"/>
  <c r="E1497" i="1"/>
  <c r="C1497" i="1"/>
  <c r="B1497" i="1"/>
  <c r="A1497" i="1"/>
  <c r="G1496" i="1"/>
  <c r="F1496" i="1"/>
  <c r="E1496" i="1"/>
  <c r="C1496" i="1"/>
  <c r="B1496" i="1"/>
  <c r="A1496" i="1"/>
  <c r="G1495" i="1"/>
  <c r="F1495" i="1"/>
  <c r="E1495" i="1"/>
  <c r="C1495" i="1"/>
  <c r="B1495" i="1"/>
  <c r="A1495" i="1"/>
  <c r="G1494" i="1"/>
  <c r="F1494" i="1"/>
  <c r="E1494" i="1"/>
  <c r="C1494" i="1"/>
  <c r="B1494" i="1"/>
  <c r="A1494" i="1"/>
  <c r="G1493" i="1"/>
  <c r="F1493" i="1"/>
  <c r="E1493" i="1"/>
  <c r="C1493" i="1"/>
  <c r="B1493" i="1"/>
  <c r="A1493" i="1"/>
  <c r="G1492" i="1"/>
  <c r="F1492" i="1"/>
  <c r="E1492" i="1"/>
  <c r="C1492" i="1"/>
  <c r="B1492" i="1"/>
  <c r="A1492" i="1"/>
  <c r="G1491" i="1"/>
  <c r="F1491" i="1"/>
  <c r="E1491" i="1"/>
  <c r="C1491" i="1"/>
  <c r="B1491" i="1"/>
  <c r="A1491" i="1"/>
  <c r="G1490" i="1"/>
  <c r="F1490" i="1"/>
  <c r="E1490" i="1"/>
  <c r="C1490" i="1"/>
  <c r="B1490" i="1"/>
  <c r="A1490" i="1"/>
  <c r="G1489" i="1"/>
  <c r="F1489" i="1"/>
  <c r="E1489" i="1"/>
  <c r="C1489" i="1"/>
  <c r="B1489" i="1"/>
  <c r="A1489" i="1"/>
  <c r="G1488" i="1"/>
  <c r="F1488" i="1"/>
  <c r="E1488" i="1"/>
  <c r="C1488" i="1"/>
  <c r="B1488" i="1"/>
  <c r="A1488" i="1"/>
  <c r="G1487" i="1"/>
  <c r="F1487" i="1"/>
  <c r="E1487" i="1"/>
  <c r="C1487" i="1"/>
  <c r="B1487" i="1"/>
  <c r="A1487" i="1"/>
  <c r="G1486" i="1"/>
  <c r="F1486" i="1"/>
  <c r="E1486" i="1"/>
  <c r="C1486" i="1"/>
  <c r="B1486" i="1"/>
  <c r="A1486" i="1"/>
  <c r="G1485" i="1"/>
  <c r="F1485" i="1"/>
  <c r="E1485" i="1"/>
  <c r="C1485" i="1"/>
  <c r="B1485" i="1"/>
  <c r="A1485" i="1"/>
  <c r="G1484" i="1"/>
  <c r="F1484" i="1"/>
  <c r="E1484" i="1"/>
  <c r="C1484" i="1"/>
  <c r="B1484" i="1"/>
  <c r="A1484" i="1"/>
  <c r="G1483" i="1"/>
  <c r="F1483" i="1"/>
  <c r="E1483" i="1"/>
  <c r="C1483" i="1"/>
  <c r="B1483" i="1"/>
  <c r="A1483" i="1"/>
  <c r="G1482" i="1"/>
  <c r="F1482" i="1"/>
  <c r="E1482" i="1"/>
  <c r="C1482" i="1"/>
  <c r="B1482" i="1"/>
  <c r="A1482" i="1"/>
  <c r="G1481" i="1"/>
  <c r="F1481" i="1"/>
  <c r="E1481" i="1"/>
  <c r="C1481" i="1"/>
  <c r="B1481" i="1"/>
  <c r="A1481" i="1"/>
  <c r="G1480" i="1"/>
  <c r="F1480" i="1"/>
  <c r="E1480" i="1"/>
  <c r="C1480" i="1"/>
  <c r="B1480" i="1"/>
  <c r="A1480" i="1"/>
  <c r="G1479" i="1"/>
  <c r="F1479" i="1"/>
  <c r="E1479" i="1"/>
  <c r="C1479" i="1"/>
  <c r="B1479" i="1"/>
  <c r="A1479" i="1"/>
  <c r="G1478" i="1"/>
  <c r="F1478" i="1"/>
  <c r="E1478" i="1"/>
  <c r="C1478" i="1"/>
  <c r="B1478" i="1"/>
  <c r="A1478" i="1"/>
  <c r="G1477" i="1"/>
  <c r="F1477" i="1"/>
  <c r="E1477" i="1"/>
  <c r="C1477" i="1"/>
  <c r="B1477" i="1"/>
  <c r="A1477" i="1"/>
  <c r="G1476" i="1"/>
  <c r="F1476" i="1"/>
  <c r="E1476" i="1"/>
  <c r="C1476" i="1"/>
  <c r="B1476" i="1"/>
  <c r="A1476" i="1"/>
  <c r="G1475" i="1"/>
  <c r="F1475" i="1"/>
  <c r="E1475" i="1"/>
  <c r="C1475" i="1"/>
  <c r="B1475" i="1"/>
  <c r="A1475" i="1"/>
  <c r="G1474" i="1"/>
  <c r="F1474" i="1"/>
  <c r="E1474" i="1"/>
  <c r="C1474" i="1"/>
  <c r="B1474" i="1"/>
  <c r="A1474" i="1"/>
  <c r="G1473" i="1"/>
  <c r="F1473" i="1"/>
  <c r="E1473" i="1"/>
  <c r="C1473" i="1"/>
  <c r="B1473" i="1"/>
  <c r="A1473" i="1"/>
  <c r="G1472" i="1"/>
  <c r="F1472" i="1"/>
  <c r="E1472" i="1"/>
  <c r="C1472" i="1"/>
  <c r="B1472" i="1"/>
  <c r="A1472" i="1"/>
  <c r="G1471" i="1"/>
  <c r="F1471" i="1"/>
  <c r="E1471" i="1"/>
  <c r="C1471" i="1"/>
  <c r="B1471" i="1"/>
  <c r="A1471" i="1"/>
  <c r="G1470" i="1"/>
  <c r="F1470" i="1"/>
  <c r="E1470" i="1"/>
  <c r="C1470" i="1"/>
  <c r="B1470" i="1"/>
  <c r="A1470" i="1"/>
  <c r="G1469" i="1"/>
  <c r="F1469" i="1"/>
  <c r="E1469" i="1"/>
  <c r="C1469" i="1"/>
  <c r="B1469" i="1"/>
  <c r="A1469" i="1"/>
  <c r="G1468" i="1"/>
  <c r="F1468" i="1"/>
  <c r="E1468" i="1"/>
  <c r="C1468" i="1"/>
  <c r="B1468" i="1"/>
  <c r="A1468" i="1"/>
  <c r="G1467" i="1"/>
  <c r="F1467" i="1"/>
  <c r="E1467" i="1"/>
  <c r="C1467" i="1"/>
  <c r="B1467" i="1"/>
  <c r="A1467" i="1"/>
  <c r="G1466" i="1"/>
  <c r="F1466" i="1"/>
  <c r="E1466" i="1"/>
  <c r="C1466" i="1"/>
  <c r="B1466" i="1"/>
  <c r="A1466" i="1"/>
  <c r="G1465" i="1"/>
  <c r="F1465" i="1"/>
  <c r="E1465" i="1"/>
  <c r="C1465" i="1"/>
  <c r="B1465" i="1"/>
  <c r="A1465" i="1"/>
  <c r="G1464" i="1"/>
  <c r="F1464" i="1"/>
  <c r="E1464" i="1"/>
  <c r="C1464" i="1"/>
  <c r="B1464" i="1"/>
  <c r="A1464" i="1"/>
  <c r="G1463" i="1"/>
  <c r="F1463" i="1"/>
  <c r="E1463" i="1"/>
  <c r="C1463" i="1"/>
  <c r="B1463" i="1"/>
  <c r="A1463" i="1"/>
  <c r="G1462" i="1"/>
  <c r="F1462" i="1"/>
  <c r="E1462" i="1"/>
  <c r="C1462" i="1"/>
  <c r="B1462" i="1"/>
  <c r="A1462" i="1"/>
  <c r="G1461" i="1"/>
  <c r="F1461" i="1"/>
  <c r="E1461" i="1"/>
  <c r="C1461" i="1"/>
  <c r="B1461" i="1"/>
  <c r="A1461" i="1"/>
  <c r="G1460" i="1"/>
  <c r="F1460" i="1"/>
  <c r="E1460" i="1"/>
  <c r="C1460" i="1"/>
  <c r="B1460" i="1"/>
  <c r="A1460" i="1"/>
  <c r="G1459" i="1"/>
  <c r="F1459" i="1"/>
  <c r="E1459" i="1"/>
  <c r="C1459" i="1"/>
  <c r="B1459" i="1"/>
  <c r="A1459" i="1"/>
  <c r="G1458" i="1"/>
  <c r="F1458" i="1"/>
  <c r="E1458" i="1"/>
  <c r="C1458" i="1"/>
  <c r="B1458" i="1"/>
  <c r="A1458" i="1"/>
  <c r="G1457" i="1"/>
  <c r="F1457" i="1"/>
  <c r="E1457" i="1"/>
  <c r="C1457" i="1"/>
  <c r="B1457" i="1"/>
  <c r="A1457" i="1"/>
  <c r="G1456" i="1"/>
  <c r="F1456" i="1"/>
  <c r="E1456" i="1"/>
  <c r="C1456" i="1"/>
  <c r="B1456" i="1"/>
  <c r="A1456" i="1"/>
  <c r="G1455" i="1"/>
  <c r="F1455" i="1"/>
  <c r="E1455" i="1"/>
  <c r="C1455" i="1"/>
  <c r="B1455" i="1"/>
  <c r="A1455" i="1"/>
  <c r="G1454" i="1"/>
  <c r="F1454" i="1"/>
  <c r="E1454" i="1"/>
  <c r="C1454" i="1"/>
  <c r="B1454" i="1"/>
  <c r="A1454" i="1"/>
  <c r="G1453" i="1"/>
  <c r="F1453" i="1"/>
  <c r="E1453" i="1"/>
  <c r="C1453" i="1"/>
  <c r="B1453" i="1"/>
  <c r="A1453" i="1"/>
  <c r="G1452" i="1"/>
  <c r="F1452" i="1"/>
  <c r="E1452" i="1"/>
  <c r="C1452" i="1"/>
  <c r="B1452" i="1"/>
  <c r="A1452" i="1"/>
  <c r="G1451" i="1"/>
  <c r="F1451" i="1"/>
  <c r="E1451" i="1"/>
  <c r="C1451" i="1"/>
  <c r="B1451" i="1"/>
  <c r="A1451" i="1"/>
  <c r="G1450" i="1"/>
  <c r="F1450" i="1"/>
  <c r="E1450" i="1"/>
  <c r="C1450" i="1"/>
  <c r="B1450" i="1"/>
  <c r="A1450" i="1"/>
  <c r="G1449" i="1"/>
  <c r="F1449" i="1"/>
  <c r="E1449" i="1"/>
  <c r="C1449" i="1"/>
  <c r="B1449" i="1"/>
  <c r="A1449" i="1"/>
  <c r="G1448" i="1"/>
  <c r="F1448" i="1"/>
  <c r="E1448" i="1"/>
  <c r="C1448" i="1"/>
  <c r="B1448" i="1"/>
  <c r="A1448" i="1"/>
  <c r="G1447" i="1"/>
  <c r="F1447" i="1"/>
  <c r="E1447" i="1"/>
  <c r="C1447" i="1"/>
  <c r="B1447" i="1"/>
  <c r="A1447" i="1"/>
  <c r="I1446" i="1"/>
  <c r="G1446" i="1"/>
  <c r="F1446" i="1"/>
  <c r="E1446" i="1"/>
  <c r="C1446" i="1"/>
  <c r="B1446" i="1"/>
  <c r="A1446" i="1"/>
  <c r="G1445" i="1"/>
  <c r="F1445" i="1"/>
  <c r="E1445" i="1"/>
  <c r="C1445" i="1"/>
  <c r="B1445" i="1"/>
  <c r="A1445" i="1"/>
  <c r="G1444" i="1"/>
  <c r="F1444" i="1"/>
  <c r="E1444" i="1"/>
  <c r="C1444" i="1"/>
  <c r="B1444" i="1"/>
  <c r="A1444" i="1"/>
  <c r="G1443" i="1"/>
  <c r="F1443" i="1"/>
  <c r="E1443" i="1"/>
  <c r="C1443" i="1"/>
  <c r="B1443" i="1"/>
  <c r="A1443" i="1"/>
  <c r="G1442" i="1"/>
  <c r="F1442" i="1"/>
  <c r="E1442" i="1"/>
  <c r="C1442" i="1"/>
  <c r="B1442" i="1"/>
  <c r="A1442" i="1"/>
  <c r="G1441" i="1"/>
  <c r="F1441" i="1"/>
  <c r="E1441" i="1"/>
  <c r="C1441" i="1"/>
  <c r="B1441" i="1"/>
  <c r="A1441" i="1"/>
  <c r="G1440" i="1"/>
  <c r="F1440" i="1"/>
  <c r="E1440" i="1"/>
  <c r="C1440" i="1"/>
  <c r="B1440" i="1"/>
  <c r="A1440" i="1"/>
  <c r="G1439" i="1"/>
  <c r="F1439" i="1"/>
  <c r="E1439" i="1"/>
  <c r="C1439" i="1"/>
  <c r="B1439" i="1"/>
  <c r="A1439" i="1"/>
  <c r="G1438" i="1"/>
  <c r="F1438" i="1"/>
  <c r="E1438" i="1"/>
  <c r="C1438" i="1"/>
  <c r="B1438" i="1"/>
  <c r="A1438" i="1"/>
  <c r="G1437" i="1"/>
  <c r="F1437" i="1"/>
  <c r="E1437" i="1"/>
  <c r="C1437" i="1"/>
  <c r="B1437" i="1"/>
  <c r="A1437" i="1"/>
  <c r="G1436" i="1"/>
  <c r="F1436" i="1"/>
  <c r="E1436" i="1"/>
  <c r="C1436" i="1"/>
  <c r="B1436" i="1"/>
  <c r="A1436" i="1"/>
  <c r="G1435" i="1"/>
  <c r="F1435" i="1"/>
  <c r="E1435" i="1"/>
  <c r="C1435" i="1"/>
  <c r="B1435" i="1"/>
  <c r="A1435" i="1"/>
  <c r="G1434" i="1"/>
  <c r="F1434" i="1"/>
  <c r="E1434" i="1"/>
  <c r="C1434" i="1"/>
  <c r="B1434" i="1"/>
  <c r="A1434" i="1"/>
  <c r="G1433" i="1"/>
  <c r="F1433" i="1"/>
  <c r="E1433" i="1"/>
  <c r="C1433" i="1"/>
  <c r="B1433" i="1"/>
  <c r="A1433" i="1"/>
  <c r="G1432" i="1"/>
  <c r="F1432" i="1"/>
  <c r="E1432" i="1"/>
  <c r="C1432" i="1"/>
  <c r="B1432" i="1"/>
  <c r="A1432" i="1"/>
  <c r="G1431" i="1"/>
  <c r="F1431" i="1"/>
  <c r="E1431" i="1"/>
  <c r="C1431" i="1"/>
  <c r="B1431" i="1"/>
  <c r="A1431" i="1"/>
  <c r="G1430" i="1"/>
  <c r="F1430" i="1"/>
  <c r="E1430" i="1"/>
  <c r="C1430" i="1"/>
  <c r="B1430" i="1"/>
  <c r="A1430" i="1"/>
  <c r="G1429" i="1"/>
  <c r="F1429" i="1"/>
  <c r="E1429" i="1"/>
  <c r="C1429" i="1"/>
  <c r="B1429" i="1"/>
  <c r="A1429" i="1"/>
  <c r="G1428" i="1"/>
  <c r="F1428" i="1"/>
  <c r="E1428" i="1"/>
  <c r="C1428" i="1"/>
  <c r="B1428" i="1"/>
  <c r="A1428" i="1"/>
  <c r="G1427" i="1"/>
  <c r="F1427" i="1"/>
  <c r="E1427" i="1"/>
  <c r="C1427" i="1"/>
  <c r="B1427" i="1"/>
  <c r="A1427" i="1"/>
  <c r="G1426" i="1"/>
  <c r="F1426" i="1"/>
  <c r="E1426" i="1"/>
  <c r="C1426" i="1"/>
  <c r="B1426" i="1"/>
  <c r="A1426" i="1"/>
  <c r="G1425" i="1"/>
  <c r="F1425" i="1"/>
  <c r="E1425" i="1"/>
  <c r="C1425" i="1"/>
  <c r="B1425" i="1"/>
  <c r="A1425" i="1"/>
  <c r="G1424" i="1"/>
  <c r="F1424" i="1"/>
  <c r="E1424" i="1"/>
  <c r="C1424" i="1"/>
  <c r="B1424" i="1"/>
  <c r="A1424" i="1"/>
  <c r="G1423" i="1"/>
  <c r="F1423" i="1"/>
  <c r="E1423" i="1"/>
  <c r="C1423" i="1"/>
  <c r="B1423" i="1"/>
  <c r="A1423" i="1"/>
  <c r="G1422" i="1"/>
  <c r="F1422" i="1"/>
  <c r="E1422" i="1"/>
  <c r="C1422" i="1"/>
  <c r="B1422" i="1"/>
  <c r="A1422" i="1"/>
  <c r="G1421" i="1"/>
  <c r="F1421" i="1"/>
  <c r="E1421" i="1"/>
  <c r="C1421" i="1"/>
  <c r="B1421" i="1"/>
  <c r="A1421" i="1"/>
  <c r="G1420" i="1"/>
  <c r="F1420" i="1"/>
  <c r="E1420" i="1"/>
  <c r="C1420" i="1"/>
  <c r="B1420" i="1"/>
  <c r="A1420" i="1"/>
  <c r="G1419" i="1"/>
  <c r="F1419" i="1"/>
  <c r="E1419" i="1"/>
  <c r="C1419" i="1"/>
  <c r="B1419" i="1"/>
  <c r="A1419" i="1"/>
  <c r="G1418" i="1"/>
  <c r="F1418" i="1"/>
  <c r="E1418" i="1"/>
  <c r="C1418" i="1"/>
  <c r="B1418" i="1"/>
  <c r="A1418" i="1"/>
  <c r="G1417" i="1"/>
  <c r="F1417" i="1"/>
  <c r="E1417" i="1"/>
  <c r="C1417" i="1"/>
  <c r="B1417" i="1"/>
  <c r="A1417" i="1"/>
  <c r="G1416" i="1"/>
  <c r="F1416" i="1"/>
  <c r="E1416" i="1"/>
  <c r="C1416" i="1"/>
  <c r="B1416" i="1"/>
  <c r="A1416" i="1"/>
  <c r="G1415" i="1"/>
  <c r="F1415" i="1"/>
  <c r="E1415" i="1"/>
  <c r="C1415" i="1"/>
  <c r="B1415" i="1"/>
  <c r="A1415" i="1"/>
  <c r="G1414" i="1"/>
  <c r="F1414" i="1"/>
  <c r="E1414" i="1"/>
  <c r="C1414" i="1"/>
  <c r="B1414" i="1"/>
  <c r="A1414" i="1"/>
  <c r="G1413" i="1"/>
  <c r="F1413" i="1"/>
  <c r="E1413" i="1"/>
  <c r="C1413" i="1"/>
  <c r="B1413" i="1"/>
  <c r="A1413" i="1"/>
  <c r="G1412" i="1"/>
  <c r="F1412" i="1"/>
  <c r="E1412" i="1"/>
  <c r="C1412" i="1"/>
  <c r="B1412" i="1"/>
  <c r="A1412" i="1"/>
  <c r="G1411" i="1"/>
  <c r="F1411" i="1"/>
  <c r="E1411" i="1"/>
  <c r="C1411" i="1"/>
  <c r="B1411" i="1"/>
  <c r="A1411" i="1"/>
  <c r="G1410" i="1"/>
  <c r="F1410" i="1"/>
  <c r="E1410" i="1"/>
  <c r="C1410" i="1"/>
  <c r="B1410" i="1"/>
  <c r="A1410" i="1"/>
  <c r="G1409" i="1"/>
  <c r="F1409" i="1"/>
  <c r="E1409" i="1"/>
  <c r="C1409" i="1"/>
  <c r="B1409" i="1"/>
  <c r="A1409" i="1"/>
  <c r="G1408" i="1"/>
  <c r="F1408" i="1"/>
  <c r="E1408" i="1"/>
  <c r="C1408" i="1"/>
  <c r="B1408" i="1"/>
  <c r="A1408" i="1"/>
  <c r="G1407" i="1"/>
  <c r="F1407" i="1"/>
  <c r="E1407" i="1"/>
  <c r="C1407" i="1"/>
  <c r="B1407" i="1"/>
  <c r="A1407" i="1"/>
  <c r="G1406" i="1"/>
  <c r="F1406" i="1"/>
  <c r="E1406" i="1"/>
  <c r="C1406" i="1"/>
  <c r="B1406" i="1"/>
  <c r="A1406" i="1"/>
  <c r="G1405" i="1"/>
  <c r="F1405" i="1"/>
  <c r="E1405" i="1"/>
  <c r="C1405" i="1"/>
  <c r="B1405" i="1"/>
  <c r="A1405" i="1"/>
  <c r="G1404" i="1"/>
  <c r="F1404" i="1"/>
  <c r="E1404" i="1"/>
  <c r="C1404" i="1"/>
  <c r="B1404" i="1"/>
  <c r="A1404" i="1"/>
  <c r="G1403" i="1"/>
  <c r="F1403" i="1"/>
  <c r="E1403" i="1"/>
  <c r="C1403" i="1"/>
  <c r="B1403" i="1"/>
  <c r="A1403" i="1"/>
  <c r="G1402" i="1"/>
  <c r="F1402" i="1"/>
  <c r="E1402" i="1"/>
  <c r="C1402" i="1"/>
  <c r="B1402" i="1"/>
  <c r="A1402" i="1"/>
  <c r="G1401" i="1"/>
  <c r="F1401" i="1"/>
  <c r="E1401" i="1"/>
  <c r="C1401" i="1"/>
  <c r="B1401" i="1"/>
  <c r="A1401" i="1"/>
  <c r="G1400" i="1"/>
  <c r="F1400" i="1"/>
  <c r="E1400" i="1"/>
  <c r="C1400" i="1"/>
  <c r="B1400" i="1"/>
  <c r="A1400" i="1"/>
  <c r="G1399" i="1"/>
  <c r="F1399" i="1"/>
  <c r="E1399" i="1"/>
  <c r="C1399" i="1"/>
  <c r="B1399" i="1"/>
  <c r="A1399" i="1"/>
  <c r="G1398" i="1"/>
  <c r="F1398" i="1"/>
  <c r="E1398" i="1"/>
  <c r="C1398" i="1"/>
  <c r="B1398" i="1"/>
  <c r="A1398" i="1"/>
  <c r="G1397" i="1"/>
  <c r="F1397" i="1"/>
  <c r="E1397" i="1"/>
  <c r="C1397" i="1"/>
  <c r="B1397" i="1"/>
  <c r="A1397" i="1"/>
  <c r="G1396" i="1"/>
  <c r="F1396" i="1"/>
  <c r="E1396" i="1"/>
  <c r="C1396" i="1"/>
  <c r="B1396" i="1"/>
  <c r="A1396" i="1"/>
  <c r="G1395" i="1"/>
  <c r="F1395" i="1"/>
  <c r="E1395" i="1"/>
  <c r="C1395" i="1"/>
  <c r="B1395" i="1"/>
  <c r="A1395" i="1"/>
  <c r="G1394" i="1"/>
  <c r="F1394" i="1"/>
  <c r="E1394" i="1"/>
  <c r="C1394" i="1"/>
  <c r="B1394" i="1"/>
  <c r="A1394" i="1"/>
  <c r="G1393" i="1"/>
  <c r="F1393" i="1"/>
  <c r="E1393" i="1"/>
  <c r="C1393" i="1"/>
  <c r="B1393" i="1"/>
  <c r="A1393" i="1"/>
  <c r="G1392" i="1"/>
  <c r="F1392" i="1"/>
  <c r="E1392" i="1"/>
  <c r="C1392" i="1"/>
  <c r="B1392" i="1"/>
  <c r="A1392" i="1"/>
  <c r="G1391" i="1"/>
  <c r="F1391" i="1"/>
  <c r="E1391" i="1"/>
  <c r="C1391" i="1"/>
  <c r="B1391" i="1"/>
  <c r="A1391" i="1"/>
  <c r="G1390" i="1"/>
  <c r="F1390" i="1"/>
  <c r="E1390" i="1"/>
  <c r="C1390" i="1"/>
  <c r="B1390" i="1"/>
  <c r="A1390" i="1"/>
  <c r="G1389" i="1"/>
  <c r="F1389" i="1"/>
  <c r="E1389" i="1"/>
  <c r="C1389" i="1"/>
  <c r="B1389" i="1"/>
  <c r="A1389" i="1"/>
  <c r="G1388" i="1"/>
  <c r="F1388" i="1"/>
  <c r="E1388" i="1"/>
  <c r="C1388" i="1"/>
  <c r="B1388" i="1"/>
  <c r="A1388" i="1"/>
  <c r="G1387" i="1"/>
  <c r="F1387" i="1"/>
  <c r="E1387" i="1"/>
  <c r="C1387" i="1"/>
  <c r="B1387" i="1"/>
  <c r="A1387" i="1"/>
  <c r="G1386" i="1"/>
  <c r="F1386" i="1"/>
  <c r="E1386" i="1"/>
  <c r="C1386" i="1"/>
  <c r="B1386" i="1"/>
  <c r="A1386" i="1"/>
  <c r="G1385" i="1"/>
  <c r="F1385" i="1"/>
  <c r="E1385" i="1"/>
  <c r="C1385" i="1"/>
  <c r="B1385" i="1"/>
  <c r="A1385" i="1"/>
  <c r="G1384" i="1"/>
  <c r="F1384" i="1"/>
  <c r="E1384" i="1"/>
  <c r="C1384" i="1"/>
  <c r="B1384" i="1"/>
  <c r="A1384" i="1"/>
  <c r="G1383" i="1"/>
  <c r="F1383" i="1"/>
  <c r="E1383" i="1"/>
  <c r="C1383" i="1"/>
  <c r="B1383" i="1"/>
  <c r="A1383" i="1"/>
  <c r="G1382" i="1"/>
  <c r="F1382" i="1"/>
  <c r="E1382" i="1"/>
  <c r="C1382" i="1"/>
  <c r="B1382" i="1"/>
  <c r="A1382" i="1"/>
  <c r="G1381" i="1"/>
  <c r="F1381" i="1"/>
  <c r="E1381" i="1"/>
  <c r="C1381" i="1"/>
  <c r="B1381" i="1"/>
  <c r="A1381" i="1"/>
  <c r="G1380" i="1"/>
  <c r="F1380" i="1"/>
  <c r="E1380" i="1"/>
  <c r="C1380" i="1"/>
  <c r="B1380" i="1"/>
  <c r="A1380" i="1"/>
  <c r="G1379" i="1"/>
  <c r="F1379" i="1"/>
  <c r="E1379" i="1"/>
  <c r="C1379" i="1"/>
  <c r="B1379" i="1"/>
  <c r="A1379" i="1"/>
  <c r="G1378" i="1"/>
  <c r="F1378" i="1"/>
  <c r="E1378" i="1"/>
  <c r="C1378" i="1"/>
  <c r="B1378" i="1"/>
  <c r="A1378" i="1"/>
  <c r="G1377" i="1"/>
  <c r="F1377" i="1"/>
  <c r="E1377" i="1"/>
  <c r="C1377" i="1"/>
  <c r="B1377" i="1"/>
  <c r="A1377" i="1"/>
  <c r="G1376" i="1"/>
  <c r="F1376" i="1"/>
  <c r="E1376" i="1"/>
  <c r="C1376" i="1"/>
  <c r="B1376" i="1"/>
  <c r="A1376" i="1"/>
  <c r="G1375" i="1"/>
  <c r="F1375" i="1"/>
  <c r="E1375" i="1"/>
  <c r="C1375" i="1"/>
  <c r="B1375" i="1"/>
  <c r="A1375" i="1"/>
  <c r="G1374" i="1"/>
  <c r="F1374" i="1"/>
  <c r="E1374" i="1"/>
  <c r="C1374" i="1"/>
  <c r="B1374" i="1"/>
  <c r="A1374" i="1"/>
  <c r="G1373" i="1"/>
  <c r="F1373" i="1"/>
  <c r="E1373" i="1"/>
  <c r="C1373" i="1"/>
  <c r="B1373" i="1"/>
  <c r="A1373" i="1"/>
  <c r="G1372" i="1"/>
  <c r="F1372" i="1"/>
  <c r="E1372" i="1"/>
  <c r="C1372" i="1"/>
  <c r="B1372" i="1"/>
  <c r="A1372" i="1"/>
  <c r="G1371" i="1"/>
  <c r="F1371" i="1"/>
  <c r="E1371" i="1"/>
  <c r="C1371" i="1"/>
  <c r="B1371" i="1"/>
  <c r="A1371" i="1"/>
  <c r="G1370" i="1"/>
  <c r="F1370" i="1"/>
  <c r="E1370" i="1"/>
  <c r="C1370" i="1"/>
  <c r="B1370" i="1"/>
  <c r="A1370" i="1"/>
  <c r="G1369" i="1"/>
  <c r="F1369" i="1"/>
  <c r="E1369" i="1"/>
  <c r="C1369" i="1"/>
  <c r="B1369" i="1"/>
  <c r="A1369" i="1"/>
  <c r="G1368" i="1"/>
  <c r="F1368" i="1"/>
  <c r="E1368" i="1"/>
  <c r="C1368" i="1"/>
  <c r="B1368" i="1"/>
  <c r="A1368" i="1"/>
  <c r="G1367" i="1"/>
  <c r="F1367" i="1"/>
  <c r="E1367" i="1"/>
  <c r="C1367" i="1"/>
  <c r="B1367" i="1"/>
  <c r="A1367" i="1"/>
  <c r="G1366" i="1"/>
  <c r="F1366" i="1"/>
  <c r="E1366" i="1"/>
  <c r="C1366" i="1"/>
  <c r="B1366" i="1"/>
  <c r="A1366" i="1"/>
  <c r="G1365" i="1"/>
  <c r="F1365" i="1"/>
  <c r="E1365" i="1"/>
  <c r="C1365" i="1"/>
  <c r="B1365" i="1"/>
  <c r="A1365" i="1"/>
  <c r="G1364" i="1"/>
  <c r="F1364" i="1"/>
  <c r="E1364" i="1"/>
  <c r="C1364" i="1"/>
  <c r="B1364" i="1"/>
  <c r="A1364" i="1"/>
  <c r="G1363" i="1"/>
  <c r="F1363" i="1"/>
  <c r="E1363" i="1"/>
  <c r="C1363" i="1"/>
  <c r="B1363" i="1"/>
  <c r="A1363" i="1"/>
  <c r="G1362" i="1"/>
  <c r="F1362" i="1"/>
  <c r="E1362" i="1"/>
  <c r="C1362" i="1"/>
  <c r="B1362" i="1"/>
  <c r="A1362" i="1"/>
  <c r="G1361" i="1"/>
  <c r="F1361" i="1"/>
  <c r="E1361" i="1"/>
  <c r="C1361" i="1"/>
  <c r="B1361" i="1"/>
  <c r="A1361" i="1"/>
  <c r="G1360" i="1"/>
  <c r="F1360" i="1"/>
  <c r="E1360" i="1"/>
  <c r="C1360" i="1"/>
  <c r="B1360" i="1"/>
  <c r="A1360" i="1"/>
  <c r="G1359" i="1"/>
  <c r="F1359" i="1"/>
  <c r="E1359" i="1"/>
  <c r="C1359" i="1"/>
  <c r="B1359" i="1"/>
  <c r="A1359" i="1"/>
  <c r="G1358" i="1"/>
  <c r="F1358" i="1"/>
  <c r="E1358" i="1"/>
  <c r="C1358" i="1"/>
  <c r="B1358" i="1"/>
  <c r="A1358" i="1"/>
  <c r="G1357" i="1"/>
  <c r="F1357" i="1"/>
  <c r="E1357" i="1"/>
  <c r="C1357" i="1"/>
  <c r="B1357" i="1"/>
  <c r="A1357" i="1"/>
  <c r="G1356" i="1"/>
  <c r="F1356" i="1"/>
  <c r="E1356" i="1"/>
  <c r="C1356" i="1"/>
  <c r="B1356" i="1"/>
  <c r="A1356" i="1"/>
  <c r="G1355" i="1"/>
  <c r="F1355" i="1"/>
  <c r="E1355" i="1"/>
  <c r="C1355" i="1"/>
  <c r="B1355" i="1"/>
  <c r="A1355" i="1"/>
  <c r="G1354" i="1"/>
  <c r="F1354" i="1"/>
  <c r="E1354" i="1"/>
  <c r="C1354" i="1"/>
  <c r="B1354" i="1"/>
  <c r="A1354" i="1"/>
  <c r="G1353" i="1"/>
  <c r="F1353" i="1"/>
  <c r="E1353" i="1"/>
  <c r="C1353" i="1"/>
  <c r="B1353" i="1"/>
  <c r="A1353" i="1"/>
  <c r="G1352" i="1"/>
  <c r="F1352" i="1"/>
  <c r="E1352" i="1"/>
  <c r="C1352" i="1"/>
  <c r="B1352" i="1"/>
  <c r="A1352" i="1"/>
  <c r="G1351" i="1"/>
  <c r="F1351" i="1"/>
  <c r="E1351" i="1"/>
  <c r="C1351" i="1"/>
  <c r="B1351" i="1"/>
  <c r="A1351" i="1"/>
  <c r="G1350" i="1"/>
  <c r="F1350" i="1"/>
  <c r="E1350" i="1"/>
  <c r="C1350" i="1"/>
  <c r="B1350" i="1"/>
  <c r="A1350" i="1"/>
  <c r="G1349" i="1"/>
  <c r="F1349" i="1"/>
  <c r="E1349" i="1"/>
  <c r="C1349" i="1"/>
  <c r="B1349" i="1"/>
  <c r="A1349" i="1"/>
  <c r="G1348" i="1"/>
  <c r="F1348" i="1"/>
  <c r="E1348" i="1"/>
  <c r="C1348" i="1"/>
  <c r="B1348" i="1"/>
  <c r="A1348" i="1"/>
  <c r="G1347" i="1"/>
  <c r="F1347" i="1"/>
  <c r="E1347" i="1"/>
  <c r="C1347" i="1"/>
  <c r="B1347" i="1"/>
  <c r="A1347" i="1"/>
  <c r="G1346" i="1"/>
  <c r="F1346" i="1"/>
  <c r="E1346" i="1"/>
  <c r="C1346" i="1"/>
  <c r="B1346" i="1"/>
  <c r="A1346" i="1"/>
  <c r="G1345" i="1"/>
  <c r="F1345" i="1"/>
  <c r="E1345" i="1"/>
  <c r="C1345" i="1"/>
  <c r="B1345" i="1"/>
  <c r="A1345" i="1"/>
  <c r="G1344" i="1"/>
  <c r="F1344" i="1"/>
  <c r="E1344" i="1"/>
  <c r="C1344" i="1"/>
  <c r="B1344" i="1"/>
  <c r="A1344" i="1"/>
  <c r="G1343" i="1"/>
  <c r="F1343" i="1"/>
  <c r="E1343" i="1"/>
  <c r="C1343" i="1"/>
  <c r="B1343" i="1"/>
  <c r="A1343" i="1"/>
  <c r="G1342" i="1"/>
  <c r="F1342" i="1"/>
  <c r="E1342" i="1"/>
  <c r="C1342" i="1"/>
  <c r="B1342" i="1"/>
  <c r="A1342" i="1"/>
  <c r="G1341" i="1"/>
  <c r="F1341" i="1"/>
  <c r="E1341" i="1"/>
  <c r="C1341" i="1"/>
  <c r="B1341" i="1"/>
  <c r="A1341" i="1"/>
  <c r="G1340" i="1"/>
  <c r="F1340" i="1"/>
  <c r="E1340" i="1"/>
  <c r="C1340" i="1"/>
  <c r="B1340" i="1"/>
  <c r="A1340" i="1"/>
  <c r="G1339" i="1"/>
  <c r="F1339" i="1"/>
  <c r="E1339" i="1"/>
  <c r="C1339" i="1"/>
  <c r="B1339" i="1"/>
  <c r="A1339" i="1"/>
  <c r="G1338" i="1"/>
  <c r="F1338" i="1"/>
  <c r="E1338" i="1"/>
  <c r="C1338" i="1"/>
  <c r="B1338" i="1"/>
  <c r="A1338" i="1"/>
  <c r="G1337" i="1"/>
  <c r="F1337" i="1"/>
  <c r="E1337" i="1"/>
  <c r="C1337" i="1"/>
  <c r="B1337" i="1"/>
  <c r="A1337" i="1"/>
  <c r="G1336" i="1"/>
  <c r="F1336" i="1"/>
  <c r="E1336" i="1"/>
  <c r="C1336" i="1"/>
  <c r="B1336" i="1"/>
  <c r="A1336" i="1"/>
  <c r="G1335" i="1"/>
  <c r="F1335" i="1"/>
  <c r="E1335" i="1"/>
  <c r="C1335" i="1"/>
  <c r="B1335" i="1"/>
  <c r="A1335" i="1"/>
  <c r="G1334" i="1"/>
  <c r="F1334" i="1"/>
  <c r="E1334" i="1"/>
  <c r="C1334" i="1"/>
  <c r="B1334" i="1"/>
  <c r="A1334" i="1"/>
  <c r="G1333" i="1"/>
  <c r="F1333" i="1"/>
  <c r="E1333" i="1"/>
  <c r="C1333" i="1"/>
  <c r="B1333" i="1"/>
  <c r="A1333" i="1"/>
  <c r="G1332" i="1"/>
  <c r="F1332" i="1"/>
  <c r="E1332" i="1"/>
  <c r="C1332" i="1"/>
  <c r="B1332" i="1"/>
  <c r="A1332" i="1"/>
  <c r="G1331" i="1"/>
  <c r="F1331" i="1"/>
  <c r="E1331" i="1"/>
  <c r="C1331" i="1"/>
  <c r="B1331" i="1"/>
  <c r="A1331" i="1"/>
  <c r="G1330" i="1"/>
  <c r="F1330" i="1"/>
  <c r="E1330" i="1"/>
  <c r="C1330" i="1"/>
  <c r="B1330" i="1"/>
  <c r="A1330" i="1"/>
  <c r="G1329" i="1"/>
  <c r="F1329" i="1"/>
  <c r="E1329" i="1"/>
  <c r="C1329" i="1"/>
  <c r="B1329" i="1"/>
  <c r="A1329" i="1"/>
  <c r="G1328" i="1"/>
  <c r="F1328" i="1"/>
  <c r="E1328" i="1"/>
  <c r="C1328" i="1"/>
  <c r="B1328" i="1"/>
  <c r="A1328" i="1"/>
  <c r="G1327" i="1"/>
  <c r="F1327" i="1"/>
  <c r="E1327" i="1"/>
  <c r="C1327" i="1"/>
  <c r="B1327" i="1"/>
  <c r="A1327" i="1"/>
  <c r="G1326" i="1"/>
  <c r="F1326" i="1"/>
  <c r="E1326" i="1"/>
  <c r="C1326" i="1"/>
  <c r="B1326" i="1"/>
  <c r="A1326" i="1"/>
  <c r="G1325" i="1"/>
  <c r="F1325" i="1"/>
  <c r="E1325" i="1"/>
  <c r="C1325" i="1"/>
  <c r="B1325" i="1"/>
  <c r="A1325" i="1"/>
  <c r="G1324" i="1"/>
  <c r="F1324" i="1"/>
  <c r="E1324" i="1"/>
  <c r="C1324" i="1"/>
  <c r="B1324" i="1"/>
  <c r="A1324" i="1"/>
  <c r="G1323" i="1"/>
  <c r="F1323" i="1"/>
  <c r="E1323" i="1"/>
  <c r="C1323" i="1"/>
  <c r="B1323" i="1"/>
  <c r="A1323" i="1"/>
  <c r="G1322" i="1"/>
  <c r="F1322" i="1"/>
  <c r="E1322" i="1"/>
  <c r="C1322" i="1"/>
  <c r="B1322" i="1"/>
  <c r="A1322" i="1"/>
  <c r="G1321" i="1"/>
  <c r="F1321" i="1"/>
  <c r="E1321" i="1"/>
  <c r="C1321" i="1"/>
  <c r="B1321" i="1"/>
  <c r="A1321" i="1"/>
  <c r="G1320" i="1"/>
  <c r="F1320" i="1"/>
  <c r="E1320" i="1"/>
  <c r="C1320" i="1"/>
  <c r="B1320" i="1"/>
  <c r="A1320" i="1"/>
  <c r="G1319" i="1"/>
  <c r="F1319" i="1"/>
  <c r="E1319" i="1"/>
  <c r="C1319" i="1"/>
  <c r="B1319" i="1"/>
  <c r="A1319" i="1"/>
  <c r="G1318" i="1"/>
  <c r="F1318" i="1"/>
  <c r="E1318" i="1"/>
  <c r="C1318" i="1"/>
  <c r="B1318" i="1"/>
  <c r="A1318" i="1"/>
  <c r="G1317" i="1"/>
  <c r="F1317" i="1"/>
  <c r="E1317" i="1"/>
  <c r="C1317" i="1"/>
  <c r="B1317" i="1"/>
  <c r="A1317" i="1"/>
  <c r="G1316" i="1"/>
  <c r="F1316" i="1"/>
  <c r="E1316" i="1"/>
  <c r="C1316" i="1"/>
  <c r="B1316" i="1"/>
  <c r="A1316" i="1"/>
  <c r="G1315" i="1"/>
  <c r="F1315" i="1"/>
  <c r="E1315" i="1"/>
  <c r="C1315" i="1"/>
  <c r="B1315" i="1"/>
  <c r="A1315" i="1"/>
  <c r="G1314" i="1"/>
  <c r="F1314" i="1"/>
  <c r="E1314" i="1"/>
  <c r="C1314" i="1"/>
  <c r="B1314" i="1"/>
  <c r="A1314" i="1"/>
  <c r="G1313" i="1"/>
  <c r="F1313" i="1"/>
  <c r="E1313" i="1"/>
  <c r="C1313" i="1"/>
  <c r="B1313" i="1"/>
  <c r="A1313" i="1"/>
  <c r="G1312" i="1"/>
  <c r="F1312" i="1"/>
  <c r="E1312" i="1"/>
  <c r="C1312" i="1"/>
  <c r="B1312" i="1"/>
  <c r="A1312" i="1"/>
  <c r="G1311" i="1"/>
  <c r="F1311" i="1"/>
  <c r="E1311" i="1"/>
  <c r="C1311" i="1"/>
  <c r="B1311" i="1"/>
  <c r="A1311" i="1"/>
  <c r="G1310" i="1"/>
  <c r="F1310" i="1"/>
  <c r="E1310" i="1"/>
  <c r="C1310" i="1"/>
  <c r="B1310" i="1"/>
  <c r="A1310" i="1"/>
  <c r="G1309" i="1"/>
  <c r="F1309" i="1"/>
  <c r="E1309" i="1"/>
  <c r="C1309" i="1"/>
  <c r="B1309" i="1"/>
  <c r="A1309" i="1"/>
  <c r="G1308" i="1"/>
  <c r="F1308" i="1"/>
  <c r="E1308" i="1"/>
  <c r="C1308" i="1"/>
  <c r="B1308" i="1"/>
  <c r="A1308" i="1"/>
  <c r="G1307" i="1"/>
  <c r="F1307" i="1"/>
  <c r="E1307" i="1"/>
  <c r="C1307" i="1"/>
  <c r="B1307" i="1"/>
  <c r="A1307" i="1"/>
  <c r="G1306" i="1"/>
  <c r="F1306" i="1"/>
  <c r="E1306" i="1"/>
  <c r="C1306" i="1"/>
  <c r="B1306" i="1"/>
  <c r="A1306" i="1"/>
  <c r="G1305" i="1"/>
  <c r="F1305" i="1"/>
  <c r="E1305" i="1"/>
  <c r="C1305" i="1"/>
  <c r="B1305" i="1"/>
  <c r="A1305" i="1"/>
  <c r="G1304" i="1"/>
  <c r="F1304" i="1"/>
  <c r="E1304" i="1"/>
  <c r="C1304" i="1"/>
  <c r="B1304" i="1"/>
  <c r="A1304" i="1"/>
  <c r="G1303" i="1"/>
  <c r="F1303" i="1"/>
  <c r="E1303" i="1"/>
  <c r="C1303" i="1"/>
  <c r="B1303" i="1"/>
  <c r="A1303" i="1"/>
  <c r="G1302" i="1"/>
  <c r="F1302" i="1"/>
  <c r="E1302" i="1"/>
  <c r="C1302" i="1"/>
  <c r="B1302" i="1"/>
  <c r="A1302" i="1"/>
  <c r="G1301" i="1"/>
  <c r="F1301" i="1"/>
  <c r="E1301" i="1"/>
  <c r="C1301" i="1"/>
  <c r="B1301" i="1"/>
  <c r="A1301" i="1"/>
  <c r="G1300" i="1"/>
  <c r="F1300" i="1"/>
  <c r="E1300" i="1"/>
  <c r="C1300" i="1"/>
  <c r="B1300" i="1"/>
  <c r="A1300" i="1"/>
  <c r="G1299" i="1"/>
  <c r="F1299" i="1"/>
  <c r="E1299" i="1"/>
  <c r="C1299" i="1"/>
  <c r="B1299" i="1"/>
  <c r="A1299" i="1"/>
  <c r="G1298" i="1"/>
  <c r="F1298" i="1"/>
  <c r="E1298" i="1"/>
  <c r="C1298" i="1"/>
  <c r="B1298" i="1"/>
  <c r="A1298" i="1"/>
  <c r="G1297" i="1"/>
  <c r="F1297" i="1"/>
  <c r="E1297" i="1"/>
  <c r="C1297" i="1"/>
  <c r="B1297" i="1"/>
  <c r="A1297" i="1"/>
  <c r="G1296" i="1"/>
  <c r="F1296" i="1"/>
  <c r="E1296" i="1"/>
  <c r="C1296" i="1"/>
  <c r="B1296" i="1"/>
  <c r="A1296" i="1"/>
  <c r="G1295" i="1"/>
  <c r="F1295" i="1"/>
  <c r="E1295" i="1"/>
  <c r="C1295" i="1"/>
  <c r="B1295" i="1"/>
  <c r="A1295" i="1"/>
  <c r="G1294" i="1"/>
  <c r="F1294" i="1"/>
  <c r="E1294" i="1"/>
  <c r="C1294" i="1"/>
  <c r="B1294" i="1"/>
  <c r="A1294" i="1"/>
  <c r="G1293" i="1"/>
  <c r="F1293" i="1"/>
  <c r="E1293" i="1"/>
  <c r="C1293" i="1"/>
  <c r="B1293" i="1"/>
  <c r="A1293" i="1"/>
  <c r="G1292" i="1"/>
  <c r="F1292" i="1"/>
  <c r="E1292" i="1"/>
  <c r="C1292" i="1"/>
  <c r="B1292" i="1"/>
  <c r="A1292" i="1"/>
  <c r="G1291" i="1"/>
  <c r="F1291" i="1"/>
  <c r="E1291" i="1"/>
  <c r="C1291" i="1"/>
  <c r="B1291" i="1"/>
  <c r="A1291" i="1"/>
  <c r="G1290" i="1"/>
  <c r="F1290" i="1"/>
  <c r="E1290" i="1"/>
  <c r="C1290" i="1"/>
  <c r="B1290" i="1"/>
  <c r="A1290" i="1"/>
  <c r="J1289" i="1"/>
  <c r="G1289" i="1"/>
  <c r="F1289" i="1"/>
  <c r="E1289" i="1"/>
  <c r="C1289" i="1"/>
  <c r="B1289" i="1"/>
  <c r="A1289" i="1"/>
  <c r="G1288" i="1"/>
  <c r="F1288" i="1"/>
  <c r="E1288" i="1"/>
  <c r="C1288" i="1"/>
  <c r="B1288" i="1"/>
  <c r="A1288" i="1"/>
  <c r="G1287" i="1"/>
  <c r="F1287" i="1"/>
  <c r="E1287" i="1"/>
  <c r="C1287" i="1"/>
  <c r="B1287" i="1"/>
  <c r="A1287" i="1"/>
  <c r="G1286" i="1"/>
  <c r="F1286" i="1"/>
  <c r="E1286" i="1"/>
  <c r="C1286" i="1"/>
  <c r="B1286" i="1"/>
  <c r="A1286" i="1"/>
  <c r="G1285" i="1"/>
  <c r="F1285" i="1"/>
  <c r="E1285" i="1"/>
  <c r="C1285" i="1"/>
  <c r="B1285" i="1"/>
  <c r="A1285" i="1"/>
  <c r="G1284" i="1"/>
  <c r="F1284" i="1"/>
  <c r="E1284" i="1"/>
  <c r="C1284" i="1"/>
  <c r="B1284" i="1"/>
  <c r="A1284" i="1"/>
  <c r="G1283" i="1"/>
  <c r="F1283" i="1"/>
  <c r="E1283" i="1"/>
  <c r="C1283" i="1"/>
  <c r="B1283" i="1"/>
  <c r="A1283" i="1"/>
  <c r="G1282" i="1"/>
  <c r="F1282" i="1"/>
  <c r="E1282" i="1"/>
  <c r="C1282" i="1"/>
  <c r="B1282" i="1"/>
  <c r="A1282" i="1"/>
  <c r="G1281" i="1"/>
  <c r="F1281" i="1"/>
  <c r="E1281" i="1"/>
  <c r="C1281" i="1"/>
  <c r="B1281" i="1"/>
  <c r="A1281" i="1"/>
  <c r="G1280" i="1"/>
  <c r="F1280" i="1"/>
  <c r="E1280" i="1"/>
  <c r="C1280" i="1"/>
  <c r="B1280" i="1"/>
  <c r="A1280" i="1"/>
  <c r="G1279" i="1"/>
  <c r="F1279" i="1"/>
  <c r="E1279" i="1"/>
  <c r="C1279" i="1"/>
  <c r="B1279" i="1"/>
  <c r="A1279" i="1"/>
  <c r="G1278" i="1"/>
  <c r="F1278" i="1"/>
  <c r="E1278" i="1"/>
  <c r="C1278" i="1"/>
  <c r="B1278" i="1"/>
  <c r="A1278" i="1"/>
  <c r="G1277" i="1"/>
  <c r="F1277" i="1"/>
  <c r="E1277" i="1"/>
  <c r="C1277" i="1"/>
  <c r="B1277" i="1"/>
  <c r="A1277" i="1"/>
  <c r="G1276" i="1"/>
  <c r="F1276" i="1"/>
  <c r="E1276" i="1"/>
  <c r="C1276" i="1"/>
  <c r="B1276" i="1"/>
  <c r="A1276" i="1"/>
  <c r="G1275" i="1"/>
  <c r="F1275" i="1"/>
  <c r="E1275" i="1"/>
  <c r="C1275" i="1"/>
  <c r="B1275" i="1"/>
  <c r="A1275" i="1"/>
  <c r="G1274" i="1"/>
  <c r="F1274" i="1"/>
  <c r="E1274" i="1"/>
  <c r="C1274" i="1"/>
  <c r="B1274" i="1"/>
  <c r="A1274" i="1"/>
  <c r="G1273" i="1"/>
  <c r="F1273" i="1"/>
  <c r="E1273" i="1"/>
  <c r="C1273" i="1"/>
  <c r="B1273" i="1"/>
  <c r="A1273" i="1"/>
  <c r="G1272" i="1"/>
  <c r="F1272" i="1"/>
  <c r="E1272" i="1"/>
  <c r="C1272" i="1"/>
  <c r="B1272" i="1"/>
  <c r="A1272" i="1"/>
  <c r="G1271" i="1"/>
  <c r="F1271" i="1"/>
  <c r="E1271" i="1"/>
  <c r="C1271" i="1"/>
  <c r="B1271" i="1"/>
  <c r="A1271" i="1"/>
  <c r="G1270" i="1"/>
  <c r="F1270" i="1"/>
  <c r="E1270" i="1"/>
  <c r="C1270" i="1"/>
  <c r="B1270" i="1"/>
  <c r="A1270" i="1"/>
  <c r="G1269" i="1"/>
  <c r="F1269" i="1"/>
  <c r="E1269" i="1"/>
  <c r="C1269" i="1"/>
  <c r="B1269" i="1"/>
  <c r="A1269" i="1"/>
  <c r="G1267" i="1"/>
  <c r="F1267" i="1"/>
  <c r="E1267" i="1"/>
  <c r="C1267" i="1"/>
  <c r="B1267" i="1"/>
  <c r="A1267" i="1"/>
  <c r="G1266" i="1"/>
  <c r="F1266" i="1"/>
  <c r="E1266" i="1"/>
  <c r="C1266" i="1"/>
  <c r="B1266" i="1"/>
  <c r="A1266" i="1"/>
  <c r="G1265" i="1"/>
  <c r="F1265" i="1"/>
  <c r="E1265" i="1"/>
  <c r="C1265" i="1"/>
  <c r="B1265" i="1"/>
  <c r="A1265" i="1"/>
  <c r="G1264" i="1"/>
  <c r="F1264" i="1"/>
  <c r="E1264" i="1"/>
  <c r="C1264" i="1"/>
  <c r="B1264" i="1"/>
  <c r="A1264" i="1"/>
  <c r="J1263" i="1"/>
  <c r="G1263" i="1"/>
  <c r="F1263" i="1"/>
  <c r="E1263" i="1"/>
  <c r="C1263" i="1"/>
  <c r="B1263" i="1"/>
  <c r="A1263" i="1"/>
  <c r="J1262" i="1"/>
  <c r="G1262" i="1"/>
  <c r="F1262" i="1"/>
  <c r="E1262" i="1"/>
  <c r="C1262" i="1"/>
  <c r="B1262" i="1"/>
  <c r="A1262" i="1"/>
  <c r="J1261" i="1"/>
  <c r="G1261" i="1"/>
  <c r="F1261" i="1"/>
  <c r="E1261" i="1"/>
  <c r="C1261" i="1"/>
  <c r="B1261" i="1"/>
  <c r="A1261" i="1"/>
  <c r="J1260" i="1"/>
  <c r="G1260" i="1"/>
  <c r="F1260" i="1"/>
  <c r="E1260" i="1"/>
  <c r="C1260" i="1"/>
  <c r="B1260" i="1"/>
  <c r="A1260" i="1"/>
  <c r="J1259" i="1"/>
  <c r="G1259" i="1"/>
  <c r="F1259" i="1"/>
  <c r="E1259" i="1"/>
  <c r="C1259" i="1"/>
  <c r="B1259" i="1"/>
  <c r="A1259" i="1"/>
  <c r="J1258" i="1"/>
  <c r="G1258" i="1"/>
  <c r="F1258" i="1"/>
  <c r="E1258" i="1"/>
  <c r="C1258" i="1"/>
  <c r="B1258" i="1"/>
  <c r="A1258" i="1"/>
  <c r="J1257" i="1"/>
  <c r="G1257" i="1"/>
  <c r="F1257" i="1"/>
  <c r="E1257" i="1"/>
  <c r="C1257" i="1"/>
  <c r="B1257" i="1"/>
  <c r="A1257" i="1"/>
  <c r="J1256" i="1"/>
  <c r="G1256" i="1"/>
  <c r="F1256" i="1"/>
  <c r="E1256" i="1"/>
  <c r="C1256" i="1"/>
  <c r="B1256" i="1"/>
  <c r="A1256" i="1"/>
  <c r="J1255" i="1"/>
  <c r="G1255" i="1"/>
  <c r="F1255" i="1"/>
  <c r="E1255" i="1"/>
  <c r="C1255" i="1"/>
  <c r="B1255" i="1"/>
  <c r="A1255" i="1"/>
  <c r="J1254" i="1"/>
  <c r="G1254" i="1"/>
  <c r="F1254" i="1"/>
  <c r="E1254" i="1"/>
  <c r="C1254" i="1"/>
  <c r="B1254" i="1"/>
  <c r="A1254" i="1"/>
  <c r="J1253" i="1"/>
  <c r="G1253" i="1"/>
  <c r="F1253" i="1"/>
  <c r="E1253" i="1"/>
  <c r="C1253" i="1"/>
  <c r="B1253" i="1"/>
  <c r="A1253" i="1"/>
  <c r="G1252" i="1"/>
  <c r="F1252" i="1"/>
  <c r="E1252" i="1"/>
  <c r="C1252" i="1"/>
  <c r="B1252" i="1"/>
  <c r="A1252" i="1"/>
  <c r="J1251" i="1"/>
  <c r="G1251" i="1"/>
  <c r="F1251" i="1"/>
  <c r="E1251" i="1"/>
  <c r="C1251" i="1"/>
  <c r="B1251" i="1"/>
  <c r="A1251" i="1"/>
  <c r="J1250" i="1"/>
  <c r="G1250" i="1"/>
  <c r="F1250" i="1"/>
  <c r="E1250" i="1"/>
  <c r="C1250" i="1"/>
  <c r="B1250" i="1"/>
  <c r="A1250" i="1"/>
  <c r="G1249" i="1"/>
  <c r="F1249" i="1"/>
  <c r="E1249" i="1"/>
  <c r="C1249" i="1"/>
  <c r="B1249" i="1"/>
  <c r="A1249" i="1"/>
  <c r="J1248" i="1"/>
  <c r="G1248" i="1"/>
  <c r="F1248" i="1"/>
  <c r="E1248" i="1"/>
  <c r="C1248" i="1"/>
  <c r="B1248" i="1"/>
  <c r="A1248" i="1"/>
  <c r="J1247" i="1"/>
  <c r="G1247" i="1"/>
  <c r="F1247" i="1"/>
  <c r="E1247" i="1"/>
  <c r="C1247" i="1"/>
  <c r="B1247" i="1"/>
  <c r="A1247" i="1"/>
  <c r="J1246" i="1"/>
  <c r="G1246" i="1"/>
  <c r="F1246" i="1"/>
  <c r="E1246" i="1"/>
  <c r="C1246" i="1"/>
  <c r="B1246" i="1"/>
  <c r="A1246" i="1"/>
  <c r="J1245" i="1"/>
  <c r="G1245" i="1"/>
  <c r="F1245" i="1"/>
  <c r="E1245" i="1"/>
  <c r="C1245" i="1"/>
  <c r="B1245" i="1"/>
  <c r="A1245" i="1"/>
  <c r="J1244" i="1"/>
  <c r="G1244" i="1"/>
  <c r="F1244" i="1"/>
  <c r="E1244" i="1"/>
  <c r="C1244" i="1"/>
  <c r="B1244" i="1"/>
  <c r="A1244" i="1"/>
  <c r="G1243" i="1"/>
  <c r="F1243" i="1"/>
  <c r="E1243" i="1"/>
  <c r="C1243" i="1"/>
  <c r="B1243" i="1"/>
  <c r="A1243" i="1"/>
  <c r="G1242" i="1"/>
  <c r="F1242" i="1"/>
  <c r="E1242" i="1"/>
  <c r="C1242" i="1"/>
  <c r="B1242" i="1"/>
  <c r="A1242" i="1"/>
  <c r="G1241" i="1"/>
  <c r="F1241" i="1"/>
  <c r="E1241" i="1"/>
  <c r="C1241" i="1"/>
  <c r="B1241" i="1"/>
  <c r="A1241" i="1"/>
  <c r="G1240" i="1"/>
  <c r="F1240" i="1"/>
  <c r="E1240" i="1"/>
  <c r="C1240" i="1"/>
  <c r="B1240" i="1"/>
  <c r="A1240" i="1"/>
  <c r="G1239" i="1"/>
  <c r="F1239" i="1"/>
  <c r="E1239" i="1"/>
  <c r="C1239" i="1"/>
  <c r="B1239" i="1"/>
  <c r="A1239" i="1"/>
  <c r="G1238" i="1"/>
  <c r="F1238" i="1"/>
  <c r="E1238" i="1"/>
  <c r="C1238" i="1"/>
  <c r="B1238" i="1"/>
  <c r="A1238" i="1"/>
  <c r="G1237" i="1"/>
  <c r="F1237" i="1"/>
  <c r="E1237" i="1"/>
  <c r="C1237" i="1"/>
  <c r="B1237" i="1"/>
  <c r="A1237" i="1"/>
  <c r="G1236" i="1"/>
  <c r="F1236" i="1"/>
  <c r="E1236" i="1"/>
  <c r="C1236" i="1"/>
  <c r="B1236" i="1"/>
  <c r="A1236" i="1"/>
  <c r="J1235" i="1"/>
  <c r="G1235" i="1"/>
  <c r="F1235" i="1"/>
  <c r="E1235" i="1"/>
  <c r="C1235" i="1"/>
  <c r="B1235" i="1"/>
  <c r="A1235" i="1"/>
  <c r="J1234" i="1"/>
  <c r="G1234" i="1"/>
  <c r="F1234" i="1"/>
  <c r="E1234" i="1"/>
  <c r="C1234" i="1"/>
  <c r="B1234" i="1"/>
  <c r="A1234" i="1"/>
  <c r="J1233" i="1"/>
  <c r="G1233" i="1"/>
  <c r="F1233" i="1"/>
  <c r="E1233" i="1"/>
  <c r="C1233" i="1"/>
  <c r="B1233" i="1"/>
  <c r="A1233" i="1"/>
  <c r="J1232" i="1"/>
  <c r="G1232" i="1"/>
  <c r="F1232" i="1"/>
  <c r="E1232" i="1"/>
  <c r="C1232" i="1"/>
  <c r="B1232" i="1"/>
  <c r="A1232" i="1"/>
  <c r="J1231" i="1"/>
  <c r="G1231" i="1"/>
  <c r="F1231" i="1"/>
  <c r="E1231" i="1"/>
  <c r="C1231" i="1"/>
  <c r="B1231" i="1"/>
  <c r="A1231" i="1"/>
  <c r="J1230" i="1"/>
  <c r="G1230" i="1"/>
  <c r="F1230" i="1"/>
  <c r="E1230" i="1"/>
  <c r="C1230" i="1"/>
  <c r="B1230" i="1"/>
  <c r="A1230" i="1"/>
  <c r="J1229" i="1"/>
  <c r="G1229" i="1"/>
  <c r="F1229" i="1"/>
  <c r="E1229" i="1"/>
  <c r="C1229" i="1"/>
  <c r="B1229" i="1"/>
  <c r="A1229" i="1"/>
  <c r="J1228" i="1"/>
  <c r="G1228" i="1"/>
  <c r="F1228" i="1"/>
  <c r="E1228" i="1"/>
  <c r="C1228" i="1"/>
  <c r="B1228" i="1"/>
  <c r="A1228" i="1"/>
  <c r="J1227" i="1"/>
  <c r="G1227" i="1"/>
  <c r="F1227" i="1"/>
  <c r="E1227" i="1"/>
  <c r="C1227" i="1"/>
  <c r="B1227" i="1"/>
  <c r="A1227" i="1"/>
  <c r="J1226" i="1"/>
  <c r="G1226" i="1"/>
  <c r="F1226" i="1"/>
  <c r="E1226" i="1"/>
  <c r="C1226" i="1"/>
  <c r="B1226" i="1"/>
  <c r="A1226" i="1"/>
  <c r="J1225" i="1"/>
  <c r="G1225" i="1"/>
  <c r="F1225" i="1"/>
  <c r="E1225" i="1"/>
  <c r="C1225" i="1"/>
  <c r="B1225" i="1"/>
  <c r="A1225" i="1"/>
  <c r="J1224" i="1"/>
  <c r="G1224" i="1"/>
  <c r="F1224" i="1"/>
  <c r="E1224" i="1"/>
  <c r="C1224" i="1"/>
  <c r="B1224" i="1"/>
  <c r="A1224" i="1"/>
  <c r="J1223" i="1"/>
  <c r="G1223" i="1"/>
  <c r="F1223" i="1"/>
  <c r="E1223" i="1"/>
  <c r="C1223" i="1"/>
  <c r="B1223" i="1"/>
  <c r="A1223" i="1"/>
  <c r="J1222" i="1"/>
  <c r="G1222" i="1"/>
  <c r="F1222" i="1"/>
  <c r="E1222" i="1"/>
  <c r="C1222" i="1"/>
  <c r="B1222" i="1"/>
  <c r="A1222" i="1"/>
  <c r="J1221" i="1"/>
  <c r="G1221" i="1"/>
  <c r="F1221" i="1"/>
  <c r="E1221" i="1"/>
  <c r="C1221" i="1"/>
  <c r="B1221" i="1"/>
  <c r="A1221" i="1"/>
  <c r="J1220" i="1"/>
  <c r="G1220" i="1"/>
  <c r="F1220" i="1"/>
  <c r="E1220" i="1"/>
  <c r="C1220" i="1"/>
  <c r="B1220" i="1"/>
  <c r="A1220" i="1"/>
  <c r="G1219" i="1"/>
  <c r="F1219" i="1"/>
  <c r="E1219" i="1"/>
  <c r="C1219" i="1"/>
  <c r="B1219" i="1"/>
  <c r="A1219" i="1"/>
  <c r="G1218" i="1"/>
  <c r="F1218" i="1"/>
  <c r="E1218" i="1"/>
  <c r="C1218" i="1"/>
  <c r="B1218" i="1"/>
  <c r="A1218" i="1"/>
  <c r="G1217" i="1"/>
  <c r="F1217" i="1"/>
  <c r="E1217" i="1"/>
  <c r="C1217" i="1"/>
  <c r="B1217" i="1"/>
  <c r="A1217" i="1"/>
  <c r="G1216" i="1"/>
  <c r="F1216" i="1"/>
  <c r="E1216" i="1"/>
  <c r="C1216" i="1"/>
  <c r="B1216" i="1"/>
  <c r="A1216" i="1"/>
  <c r="G1215" i="1"/>
  <c r="F1215" i="1"/>
  <c r="E1215" i="1"/>
  <c r="C1215" i="1"/>
  <c r="B1215" i="1"/>
  <c r="A1215" i="1"/>
  <c r="G1214" i="1"/>
  <c r="F1214" i="1"/>
  <c r="E1214" i="1"/>
  <c r="C1214" i="1"/>
  <c r="B1214" i="1"/>
  <c r="A1214" i="1"/>
  <c r="G1213" i="1"/>
  <c r="F1213" i="1"/>
  <c r="E1213" i="1"/>
  <c r="C1213" i="1"/>
  <c r="B1213" i="1"/>
  <c r="A1213" i="1"/>
  <c r="G1212" i="1"/>
  <c r="F1212" i="1"/>
  <c r="E1212" i="1"/>
  <c r="C1212" i="1"/>
  <c r="B1212" i="1"/>
  <c r="A1212" i="1"/>
  <c r="G1211" i="1"/>
  <c r="F1211" i="1"/>
  <c r="E1211" i="1"/>
  <c r="C1211" i="1"/>
  <c r="B1211" i="1"/>
  <c r="A1211" i="1"/>
  <c r="G1210" i="1"/>
  <c r="F1210" i="1"/>
  <c r="E1210" i="1"/>
  <c r="C1210" i="1"/>
  <c r="B1210" i="1"/>
  <c r="A1210" i="1"/>
  <c r="G1209" i="1"/>
  <c r="F1209" i="1"/>
  <c r="E1209" i="1"/>
  <c r="C1209" i="1"/>
  <c r="B1209" i="1"/>
  <c r="A1209" i="1"/>
  <c r="G1208" i="1"/>
  <c r="F1208" i="1"/>
  <c r="E1208" i="1"/>
  <c r="C1208" i="1"/>
  <c r="B1208" i="1"/>
  <c r="A1208" i="1"/>
  <c r="G1207" i="1"/>
  <c r="F1207" i="1"/>
  <c r="E1207" i="1"/>
  <c r="C1207" i="1"/>
  <c r="B1207" i="1"/>
  <c r="A1207" i="1"/>
  <c r="G1206" i="1"/>
  <c r="F1206" i="1"/>
  <c r="E1206" i="1"/>
  <c r="C1206" i="1"/>
  <c r="B1206" i="1"/>
  <c r="A1206" i="1"/>
  <c r="G1205" i="1"/>
  <c r="F1205" i="1"/>
  <c r="E1205" i="1"/>
  <c r="C1205" i="1"/>
  <c r="B1205" i="1"/>
  <c r="A1205" i="1"/>
  <c r="G1204" i="1"/>
  <c r="F1204" i="1"/>
  <c r="E1204" i="1"/>
  <c r="C1204" i="1"/>
  <c r="B1204" i="1"/>
  <c r="A1204" i="1"/>
  <c r="G1203" i="1"/>
  <c r="F1203" i="1"/>
  <c r="E1203" i="1"/>
  <c r="C1203" i="1"/>
  <c r="B1203" i="1"/>
  <c r="A1203" i="1"/>
  <c r="G1202" i="1"/>
  <c r="F1202" i="1"/>
  <c r="E1202" i="1"/>
  <c r="C1202" i="1"/>
  <c r="B1202" i="1"/>
  <c r="A1202" i="1"/>
  <c r="G1201" i="1"/>
  <c r="F1201" i="1"/>
  <c r="E1201" i="1"/>
  <c r="C1201" i="1"/>
  <c r="B1201" i="1"/>
  <c r="A1201" i="1"/>
  <c r="G1200" i="1"/>
  <c r="F1200" i="1"/>
  <c r="E1200" i="1"/>
  <c r="C1200" i="1"/>
  <c r="B1200" i="1"/>
  <c r="A1200" i="1"/>
  <c r="G1199" i="1"/>
  <c r="F1199" i="1"/>
  <c r="E1199" i="1"/>
  <c r="C1199" i="1"/>
  <c r="B1199" i="1"/>
  <c r="A1199" i="1"/>
  <c r="G1198" i="1"/>
  <c r="F1198" i="1"/>
  <c r="E1198" i="1"/>
  <c r="C1198" i="1"/>
  <c r="B1198" i="1"/>
  <c r="A1198" i="1"/>
  <c r="G1197" i="1"/>
  <c r="F1197" i="1"/>
  <c r="E1197" i="1"/>
  <c r="C1197" i="1"/>
  <c r="B1197" i="1"/>
  <c r="A1197" i="1"/>
  <c r="G1196" i="1"/>
  <c r="F1196" i="1"/>
  <c r="E1196" i="1"/>
  <c r="C1196" i="1"/>
  <c r="B1196" i="1"/>
  <c r="A1196" i="1"/>
  <c r="G1195" i="1"/>
  <c r="F1195" i="1"/>
  <c r="E1195" i="1"/>
  <c r="C1195" i="1"/>
  <c r="B1195" i="1"/>
  <c r="A1195" i="1"/>
  <c r="G1194" i="1"/>
  <c r="F1194" i="1"/>
  <c r="E1194" i="1"/>
  <c r="C1194" i="1"/>
  <c r="B1194" i="1"/>
  <c r="A1194" i="1"/>
  <c r="G1193" i="1"/>
  <c r="F1193" i="1"/>
  <c r="E1193" i="1"/>
  <c r="C1193" i="1"/>
  <c r="B1193" i="1"/>
  <c r="A1193" i="1"/>
  <c r="G1192" i="1"/>
  <c r="F1192" i="1"/>
  <c r="E1192" i="1"/>
  <c r="C1192" i="1"/>
  <c r="B1192" i="1"/>
  <c r="A1192" i="1"/>
  <c r="G1191" i="1"/>
  <c r="F1191" i="1"/>
  <c r="E1191" i="1"/>
  <c r="C1191" i="1"/>
  <c r="B1191" i="1"/>
  <c r="A1191" i="1"/>
  <c r="G1190" i="1"/>
  <c r="F1190" i="1"/>
  <c r="E1190" i="1"/>
  <c r="C1190" i="1"/>
  <c r="B1190" i="1"/>
  <c r="A1190" i="1"/>
  <c r="G1189" i="1"/>
  <c r="F1189" i="1"/>
  <c r="E1189" i="1"/>
  <c r="C1189" i="1"/>
  <c r="B1189" i="1"/>
  <c r="A1189" i="1"/>
  <c r="G1188" i="1"/>
  <c r="F1188" i="1"/>
  <c r="E1188" i="1"/>
  <c r="C1188" i="1"/>
  <c r="B1188" i="1"/>
  <c r="A1188" i="1"/>
  <c r="G1187" i="1"/>
  <c r="F1187" i="1"/>
  <c r="E1187" i="1"/>
  <c r="C1187" i="1"/>
  <c r="B1187" i="1"/>
  <c r="A1187" i="1"/>
  <c r="G1186" i="1"/>
  <c r="F1186" i="1"/>
  <c r="E1186" i="1"/>
  <c r="C1186" i="1"/>
  <c r="B1186" i="1"/>
  <c r="A1186" i="1"/>
  <c r="G1185" i="1"/>
  <c r="F1185" i="1"/>
  <c r="E1185" i="1"/>
  <c r="C1185" i="1"/>
  <c r="B1185" i="1"/>
  <c r="A1185" i="1"/>
  <c r="G1184" i="1"/>
  <c r="F1184" i="1"/>
  <c r="E1184" i="1"/>
  <c r="C1184" i="1"/>
  <c r="B1184" i="1"/>
  <c r="A1184" i="1"/>
  <c r="G1183" i="1"/>
  <c r="F1183" i="1"/>
  <c r="E1183" i="1"/>
  <c r="C1183" i="1"/>
  <c r="B1183" i="1"/>
  <c r="A1183" i="1"/>
  <c r="G1182" i="1"/>
  <c r="F1182" i="1"/>
  <c r="E1182" i="1"/>
  <c r="C1182" i="1"/>
  <c r="B1182" i="1"/>
  <c r="A1182" i="1"/>
  <c r="G1181" i="1"/>
  <c r="F1181" i="1"/>
  <c r="E1181" i="1"/>
  <c r="C1181" i="1"/>
  <c r="B1181" i="1"/>
  <c r="A1181" i="1"/>
  <c r="G1180" i="1"/>
  <c r="F1180" i="1"/>
  <c r="E1180" i="1"/>
  <c r="C1180" i="1"/>
  <c r="B1180" i="1"/>
  <c r="A1180" i="1"/>
  <c r="G1179" i="1"/>
  <c r="F1179" i="1"/>
  <c r="E1179" i="1"/>
  <c r="C1179" i="1"/>
  <c r="B1179" i="1"/>
  <c r="A1179" i="1"/>
  <c r="G1178" i="1"/>
  <c r="F1178" i="1"/>
  <c r="E1178" i="1"/>
  <c r="C1178" i="1"/>
  <c r="B1178" i="1"/>
  <c r="A1178" i="1"/>
  <c r="G1177" i="1"/>
  <c r="F1177" i="1"/>
  <c r="E1177" i="1"/>
  <c r="C1177" i="1"/>
  <c r="B1177" i="1"/>
  <c r="A1177" i="1"/>
  <c r="G1176" i="1"/>
  <c r="F1176" i="1"/>
  <c r="E1176" i="1"/>
  <c r="C1176" i="1"/>
  <c r="B1176" i="1"/>
  <c r="A1176" i="1"/>
  <c r="G1175" i="1"/>
  <c r="F1175" i="1"/>
  <c r="E1175" i="1"/>
  <c r="C1175" i="1"/>
  <c r="B1175" i="1"/>
  <c r="A1175" i="1"/>
  <c r="G1174" i="1"/>
  <c r="F1174" i="1"/>
  <c r="E1174" i="1"/>
  <c r="C1174" i="1"/>
  <c r="B1174" i="1"/>
  <c r="A1174" i="1"/>
  <c r="G1173" i="1"/>
  <c r="F1173" i="1"/>
  <c r="E1173" i="1"/>
  <c r="C1173" i="1"/>
  <c r="B1173" i="1"/>
  <c r="A1173" i="1"/>
  <c r="G1172" i="1"/>
  <c r="F1172" i="1"/>
  <c r="E1172" i="1"/>
  <c r="C1172" i="1"/>
  <c r="B1172" i="1"/>
  <c r="A1172" i="1"/>
  <c r="G1171" i="1"/>
  <c r="F1171" i="1"/>
  <c r="E1171" i="1"/>
  <c r="C1171" i="1"/>
  <c r="B1171" i="1"/>
  <c r="A1171" i="1"/>
  <c r="G1170" i="1"/>
  <c r="F1170" i="1"/>
  <c r="E1170" i="1"/>
  <c r="C1170" i="1"/>
  <c r="B1170" i="1"/>
  <c r="A1170" i="1"/>
  <c r="G1169" i="1"/>
  <c r="F1169" i="1"/>
  <c r="E1169" i="1"/>
  <c r="C1169" i="1"/>
  <c r="B1169" i="1"/>
  <c r="A1169" i="1"/>
  <c r="G1168" i="1"/>
  <c r="F1168" i="1"/>
  <c r="E1168" i="1"/>
  <c r="C1168" i="1"/>
  <c r="B1168" i="1"/>
  <c r="A1168" i="1"/>
  <c r="G1167" i="1"/>
  <c r="F1167" i="1"/>
  <c r="E1167" i="1"/>
  <c r="C1167" i="1"/>
  <c r="B1167" i="1"/>
  <c r="A1167" i="1"/>
  <c r="G1166" i="1"/>
  <c r="F1166" i="1"/>
  <c r="E1166" i="1"/>
  <c r="C1166" i="1"/>
  <c r="B1166" i="1"/>
  <c r="A1166" i="1"/>
  <c r="G1165" i="1"/>
  <c r="F1165" i="1"/>
  <c r="E1165" i="1"/>
  <c r="C1165" i="1"/>
  <c r="B1165" i="1"/>
  <c r="A1165" i="1"/>
  <c r="G1164" i="1"/>
  <c r="F1164" i="1"/>
  <c r="E1164" i="1"/>
  <c r="C1164" i="1"/>
  <c r="B1164" i="1"/>
  <c r="A1164" i="1"/>
  <c r="G1163" i="1"/>
  <c r="F1163" i="1"/>
  <c r="E1163" i="1"/>
  <c r="C1163" i="1"/>
  <c r="B1163" i="1"/>
  <c r="A1163" i="1"/>
  <c r="G1162" i="1"/>
  <c r="F1162" i="1"/>
  <c r="E1162" i="1"/>
  <c r="C1162" i="1"/>
  <c r="B1162" i="1"/>
  <c r="A1162" i="1"/>
  <c r="G1161" i="1"/>
  <c r="F1161" i="1"/>
  <c r="E1161" i="1"/>
  <c r="C1161" i="1"/>
  <c r="B1161" i="1"/>
  <c r="A1161" i="1"/>
  <c r="G1160" i="1"/>
  <c r="F1160" i="1"/>
  <c r="E1160" i="1"/>
  <c r="C1160" i="1"/>
  <c r="B1160" i="1"/>
  <c r="A1160" i="1"/>
  <c r="J1159" i="1"/>
  <c r="G1159" i="1"/>
  <c r="F1159" i="1"/>
  <c r="E1159" i="1"/>
  <c r="C1159" i="1"/>
  <c r="B1159" i="1"/>
  <c r="A1159" i="1"/>
  <c r="G1158" i="1"/>
  <c r="F1158" i="1"/>
  <c r="E1158" i="1"/>
  <c r="C1158" i="1"/>
  <c r="B1158" i="1"/>
  <c r="A1158" i="1"/>
  <c r="G1157" i="1"/>
  <c r="F1157" i="1"/>
  <c r="E1157" i="1"/>
  <c r="C1157" i="1"/>
  <c r="B1157" i="1"/>
  <c r="A1157" i="1"/>
  <c r="G1156" i="1"/>
  <c r="F1156" i="1"/>
  <c r="E1156" i="1"/>
  <c r="C1156" i="1"/>
  <c r="B1156" i="1"/>
  <c r="A1156" i="1"/>
  <c r="G1155" i="1"/>
  <c r="F1155" i="1"/>
  <c r="E1155" i="1"/>
  <c r="C1155" i="1"/>
  <c r="B1155" i="1"/>
  <c r="A1155" i="1"/>
  <c r="G1154" i="1"/>
  <c r="F1154" i="1"/>
  <c r="E1154" i="1"/>
  <c r="C1154" i="1"/>
  <c r="B1154" i="1"/>
  <c r="A1154" i="1"/>
  <c r="G1153" i="1"/>
  <c r="F1153" i="1"/>
  <c r="E1153" i="1"/>
  <c r="C1153" i="1"/>
  <c r="B1153" i="1"/>
  <c r="A1153" i="1"/>
  <c r="G1152" i="1"/>
  <c r="F1152" i="1"/>
  <c r="E1152" i="1"/>
  <c r="C1152" i="1"/>
  <c r="B1152" i="1"/>
  <c r="A1152" i="1"/>
  <c r="G1151" i="1"/>
  <c r="F1151" i="1"/>
  <c r="E1151" i="1"/>
  <c r="C1151" i="1"/>
  <c r="B1151" i="1"/>
  <c r="A1151" i="1"/>
  <c r="G1150" i="1"/>
  <c r="F1150" i="1"/>
  <c r="E1150" i="1"/>
  <c r="C1150" i="1"/>
  <c r="B1150" i="1"/>
  <c r="A1150" i="1"/>
  <c r="G1149" i="1"/>
  <c r="F1149" i="1"/>
  <c r="E1149" i="1"/>
  <c r="C1149" i="1"/>
  <c r="B1149" i="1"/>
  <c r="A1149" i="1"/>
  <c r="G1148" i="1"/>
  <c r="F1148" i="1"/>
  <c r="E1148" i="1"/>
  <c r="C1148" i="1"/>
  <c r="B1148" i="1"/>
  <c r="A1148" i="1"/>
  <c r="G1147" i="1"/>
  <c r="F1147" i="1"/>
  <c r="E1147" i="1"/>
  <c r="C1147" i="1"/>
  <c r="B1147" i="1"/>
  <c r="A1147" i="1"/>
  <c r="G1146" i="1"/>
  <c r="F1146" i="1"/>
  <c r="E1146" i="1"/>
  <c r="C1146" i="1"/>
  <c r="B1146" i="1"/>
  <c r="A1146" i="1"/>
  <c r="G1145" i="1"/>
  <c r="F1145" i="1"/>
  <c r="E1145" i="1"/>
  <c r="C1145" i="1"/>
  <c r="B1145" i="1"/>
  <c r="A1145" i="1"/>
  <c r="G1144" i="1"/>
  <c r="F1144" i="1"/>
  <c r="E1144" i="1"/>
  <c r="C1144" i="1"/>
  <c r="B1144" i="1"/>
  <c r="A1144" i="1"/>
  <c r="G1143" i="1"/>
  <c r="F1143" i="1"/>
  <c r="E1143" i="1"/>
  <c r="C1143" i="1"/>
  <c r="B1143" i="1"/>
  <c r="A1143" i="1"/>
  <c r="G1142" i="1"/>
  <c r="F1142" i="1"/>
  <c r="E1142" i="1"/>
  <c r="C1142" i="1"/>
  <c r="B1142" i="1"/>
  <c r="A1142" i="1"/>
  <c r="G1141" i="1"/>
  <c r="F1141" i="1"/>
  <c r="E1141" i="1"/>
  <c r="C1141" i="1"/>
  <c r="B1141" i="1"/>
  <c r="A1141" i="1"/>
  <c r="G1140" i="1"/>
  <c r="F1140" i="1"/>
  <c r="E1140" i="1"/>
  <c r="C1140" i="1"/>
  <c r="B1140" i="1"/>
  <c r="A1140" i="1"/>
  <c r="G1139" i="1"/>
  <c r="F1139" i="1"/>
  <c r="E1139" i="1"/>
  <c r="C1139" i="1"/>
  <c r="B1139" i="1"/>
  <c r="A1139" i="1"/>
  <c r="G1138" i="1"/>
  <c r="F1138" i="1"/>
  <c r="E1138" i="1"/>
  <c r="C1138" i="1"/>
  <c r="B1138" i="1"/>
  <c r="A1138" i="1"/>
  <c r="G1137" i="1"/>
  <c r="F1137" i="1"/>
  <c r="E1137" i="1"/>
  <c r="C1137" i="1"/>
  <c r="B1137" i="1"/>
  <c r="A1137" i="1"/>
  <c r="G1136" i="1"/>
  <c r="F1136" i="1"/>
  <c r="E1136" i="1"/>
  <c r="C1136" i="1"/>
  <c r="B1136" i="1"/>
  <c r="A1136" i="1"/>
  <c r="G1135" i="1"/>
  <c r="F1135" i="1"/>
  <c r="E1135" i="1"/>
  <c r="C1135" i="1"/>
  <c r="B1135" i="1"/>
  <c r="A1135" i="1"/>
  <c r="G1134" i="1"/>
  <c r="F1134" i="1"/>
  <c r="E1134" i="1"/>
  <c r="C1134" i="1"/>
  <c r="B1134" i="1"/>
  <c r="A1134" i="1"/>
  <c r="G1133" i="1"/>
  <c r="F1133" i="1"/>
  <c r="E1133" i="1"/>
  <c r="C1133" i="1"/>
  <c r="B1133" i="1"/>
  <c r="A1133" i="1"/>
  <c r="G1132" i="1"/>
  <c r="F1132" i="1"/>
  <c r="E1132" i="1"/>
  <c r="C1132" i="1"/>
  <c r="B1132" i="1"/>
  <c r="A1132" i="1"/>
  <c r="G1131" i="1"/>
  <c r="F1131" i="1"/>
  <c r="E1131" i="1"/>
  <c r="C1131" i="1"/>
  <c r="B1131" i="1"/>
  <c r="A1131" i="1"/>
  <c r="G1130" i="1"/>
  <c r="F1130" i="1"/>
  <c r="E1130" i="1"/>
  <c r="C1130" i="1"/>
  <c r="B1130" i="1"/>
  <c r="A1130" i="1"/>
  <c r="G1129" i="1"/>
  <c r="F1129" i="1"/>
  <c r="E1129" i="1"/>
  <c r="C1129" i="1"/>
  <c r="B1129" i="1"/>
  <c r="A1129" i="1"/>
  <c r="G1128" i="1"/>
  <c r="F1128" i="1"/>
  <c r="E1128" i="1"/>
  <c r="C1128" i="1"/>
  <c r="B1128" i="1"/>
  <c r="A1128" i="1"/>
  <c r="G1127" i="1"/>
  <c r="F1127" i="1"/>
  <c r="E1127" i="1"/>
  <c r="C1127" i="1"/>
  <c r="B1127" i="1"/>
  <c r="A1127" i="1"/>
  <c r="G1126" i="1"/>
  <c r="F1126" i="1"/>
  <c r="E1126" i="1"/>
  <c r="C1126" i="1"/>
  <c r="B1126" i="1"/>
  <c r="A1126" i="1"/>
  <c r="G1125" i="1"/>
  <c r="F1125" i="1"/>
  <c r="E1125" i="1"/>
  <c r="C1125" i="1"/>
  <c r="B1125" i="1"/>
  <c r="A1125" i="1"/>
  <c r="G1124" i="1"/>
  <c r="F1124" i="1"/>
  <c r="E1124" i="1"/>
  <c r="C1124" i="1"/>
  <c r="B1124" i="1"/>
  <c r="A1124" i="1"/>
  <c r="G1123" i="1"/>
  <c r="F1123" i="1"/>
  <c r="E1123" i="1"/>
  <c r="C1123" i="1"/>
  <c r="B1123" i="1"/>
  <c r="A1123" i="1"/>
  <c r="G1122" i="1"/>
  <c r="F1122" i="1"/>
  <c r="E1122" i="1"/>
  <c r="C1122" i="1"/>
  <c r="B1122" i="1"/>
  <c r="A1122" i="1"/>
  <c r="G1121" i="1"/>
  <c r="F1121" i="1"/>
  <c r="E1121" i="1"/>
  <c r="C1121" i="1"/>
  <c r="B1121" i="1"/>
  <c r="A1121" i="1"/>
  <c r="G1120" i="1"/>
  <c r="F1120" i="1"/>
  <c r="E1120" i="1"/>
  <c r="C1120" i="1"/>
  <c r="B1120" i="1"/>
  <c r="A1120" i="1"/>
  <c r="G1119" i="1"/>
  <c r="F1119" i="1"/>
  <c r="E1119" i="1"/>
  <c r="C1119" i="1"/>
  <c r="B1119" i="1"/>
  <c r="A1119" i="1"/>
  <c r="G1118" i="1"/>
  <c r="F1118" i="1"/>
  <c r="E1118" i="1"/>
  <c r="C1118" i="1"/>
  <c r="B1118" i="1"/>
  <c r="A1118" i="1"/>
  <c r="G1117" i="1"/>
  <c r="F1117" i="1"/>
  <c r="E1117" i="1"/>
  <c r="C1117" i="1"/>
  <c r="B1117" i="1"/>
  <c r="A1117" i="1"/>
  <c r="G1116" i="1"/>
  <c r="F1116" i="1"/>
  <c r="E1116" i="1"/>
  <c r="C1116" i="1"/>
  <c r="B1116" i="1"/>
  <c r="A1116" i="1"/>
  <c r="G1115" i="1"/>
  <c r="F1115" i="1"/>
  <c r="E1115" i="1"/>
  <c r="C1115" i="1"/>
  <c r="B1115" i="1"/>
  <c r="A1115" i="1"/>
  <c r="G1114" i="1"/>
  <c r="F1114" i="1"/>
  <c r="E1114" i="1"/>
  <c r="C1114" i="1"/>
  <c r="B1114" i="1"/>
  <c r="A1114" i="1"/>
  <c r="G1113" i="1"/>
  <c r="F1113" i="1"/>
  <c r="E1113" i="1"/>
  <c r="C1113" i="1"/>
  <c r="B1113" i="1"/>
  <c r="A1113" i="1"/>
  <c r="G1112" i="1"/>
  <c r="F1112" i="1"/>
  <c r="E1112" i="1"/>
  <c r="C1112" i="1"/>
  <c r="B1112" i="1"/>
  <c r="A1112" i="1"/>
  <c r="G1111" i="1"/>
  <c r="F1111" i="1"/>
  <c r="E1111" i="1"/>
  <c r="C1111" i="1"/>
  <c r="B1111" i="1"/>
  <c r="A1111" i="1"/>
  <c r="G1110" i="1"/>
  <c r="F1110" i="1"/>
  <c r="E1110" i="1"/>
  <c r="C1110" i="1"/>
  <c r="B1110" i="1"/>
  <c r="A1110" i="1"/>
  <c r="G1109" i="1"/>
  <c r="F1109" i="1"/>
  <c r="E1109" i="1"/>
  <c r="C1109" i="1"/>
  <c r="B1109" i="1"/>
  <c r="A1109" i="1"/>
  <c r="G1108" i="1"/>
  <c r="F1108" i="1"/>
  <c r="E1108" i="1"/>
  <c r="C1108" i="1"/>
  <c r="B1108" i="1"/>
  <c r="A1108" i="1"/>
  <c r="G1107" i="1"/>
  <c r="F1107" i="1"/>
  <c r="E1107" i="1"/>
  <c r="C1107" i="1"/>
  <c r="B1107" i="1"/>
  <c r="A1107" i="1"/>
  <c r="G1106" i="1"/>
  <c r="F1106" i="1"/>
  <c r="E1106" i="1"/>
  <c r="C1106" i="1"/>
  <c r="B1106" i="1"/>
  <c r="A1106" i="1"/>
  <c r="G1105" i="1"/>
  <c r="F1105" i="1"/>
  <c r="E1105" i="1"/>
  <c r="C1105" i="1"/>
  <c r="B1105" i="1"/>
  <c r="A1105" i="1"/>
  <c r="G1104" i="1"/>
  <c r="F1104" i="1"/>
  <c r="E1104" i="1"/>
  <c r="C1104" i="1"/>
  <c r="B1104" i="1"/>
  <c r="A1104" i="1"/>
  <c r="G1103" i="1"/>
  <c r="F1103" i="1"/>
  <c r="E1103" i="1"/>
  <c r="C1103" i="1"/>
  <c r="B1103" i="1"/>
  <c r="A1103" i="1"/>
  <c r="G1102" i="1"/>
  <c r="F1102" i="1"/>
  <c r="E1102" i="1"/>
  <c r="C1102" i="1"/>
  <c r="B1102" i="1"/>
  <c r="A1102" i="1"/>
  <c r="G1101" i="1"/>
  <c r="F1101" i="1"/>
  <c r="E1101" i="1"/>
  <c r="C1101" i="1"/>
  <c r="B1101" i="1"/>
  <c r="A1101" i="1"/>
  <c r="G1100" i="1"/>
  <c r="F1100" i="1"/>
  <c r="E1100" i="1"/>
  <c r="C1100" i="1"/>
  <c r="B1100" i="1"/>
  <c r="A1100" i="1"/>
  <c r="G1099" i="1"/>
  <c r="F1099" i="1"/>
  <c r="E1099" i="1"/>
  <c r="C1099" i="1"/>
  <c r="B1099" i="1"/>
  <c r="A1099" i="1"/>
  <c r="G1098" i="1"/>
  <c r="F1098" i="1"/>
  <c r="E1098" i="1"/>
  <c r="C1098" i="1"/>
  <c r="B1098" i="1"/>
  <c r="A1098" i="1"/>
  <c r="G1097" i="1"/>
  <c r="F1097" i="1"/>
  <c r="E1097" i="1"/>
  <c r="C1097" i="1"/>
  <c r="B1097" i="1"/>
  <c r="A1097" i="1"/>
  <c r="G1096" i="1"/>
  <c r="F1096" i="1"/>
  <c r="E1096" i="1"/>
  <c r="C1096" i="1"/>
  <c r="B1096" i="1"/>
  <c r="A1096" i="1"/>
  <c r="G1095" i="1"/>
  <c r="F1095" i="1"/>
  <c r="E1095" i="1"/>
  <c r="C1095" i="1"/>
  <c r="B1095" i="1"/>
  <c r="A1095" i="1"/>
  <c r="G1094" i="1"/>
  <c r="F1094" i="1"/>
  <c r="E1094" i="1"/>
  <c r="C1094" i="1"/>
  <c r="B1094" i="1"/>
  <c r="A1094" i="1"/>
  <c r="G1093" i="1"/>
  <c r="F1093" i="1"/>
  <c r="E1093" i="1"/>
  <c r="C1093" i="1"/>
  <c r="B1093" i="1"/>
  <c r="A1093" i="1"/>
  <c r="G1092" i="1"/>
  <c r="F1092" i="1"/>
  <c r="E1092" i="1"/>
  <c r="C1092" i="1"/>
  <c r="B1092" i="1"/>
  <c r="A1092" i="1"/>
  <c r="G1091" i="1"/>
  <c r="F1091" i="1"/>
  <c r="E1091" i="1"/>
  <c r="C1091" i="1"/>
  <c r="B1091" i="1"/>
  <c r="A1091" i="1"/>
  <c r="G1090" i="1"/>
  <c r="F1090" i="1"/>
  <c r="E1090" i="1"/>
  <c r="C1090" i="1"/>
  <c r="B1090" i="1"/>
  <c r="A1090" i="1"/>
  <c r="G1089" i="1"/>
  <c r="F1089" i="1"/>
  <c r="E1089" i="1"/>
  <c r="C1089" i="1"/>
  <c r="B1089" i="1"/>
  <c r="A1089" i="1"/>
  <c r="G1088" i="1"/>
  <c r="F1088" i="1"/>
  <c r="E1088" i="1"/>
  <c r="C1088" i="1"/>
  <c r="B1088" i="1"/>
  <c r="A1088" i="1"/>
  <c r="G1087" i="1"/>
  <c r="F1087" i="1"/>
  <c r="E1087" i="1"/>
  <c r="C1087" i="1"/>
  <c r="B1087" i="1"/>
  <c r="A1087" i="1"/>
  <c r="G1086" i="1"/>
  <c r="F1086" i="1"/>
  <c r="E1086" i="1"/>
  <c r="C1086" i="1"/>
  <c r="B1086" i="1"/>
  <c r="A1086" i="1"/>
  <c r="G1085" i="1"/>
  <c r="F1085" i="1"/>
  <c r="E1085" i="1"/>
  <c r="C1085" i="1"/>
  <c r="B1085" i="1"/>
  <c r="A1085" i="1"/>
  <c r="G1084" i="1"/>
  <c r="F1084" i="1"/>
  <c r="E1084" i="1"/>
  <c r="C1084" i="1"/>
  <c r="B1084" i="1"/>
  <c r="A1084" i="1"/>
  <c r="G1083" i="1"/>
  <c r="F1083" i="1"/>
  <c r="E1083" i="1"/>
  <c r="C1083" i="1"/>
  <c r="B1083" i="1"/>
  <c r="A1083" i="1"/>
  <c r="G1082" i="1"/>
  <c r="F1082" i="1"/>
  <c r="E1082" i="1"/>
  <c r="C1082" i="1"/>
  <c r="B1082" i="1"/>
  <c r="A1082" i="1"/>
  <c r="G1081" i="1"/>
  <c r="F1081" i="1"/>
  <c r="E1081" i="1"/>
  <c r="C1081" i="1"/>
  <c r="B1081" i="1"/>
  <c r="A1081" i="1"/>
  <c r="G1080" i="1"/>
  <c r="F1080" i="1"/>
  <c r="E1080" i="1"/>
  <c r="C1080" i="1"/>
  <c r="B1080" i="1"/>
  <c r="A1080" i="1"/>
  <c r="G1079" i="1"/>
  <c r="F1079" i="1"/>
  <c r="E1079" i="1"/>
  <c r="C1079" i="1"/>
  <c r="B1079" i="1"/>
  <c r="A1079" i="1"/>
  <c r="G1078" i="1"/>
  <c r="F1078" i="1"/>
  <c r="E1078" i="1"/>
  <c r="C1078" i="1"/>
  <c r="B1078" i="1"/>
  <c r="A1078" i="1"/>
  <c r="G1077" i="1"/>
  <c r="F1077" i="1"/>
  <c r="E1077" i="1"/>
  <c r="C1077" i="1"/>
  <c r="B1077" i="1"/>
  <c r="A1077" i="1"/>
  <c r="G1076" i="1"/>
  <c r="F1076" i="1"/>
  <c r="E1076" i="1"/>
  <c r="C1076" i="1"/>
  <c r="B1076" i="1"/>
  <c r="A1076" i="1"/>
  <c r="G1075" i="1"/>
  <c r="F1075" i="1"/>
  <c r="E1075" i="1"/>
  <c r="C1075" i="1"/>
  <c r="B1075" i="1"/>
  <c r="A1075" i="1"/>
  <c r="G1074" i="1"/>
  <c r="F1074" i="1"/>
  <c r="E1074" i="1"/>
  <c r="C1074" i="1"/>
  <c r="B1074" i="1"/>
  <c r="A1074" i="1"/>
  <c r="G1073" i="1"/>
  <c r="F1073" i="1"/>
  <c r="E1073" i="1"/>
  <c r="C1073" i="1"/>
  <c r="B1073" i="1"/>
  <c r="A1073" i="1"/>
  <c r="G1072" i="1"/>
  <c r="F1072" i="1"/>
  <c r="E1072" i="1"/>
  <c r="C1072" i="1"/>
  <c r="B1072" i="1"/>
  <c r="A1072" i="1"/>
  <c r="G1071" i="1"/>
  <c r="F1071" i="1"/>
  <c r="E1071" i="1"/>
  <c r="C1071" i="1"/>
  <c r="B1071" i="1"/>
  <c r="A1071" i="1"/>
  <c r="G1070" i="1"/>
  <c r="F1070" i="1"/>
  <c r="E1070" i="1"/>
  <c r="C1070" i="1"/>
  <c r="B1070" i="1"/>
  <c r="A1070" i="1"/>
  <c r="G1069" i="1"/>
  <c r="F1069" i="1"/>
  <c r="E1069" i="1"/>
  <c r="C1069" i="1"/>
  <c r="B1069" i="1"/>
  <c r="A1069" i="1"/>
  <c r="G1068" i="1"/>
  <c r="F1068" i="1"/>
  <c r="E1068" i="1"/>
  <c r="C1068" i="1"/>
  <c r="B1068" i="1"/>
  <c r="A1068" i="1"/>
  <c r="G1067" i="1"/>
  <c r="F1067" i="1"/>
  <c r="E1067" i="1"/>
  <c r="C1067" i="1"/>
  <c r="B1067" i="1"/>
  <c r="A1067" i="1"/>
  <c r="G1066" i="1"/>
  <c r="F1066" i="1"/>
  <c r="E1066" i="1"/>
  <c r="C1066" i="1"/>
  <c r="B1066" i="1"/>
  <c r="A1066" i="1"/>
  <c r="G1065" i="1"/>
  <c r="F1065" i="1"/>
  <c r="E1065" i="1"/>
  <c r="C1065" i="1"/>
  <c r="B1065" i="1"/>
  <c r="A1065" i="1"/>
  <c r="G1064" i="1"/>
  <c r="F1064" i="1"/>
  <c r="E1064" i="1"/>
  <c r="C1064" i="1"/>
  <c r="B1064" i="1"/>
  <c r="A1064" i="1"/>
  <c r="G1063" i="1"/>
  <c r="F1063" i="1"/>
  <c r="E1063" i="1"/>
  <c r="C1063" i="1"/>
  <c r="B1063" i="1"/>
  <c r="A1063" i="1"/>
  <c r="G1062" i="1"/>
  <c r="F1062" i="1"/>
  <c r="E1062" i="1"/>
  <c r="C1062" i="1"/>
  <c r="B1062" i="1"/>
  <c r="A1062" i="1"/>
  <c r="G1061" i="1"/>
  <c r="F1061" i="1"/>
  <c r="E1061" i="1"/>
  <c r="C1061" i="1"/>
  <c r="B1061" i="1"/>
  <c r="A1061" i="1"/>
  <c r="G1060" i="1"/>
  <c r="F1060" i="1"/>
  <c r="E1060" i="1"/>
  <c r="C1060" i="1"/>
  <c r="B1060" i="1"/>
  <c r="A1060" i="1"/>
  <c r="G1059" i="1"/>
  <c r="F1059" i="1"/>
  <c r="E1059" i="1"/>
  <c r="C1059" i="1"/>
  <c r="B1059" i="1"/>
  <c r="A1059" i="1"/>
  <c r="G1058" i="1"/>
  <c r="F1058" i="1"/>
  <c r="E1058" i="1"/>
  <c r="C1058" i="1"/>
  <c r="B1058" i="1"/>
  <c r="A1058" i="1"/>
  <c r="G1057" i="1"/>
  <c r="F1057" i="1"/>
  <c r="E1057" i="1"/>
  <c r="C1057" i="1"/>
  <c r="B1057" i="1"/>
  <c r="A1057" i="1"/>
  <c r="G1056" i="1"/>
  <c r="F1056" i="1"/>
  <c r="E1056" i="1"/>
  <c r="C1056" i="1"/>
  <c r="B1056" i="1"/>
  <c r="A1056" i="1"/>
  <c r="G1055" i="1"/>
  <c r="F1055" i="1"/>
  <c r="E1055" i="1"/>
  <c r="C1055" i="1"/>
  <c r="B1055" i="1"/>
  <c r="A1055" i="1"/>
  <c r="G1054" i="1"/>
  <c r="F1054" i="1"/>
  <c r="E1054" i="1"/>
  <c r="C1054" i="1"/>
  <c r="B1054" i="1"/>
  <c r="A1054" i="1"/>
  <c r="G1053" i="1"/>
  <c r="F1053" i="1"/>
  <c r="E1053" i="1"/>
  <c r="C1053" i="1"/>
  <c r="B1053" i="1"/>
  <c r="A1053" i="1"/>
  <c r="G1052" i="1"/>
  <c r="F1052" i="1"/>
  <c r="E1052" i="1"/>
  <c r="C1052" i="1"/>
  <c r="B1052" i="1"/>
  <c r="A1052" i="1"/>
  <c r="G1051" i="1"/>
  <c r="F1051" i="1"/>
  <c r="E1051" i="1"/>
  <c r="C1051" i="1"/>
  <c r="B1051" i="1"/>
  <c r="A1051" i="1"/>
  <c r="G1050" i="1"/>
  <c r="F1050" i="1"/>
  <c r="E1050" i="1"/>
  <c r="C1050" i="1"/>
  <c r="B1050" i="1"/>
  <c r="A1050" i="1"/>
  <c r="G1049" i="1"/>
  <c r="F1049" i="1"/>
  <c r="E1049" i="1"/>
  <c r="C1049" i="1"/>
  <c r="B1049" i="1"/>
  <c r="A1049" i="1"/>
  <c r="G1048" i="1"/>
  <c r="F1048" i="1"/>
  <c r="E1048" i="1"/>
  <c r="C1048" i="1"/>
  <c r="B1048" i="1"/>
  <c r="A1048" i="1"/>
  <c r="G1047" i="1"/>
  <c r="F1047" i="1"/>
  <c r="E1047" i="1"/>
  <c r="C1047" i="1"/>
  <c r="B1047" i="1"/>
  <c r="A1047" i="1"/>
  <c r="G1046" i="1"/>
  <c r="F1046" i="1"/>
  <c r="E1046" i="1"/>
  <c r="C1046" i="1"/>
  <c r="B1046" i="1"/>
  <c r="A1046" i="1"/>
  <c r="G1045" i="1"/>
  <c r="F1045" i="1"/>
  <c r="E1045" i="1"/>
  <c r="C1045" i="1"/>
  <c r="B1045" i="1"/>
  <c r="A1045" i="1"/>
  <c r="G1044" i="1"/>
  <c r="F1044" i="1"/>
  <c r="E1044" i="1"/>
  <c r="C1044" i="1"/>
  <c r="B1044" i="1"/>
  <c r="A1044" i="1"/>
  <c r="G1043" i="1"/>
  <c r="F1043" i="1"/>
  <c r="E1043" i="1"/>
  <c r="C1043" i="1"/>
  <c r="B1043" i="1"/>
  <c r="A1043" i="1"/>
  <c r="G1042" i="1"/>
  <c r="F1042" i="1"/>
  <c r="E1042" i="1"/>
  <c r="C1042" i="1"/>
  <c r="B1042" i="1"/>
  <c r="A1042" i="1"/>
  <c r="G1041" i="1"/>
  <c r="F1041" i="1"/>
  <c r="E1041" i="1"/>
  <c r="C1041" i="1"/>
  <c r="B1041" i="1"/>
  <c r="A1041" i="1"/>
  <c r="G1040" i="1"/>
  <c r="F1040" i="1"/>
  <c r="E1040" i="1"/>
  <c r="C1040" i="1"/>
  <c r="B1040" i="1"/>
  <c r="A1040" i="1"/>
  <c r="G1039" i="1"/>
  <c r="F1039" i="1"/>
  <c r="E1039" i="1"/>
  <c r="C1039" i="1"/>
  <c r="B1039" i="1"/>
  <c r="A1039" i="1"/>
  <c r="G1038" i="1"/>
  <c r="F1038" i="1"/>
  <c r="E1038" i="1"/>
  <c r="C1038" i="1"/>
  <c r="B1038" i="1"/>
  <c r="A1038" i="1"/>
  <c r="G1037" i="1"/>
  <c r="F1037" i="1"/>
  <c r="E1037" i="1"/>
  <c r="C1037" i="1"/>
  <c r="B1037" i="1"/>
  <c r="A1037" i="1"/>
  <c r="G1036" i="1"/>
  <c r="F1036" i="1"/>
  <c r="E1036" i="1"/>
  <c r="C1036" i="1"/>
  <c r="B1036" i="1"/>
  <c r="A1036" i="1"/>
  <c r="G1035" i="1"/>
  <c r="F1035" i="1"/>
  <c r="E1035" i="1"/>
  <c r="C1035" i="1"/>
  <c r="B1035" i="1"/>
  <c r="A1035" i="1"/>
  <c r="G1034" i="1"/>
  <c r="F1034" i="1"/>
  <c r="E1034" i="1"/>
  <c r="C1034" i="1"/>
  <c r="B1034" i="1"/>
  <c r="A1034" i="1"/>
  <c r="G1033" i="1"/>
  <c r="F1033" i="1"/>
  <c r="E1033" i="1"/>
  <c r="C1033" i="1"/>
  <c r="B1033" i="1"/>
  <c r="A1033" i="1"/>
  <c r="G1032" i="1"/>
  <c r="F1032" i="1"/>
  <c r="E1032" i="1"/>
  <c r="C1032" i="1"/>
  <c r="B1032" i="1"/>
  <c r="A1032" i="1"/>
  <c r="G1031" i="1"/>
  <c r="F1031" i="1"/>
  <c r="E1031" i="1"/>
  <c r="C1031" i="1"/>
  <c r="B1031" i="1"/>
  <c r="A1031" i="1"/>
  <c r="G1030" i="1"/>
  <c r="F1030" i="1"/>
  <c r="E1030" i="1"/>
  <c r="C1030" i="1"/>
  <c r="B1030" i="1"/>
  <c r="A1030" i="1"/>
  <c r="G1029" i="1"/>
  <c r="F1029" i="1"/>
  <c r="E1029" i="1"/>
  <c r="C1029" i="1"/>
  <c r="B1029" i="1"/>
  <c r="A1029" i="1"/>
  <c r="G1028" i="1"/>
  <c r="F1028" i="1"/>
  <c r="E1028" i="1"/>
  <c r="C1028" i="1"/>
  <c r="B1028" i="1"/>
  <c r="A1028" i="1"/>
  <c r="J1027" i="1"/>
  <c r="G1027" i="1"/>
  <c r="F1027" i="1"/>
  <c r="E1027" i="1"/>
  <c r="C1027" i="1"/>
  <c r="B1027" i="1"/>
  <c r="A1027" i="1"/>
  <c r="J1026" i="1"/>
  <c r="G1026" i="1"/>
  <c r="F1026" i="1"/>
  <c r="E1026" i="1"/>
  <c r="C1026" i="1"/>
  <c r="B1026" i="1"/>
  <c r="A1026" i="1"/>
  <c r="G1025" i="1"/>
  <c r="F1025" i="1"/>
  <c r="E1025" i="1"/>
  <c r="C1025" i="1"/>
  <c r="B1025" i="1"/>
  <c r="A1025" i="1"/>
  <c r="G1024" i="1"/>
  <c r="F1024" i="1"/>
  <c r="E1024" i="1"/>
  <c r="C1024" i="1"/>
  <c r="B1024" i="1"/>
  <c r="A1024" i="1"/>
  <c r="G1023" i="1"/>
  <c r="F1023" i="1"/>
  <c r="E1023" i="1"/>
  <c r="C1023" i="1"/>
  <c r="B1023" i="1"/>
  <c r="A1023" i="1"/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J873" i="1" l="1"/>
  <c r="J831" i="1" l="1"/>
  <c r="J869" i="1" l="1"/>
  <c r="J868" i="1"/>
  <c r="J90" i="1" l="1"/>
  <c r="J848" i="1" l="1"/>
  <c r="J941" i="1" l="1"/>
  <c r="J842" i="1"/>
  <c r="J797" i="1"/>
  <c r="J692" i="1"/>
  <c r="J5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Jefatura Policia Judicial 38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REGISTRE LA DIRECCION EXACTA DEL OPERATIVO</t>
        </r>
      </text>
    </comment>
  </commentList>
</comments>
</file>

<file path=xl/sharedStrings.xml><?xml version="1.0" encoding="utf-8"?>
<sst xmlns="http://schemas.openxmlformats.org/spreadsheetml/2006/main" count="23466" uniqueCount="3271">
  <si>
    <t>ZONA</t>
  </si>
  <si>
    <t>SUB ZONA</t>
  </si>
  <si>
    <t>CANTON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</si>
  <si>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</si>
  <si>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</si>
  <si>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</si>
  <si>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</si>
  <si>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</si>
  <si>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</si>
  <si>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</si>
  <si>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</si>
  <si>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</si>
  <si>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CANTIDAD</t>
  </si>
  <si>
    <t>CATEGORIA</t>
  </si>
  <si>
    <t>SUB CATEGORIA</t>
  </si>
  <si>
    <t>MEDIDA</t>
  </si>
  <si>
    <t>TIPO I</t>
  </si>
  <si>
    <t>ORDINARIO</t>
  </si>
  <si>
    <t>TIPO II</t>
  </si>
  <si>
    <t>UNIDAD ESPECIFICA QUE REALIZA LA OPERACIÓN</t>
  </si>
  <si>
    <t>:0RA DE INICI0</t>
  </si>
  <si>
    <t>:ORA DE FINALIZAD0</t>
  </si>
  <si>
    <t>20D01C04S01</t>
  </si>
  <si>
    <t>05D01C02S01</t>
  </si>
  <si>
    <t>UPMA CAYAMBE</t>
  </si>
  <si>
    <t>UPMA COTOPAXI</t>
  </si>
  <si>
    <t>UPMA MANABI</t>
  </si>
  <si>
    <t>UPMA STA ELENA</t>
  </si>
  <si>
    <t>UPMA SAN CRISTOBAL</t>
  </si>
  <si>
    <t>UPMA CARCHI</t>
  </si>
  <si>
    <t>UPMA MEJIA</t>
  </si>
  <si>
    <t>UPMA SANTA CRUZ</t>
  </si>
  <si>
    <t>UPMA DMG</t>
  </si>
  <si>
    <t>19D01C01S01</t>
  </si>
  <si>
    <t>UPMA ZAMORA</t>
  </si>
  <si>
    <t>EXTRAORDINARIO</t>
  </si>
  <si>
    <t>UPMA LOJA</t>
  </si>
  <si>
    <t>06D04C10S01</t>
  </si>
  <si>
    <t>17D08C07S01</t>
  </si>
  <si>
    <t>AMAGUAÑA</t>
  </si>
  <si>
    <t>17D08C01S05</t>
  </si>
  <si>
    <t>PINTAG</t>
  </si>
  <si>
    <t>UPMA DMQ</t>
  </si>
  <si>
    <t>16D01C11S02</t>
  </si>
  <si>
    <t>CONTROL INTEGRADO MERA</t>
  </si>
  <si>
    <t>UPMA PASTAZA</t>
  </si>
  <si>
    <t>MADERA RETENIDA</t>
  </si>
  <si>
    <t>MADERABLE</t>
  </si>
  <si>
    <t>CHUNCHO</t>
  </si>
  <si>
    <t>LAUREL</t>
  </si>
  <si>
    <t>M3</t>
  </si>
  <si>
    <t>09D12C06S02</t>
  </si>
  <si>
    <t>09D17C12S01</t>
  </si>
  <si>
    <t>UPMA GUAYAS</t>
  </si>
  <si>
    <t>UPMA ESMERALDAS</t>
  </si>
  <si>
    <t>08D01C20S01</t>
  </si>
  <si>
    <t>CONTROL FORESTAL TACHINA</t>
  </si>
  <si>
    <t xml:space="preserve">TACHUELO </t>
  </si>
  <si>
    <t>PIALDE</t>
  </si>
  <si>
    <t>PICHANGO</t>
  </si>
  <si>
    <t>ALGODÓN</t>
  </si>
  <si>
    <t>11D01C14S01</t>
  </si>
  <si>
    <t>12D01C01S01</t>
  </si>
  <si>
    <t>12D03C07S01</t>
  </si>
  <si>
    <t>CALLE SAN JOSE Y DECIMA SEPTIMA</t>
  </si>
  <si>
    <t>BALSA</t>
  </si>
  <si>
    <t>12D05C04S01</t>
  </si>
  <si>
    <t>12D01C19S02</t>
  </si>
  <si>
    <t>12D01C09S01</t>
  </si>
  <si>
    <t>HCDA. LA CLEMENTINA</t>
  </si>
  <si>
    <t>UPMA LOS RIOS</t>
  </si>
  <si>
    <t>UPMA CHIMBORAZO</t>
  </si>
  <si>
    <t>MADERA</t>
  </si>
  <si>
    <t>20D01C06S01</t>
  </si>
  <si>
    <t>VIA MACAS-PUYO SECTOR SANTA ROSA</t>
  </si>
  <si>
    <t>DONCEL</t>
  </si>
  <si>
    <t>CACEPO</t>
  </si>
  <si>
    <t>14D06C05S01</t>
  </si>
  <si>
    <t>UPMA MORONA SANTIAGO</t>
  </si>
  <si>
    <t>17D11C06S01</t>
  </si>
  <si>
    <t>CONTROL FIJO FORESTAL TANDAPI</t>
  </si>
  <si>
    <t>17D11C05S01</t>
  </si>
  <si>
    <t>REDONDEL DEL OBELISCO</t>
  </si>
  <si>
    <t>EUCALIPTO</t>
  </si>
  <si>
    <t>17D11C04S02</t>
  </si>
  <si>
    <t>PUENTE CATAHUANGO LA LIBERTAD</t>
  </si>
  <si>
    <t>17D11C07S02</t>
  </si>
  <si>
    <t>23D02C05S01</t>
  </si>
  <si>
    <t>UPMA SANTO DOMINGO</t>
  </si>
  <si>
    <t>14:30:00 p: m:</t>
  </si>
  <si>
    <t>09D24C02S02</t>
  </si>
  <si>
    <t>10:30:00 a: m:</t>
  </si>
  <si>
    <t>22D02C05S01</t>
  </si>
  <si>
    <t>22D02C04S03</t>
  </si>
  <si>
    <t>CONTROL FORESTAL</t>
  </si>
  <si>
    <t>22D01C03S01</t>
  </si>
  <si>
    <t>UPMA ORELLANA</t>
  </si>
  <si>
    <t>UPMA TUNGURAHUA</t>
  </si>
  <si>
    <t>17D10C07S02</t>
  </si>
  <si>
    <t xml:space="preserve">PARROQUIA TUPIGACHI, COMUNIDAD CHAUPILOMA </t>
  </si>
  <si>
    <t xml:space="preserve"> EUCALIPTO</t>
  </si>
  <si>
    <t>17D10C03S02</t>
  </si>
  <si>
    <t>BARRIO SAN NICOLAS</t>
  </si>
  <si>
    <t>17D10C07S01</t>
  </si>
  <si>
    <t>05D01C04S01</t>
  </si>
  <si>
    <t>05D04C09S01</t>
  </si>
  <si>
    <t>05D01C07S02</t>
  </si>
  <si>
    <t>24D01C02S01</t>
  </si>
  <si>
    <t>COMUNA BELLAVISTA</t>
  </si>
  <si>
    <t>NO MADERABLE</t>
  </si>
  <si>
    <t>03D01C07S01</t>
  </si>
  <si>
    <t>UPMA CAÑAR</t>
  </si>
  <si>
    <t>UPMA IMBABURA</t>
  </si>
  <si>
    <t>10D01C18S02</t>
  </si>
  <si>
    <t>10D03C06S01</t>
  </si>
  <si>
    <t>COMUNIDAD LAS GOLONDRINAS</t>
  </si>
  <si>
    <t>01D01C18S01</t>
  </si>
  <si>
    <t>CAMINO A OCHOA LEON</t>
  </si>
  <si>
    <t>01D02C09S03</t>
  </si>
  <si>
    <t>GASPAR SANGURIMA Y MIGUEL HEREDIA</t>
  </si>
  <si>
    <t>FERNAN SANCHEZ</t>
  </si>
  <si>
    <t>UPMA AZUAY</t>
  </si>
  <si>
    <t>21D02C02S01</t>
  </si>
  <si>
    <t>21D02C08S01</t>
  </si>
  <si>
    <t>21D02C03S01</t>
  </si>
  <si>
    <t>21D02C03S02</t>
  </si>
  <si>
    <t>13D11C05S01</t>
  </si>
  <si>
    <t>08:30:00 p: m:</t>
  </si>
  <si>
    <t>17D12C04S01</t>
  </si>
  <si>
    <t>UPMA NOROCCIDENTE</t>
  </si>
  <si>
    <t>05D06C02S01</t>
  </si>
  <si>
    <t>02D01C01S01</t>
  </si>
  <si>
    <t xml:space="preserve">UPMA BOLIVAR </t>
  </si>
  <si>
    <t>07D05C04S01</t>
  </si>
  <si>
    <t>07D02C15S01</t>
  </si>
  <si>
    <t>AV. 8 DE DICIEMBRE</t>
  </si>
  <si>
    <t>07D02C14S02</t>
  </si>
  <si>
    <t>UPMA EL ORO</t>
  </si>
  <si>
    <t>14D01C06S01</t>
  </si>
  <si>
    <t>14D03C02S01</t>
  </si>
  <si>
    <t>11D01C18S01</t>
  </si>
  <si>
    <t>UPMA SUCUMBIOS</t>
  </si>
  <si>
    <t>01D01C14S01</t>
  </si>
  <si>
    <t>15D01C07S01</t>
  </si>
  <si>
    <t>15D01C02S01</t>
  </si>
  <si>
    <t>UPMA NAPO</t>
  </si>
  <si>
    <t>17D08C03S01</t>
  </si>
  <si>
    <t>04D02C07S01</t>
  </si>
  <si>
    <t>04D01C03S01</t>
  </si>
  <si>
    <t>CIUDADELA PULMAN CARCHI</t>
  </si>
  <si>
    <t>22D02C03S01</t>
  </si>
  <si>
    <t>08D03C04S02</t>
  </si>
  <si>
    <t>08D03C05S01</t>
  </si>
  <si>
    <t xml:space="preserve">ATACAMES/SECTOR EL PUENTE </t>
  </si>
  <si>
    <t xml:space="preserve">CARBON </t>
  </si>
  <si>
    <t>08D03C02S03</t>
  </si>
  <si>
    <t>04D01C07S01</t>
  </si>
  <si>
    <t>JULIO ANDRADE, CALLE C RUMIÑAUHI</t>
  </si>
  <si>
    <t>17D12C01S02</t>
  </si>
  <si>
    <t>17D01C01S02</t>
  </si>
  <si>
    <t>RECINTO GUAYABILLAS</t>
  </si>
  <si>
    <t>PACHACO</t>
  </si>
  <si>
    <t>SAN MIGUEL DE LOS BANCOS/ SECTOR LA SUCIA</t>
  </si>
  <si>
    <t>17D12C02S02</t>
  </si>
  <si>
    <t>PUERTO QUITO/ SECTOR NUEVO ECUADOR</t>
  </si>
  <si>
    <t>COPAL</t>
  </si>
  <si>
    <t>CANELO</t>
  </si>
  <si>
    <t>UVA</t>
  </si>
  <si>
    <t>AGUACATILLO</t>
  </si>
  <si>
    <t>CHAUPILOMA</t>
  </si>
  <si>
    <t>22D02C07S01</t>
  </si>
  <si>
    <t>SECTOR MANGULLA</t>
  </si>
  <si>
    <t>22D02C05S04</t>
  </si>
  <si>
    <t>22D02C05S03</t>
  </si>
  <si>
    <t>18D04C05S01</t>
  </si>
  <si>
    <t>NITON</t>
  </si>
  <si>
    <t>PINO</t>
  </si>
  <si>
    <t>18D02C11S01</t>
  </si>
  <si>
    <t>18D06C01S01</t>
  </si>
  <si>
    <t>18D02C12S01</t>
  </si>
  <si>
    <t>MONTALVO, BARRIO AMAZONAS</t>
  </si>
  <si>
    <t>06D05C01S02</t>
  </si>
  <si>
    <t>13D06C01S01</t>
  </si>
  <si>
    <t>UPC CALCETA</t>
  </si>
  <si>
    <t>13D01C05S01</t>
  </si>
  <si>
    <t>13D03C06S01</t>
  </si>
  <si>
    <t xml:space="preserve">LAS AMERICAS </t>
  </si>
  <si>
    <t>SAMAN</t>
  </si>
  <si>
    <t>23D01C10S01</t>
  </si>
  <si>
    <t>23D02C05S02</t>
  </si>
  <si>
    <t>24D02C01S01</t>
  </si>
  <si>
    <t>24D02C01S02</t>
  </si>
  <si>
    <t>24D01C09S01</t>
  </si>
  <si>
    <t>24D01C04S01</t>
  </si>
  <si>
    <t>12D01C07S02</t>
  </si>
  <si>
    <t>09D14C01S01</t>
  </si>
  <si>
    <t>02D02C02S01</t>
  </si>
  <si>
    <t>02D04C01S01</t>
  </si>
  <si>
    <t xml:space="preserve">LAS CASITAS </t>
  </si>
  <si>
    <t>SAN CRISTOBAL</t>
  </si>
  <si>
    <t>01D04C06S01</t>
  </si>
  <si>
    <t>AV. UNIVERSITARIA</t>
  </si>
  <si>
    <t>11D06C08S02</t>
  </si>
  <si>
    <t>SECTOR PURUNUMA</t>
  </si>
  <si>
    <t>CONTRL EL LIMON</t>
  </si>
  <si>
    <t>GUABILLO</t>
  </si>
  <si>
    <t>EL LIMON</t>
  </si>
  <si>
    <t>13:00:00 p: m:</t>
  </si>
  <si>
    <t>09D24C07S03</t>
  </si>
  <si>
    <t>21D03C04S01</t>
  </si>
  <si>
    <t>BATALLON DE SELVA 55 PUTUMAYO</t>
  </si>
  <si>
    <t>17D09C10S01</t>
  </si>
  <si>
    <t>YARUQUI</t>
  </si>
  <si>
    <t>SAN ANTONIO</t>
  </si>
  <si>
    <t>17D08C02S01</t>
  </si>
  <si>
    <t>CONOCOTO</t>
  </si>
  <si>
    <t>CIPRES</t>
  </si>
  <si>
    <t>CEDRO</t>
  </si>
  <si>
    <t>17D11C08S02</t>
  </si>
  <si>
    <t>LA ARMENIA</t>
  </si>
  <si>
    <t>17D10C05S02</t>
  </si>
  <si>
    <t>EL QUINCHE</t>
  </si>
  <si>
    <t>17D08C08S01</t>
  </si>
  <si>
    <t>GASPAR DE VILLAROEL</t>
  </si>
  <si>
    <t>13D01C08S01</t>
  </si>
  <si>
    <t>AMARILLO</t>
  </si>
  <si>
    <t>15D01C09S01</t>
  </si>
  <si>
    <t>KM 22</t>
  </si>
  <si>
    <t>PIGUE</t>
  </si>
  <si>
    <t>10D01C04S01</t>
  </si>
  <si>
    <t>12D03C06S02</t>
  </si>
  <si>
    <t>06D01C14S01</t>
  </si>
  <si>
    <t>14D01C06S02</t>
  </si>
  <si>
    <t>SEVILLA</t>
  </si>
  <si>
    <t>02D01C06S01</t>
  </si>
  <si>
    <t>MANGO</t>
  </si>
  <si>
    <t>VIA A ZARUMA</t>
  </si>
  <si>
    <t>CHALVEANDE</t>
  </si>
  <si>
    <t>SANGRE DE GALLINA</t>
  </si>
  <si>
    <t>COCO</t>
  </si>
  <si>
    <t>17D09C05S02</t>
  </si>
  <si>
    <t>PIFO</t>
  </si>
  <si>
    <t>TURUBAMBA</t>
  </si>
  <si>
    <t>17D09C07S01</t>
  </si>
  <si>
    <t>17D07C04S02</t>
  </si>
  <si>
    <t>GONZALO PEREZ BUSTAMANTE</t>
  </si>
  <si>
    <t>ANTIZANA</t>
  </si>
  <si>
    <t>09D04C06S02</t>
  </si>
  <si>
    <t>19:00:00 p: m:</t>
  </si>
  <si>
    <t>08:00:00 a: m:</t>
  </si>
  <si>
    <t>CANTON ZUMBA</t>
  </si>
  <si>
    <t>KM 9 VIA A QUEVEDO</t>
  </si>
  <si>
    <t>23D01C02S02</t>
  </si>
  <si>
    <t>CHARAPOTO</t>
  </si>
  <si>
    <t>CERRO DEL GATO</t>
  </si>
  <si>
    <t>MATAZARNO</t>
  </si>
  <si>
    <t>01D02C13S01</t>
  </si>
  <si>
    <t>01D02C01S01</t>
  </si>
  <si>
    <t>06D01C06S01</t>
  </si>
  <si>
    <t>EDELBERTO BONILLA  Y LIZARDO GARCIA</t>
  </si>
  <si>
    <t>06D04C06S01</t>
  </si>
  <si>
    <t>04D01C05S01</t>
  </si>
  <si>
    <t>08D05C02S02</t>
  </si>
  <si>
    <t>RECINTO EL CRISTAL/ALTO TAMBO</t>
  </si>
  <si>
    <t>08D04C03S02</t>
  </si>
  <si>
    <t>CONTROL FIJO LA MARUJITA</t>
  </si>
  <si>
    <t>CAUCHO</t>
  </si>
  <si>
    <t>VIA MONTALVO</t>
  </si>
  <si>
    <t>08D05C01S03</t>
  </si>
  <si>
    <t>COMANDO DE  SAN LORENZO</t>
  </si>
  <si>
    <t>08D06C02S03</t>
  </si>
  <si>
    <t>18D04C07S03</t>
  </si>
  <si>
    <t>11D01C10S01</t>
  </si>
  <si>
    <t>11D08C01S01</t>
  </si>
  <si>
    <t>SARAGURO/URDANETA/COMUNA CAÑARO</t>
  </si>
  <si>
    <t>04D01C02S01</t>
  </si>
  <si>
    <t>21D02C01S01</t>
  </si>
  <si>
    <t>21D02C04S01</t>
  </si>
  <si>
    <t>03D02C06S01</t>
  </si>
  <si>
    <t>10D01C14S01</t>
  </si>
  <si>
    <t>SARAPULLO ALTO</t>
  </si>
  <si>
    <t>BARRIO FLOR DEL PANTANO</t>
  </si>
  <si>
    <t>22D02C02S01</t>
  </si>
  <si>
    <t>22D01C01S01</t>
  </si>
  <si>
    <t>22D02C08S03</t>
  </si>
  <si>
    <t>23D01C04S03</t>
  </si>
  <si>
    <t>24D02C02S01</t>
  </si>
  <si>
    <t>VIRGEN DEL CARMEN</t>
  </si>
  <si>
    <t>CARBON</t>
  </si>
  <si>
    <t>24D01C01S01</t>
  </si>
  <si>
    <t>10D01C06S01</t>
  </si>
  <si>
    <t>12D03C11S02</t>
  </si>
  <si>
    <t>02D01C09S01</t>
  </si>
  <si>
    <t>02D03C03S01</t>
  </si>
  <si>
    <t>07D06C02S01</t>
  </si>
  <si>
    <t>14D01C01S01</t>
  </si>
  <si>
    <t>22D02C08S01</t>
  </si>
  <si>
    <t>22D02C10S01</t>
  </si>
  <si>
    <t>SAN SEBASTIA N</t>
  </si>
  <si>
    <t>12D01C06S01</t>
  </si>
  <si>
    <t>12D02C05S01</t>
  </si>
  <si>
    <t>23D03C01S01</t>
  </si>
  <si>
    <t>23D02C06S03</t>
  </si>
  <si>
    <t>23D02C02S01</t>
  </si>
  <si>
    <t>01D02C02S01</t>
  </si>
  <si>
    <t>01D01C20S01</t>
  </si>
  <si>
    <t>COMANDO DE POLICIA</t>
  </si>
  <si>
    <t>17D10C04S01</t>
  </si>
  <si>
    <t>14:00:00 p: m:</t>
  </si>
  <si>
    <t>14:45:00 p: m:</t>
  </si>
  <si>
    <t>15:00:00 p: m:</t>
  </si>
  <si>
    <t>15:30:00 p: m:</t>
  </si>
  <si>
    <t xml:space="preserve">PARROQUIA JUAN MONTALVO SECTOR SAN MARCOS </t>
  </si>
  <si>
    <t>PARROQUIA TANICUCHI, SECTOR CAJON DE VERACRUZ</t>
  </si>
  <si>
    <t>PARROQUIA SAN JUAN DE PASTOCALLE, SECTOR CUILCHE SALAS</t>
  </si>
  <si>
    <t>08D04C08S02</t>
  </si>
  <si>
    <t>BONBOM</t>
  </si>
  <si>
    <t>SECTOR LA MARUJITA</t>
  </si>
  <si>
    <t>08D03C08S01</t>
  </si>
  <si>
    <t>13D05C05S01</t>
  </si>
  <si>
    <t>17D11C02S02</t>
  </si>
  <si>
    <t>17D12C01S01</t>
  </si>
  <si>
    <t>17D12C02S01</t>
  </si>
  <si>
    <t>17D03C10S01</t>
  </si>
  <si>
    <t>17D08C02S02</t>
  </si>
  <si>
    <t xml:space="preserve">CALDERON </t>
  </si>
  <si>
    <t>17D11C08S01</t>
  </si>
  <si>
    <t>13D05C01S01</t>
  </si>
  <si>
    <t>VÍA EL CARMEN CHONE</t>
  </si>
  <si>
    <t>MELINA</t>
  </si>
  <si>
    <t>11:30:00 a: m:</t>
  </si>
  <si>
    <t>13D10C03S01</t>
  </si>
  <si>
    <t xml:space="preserve">JAIME ROLDOS AGUILERA </t>
  </si>
  <si>
    <t>TANGARE</t>
  </si>
  <si>
    <t>17D12C01S03</t>
  </si>
  <si>
    <t>17D12C04S02</t>
  </si>
  <si>
    <t>17D03C12S01</t>
  </si>
  <si>
    <t>11D01C19S01</t>
  </si>
  <si>
    <t>11D01C11S01</t>
  </si>
  <si>
    <t>AV. PIO JARAMILLO ALVARADO, SECTOR LA TEBAIDA</t>
  </si>
  <si>
    <t>11D01C13S01</t>
  </si>
  <si>
    <t>SECTOR SAN CAYETANO: VIA LOJA -ZAMORA ANTIGUO CONTROL ORIENTE</t>
  </si>
  <si>
    <t>11D01C16S02</t>
  </si>
  <si>
    <t>06D01C04S01</t>
  </si>
  <si>
    <t>AV. EDELBERTO BONILLA Y GONZALO CORBOVA</t>
  </si>
  <si>
    <t>Y DE SAN LUIS</t>
  </si>
  <si>
    <t>13D02C07S01</t>
  </si>
  <si>
    <t>23D01C02S04</t>
  </si>
  <si>
    <t>CONTROL BELLA UNION</t>
  </si>
  <si>
    <t>18D02C11S02</t>
  </si>
  <si>
    <t>18D02C02S02</t>
  </si>
  <si>
    <t>17D10C08S01</t>
  </si>
  <si>
    <t>RIO NEGRO</t>
  </si>
  <si>
    <t>05D01C18S01</t>
  </si>
  <si>
    <t>PIEDRA COLORADA</t>
  </si>
  <si>
    <t>UPC 3 DE MARZO</t>
  </si>
  <si>
    <t>08D01C21S01</t>
  </si>
  <si>
    <t>CONTROL FIJO SAN MATEO</t>
  </si>
  <si>
    <t>CAMINO A SININCAY</t>
  </si>
  <si>
    <t>01D04C01S01</t>
  </si>
  <si>
    <t>FRITADAS DE CERTAG</t>
  </si>
  <si>
    <t>22D02C02S02</t>
  </si>
  <si>
    <t>VIA A SAN JOSE DE PAYAMINO</t>
  </si>
  <si>
    <t>KM 18 VIA A LOS ZORROS</t>
  </si>
  <si>
    <t>22D02C06S02</t>
  </si>
  <si>
    <t>PARROQUIA SAN JOSE DE GUAYUSA</t>
  </si>
  <si>
    <t>11:20:00 a: m:</t>
  </si>
  <si>
    <t>15:59:00 p: m:</t>
  </si>
  <si>
    <t>09D24C03S02</t>
  </si>
  <si>
    <t>15D01C07S02</t>
  </si>
  <si>
    <t>08D01C15S01</t>
  </si>
  <si>
    <t>COLEGIO 5 DE AGOSTO</t>
  </si>
  <si>
    <t>TECA</t>
  </si>
  <si>
    <t xml:space="preserve">REDONDEL DE TACHINA </t>
  </si>
  <si>
    <t>10D02C06S01</t>
  </si>
  <si>
    <t>21D03C03S01</t>
  </si>
  <si>
    <t>RECINTO BRISAS DEL CUYABENO</t>
  </si>
  <si>
    <t>21D02C06S01</t>
  </si>
  <si>
    <t>17D12C03S01</t>
  </si>
  <si>
    <t>22D02C04S01</t>
  </si>
  <si>
    <t>15D02C05S02</t>
  </si>
  <si>
    <t>CONTROL FIJO BAEZA</t>
  </si>
  <si>
    <t>CEIBO</t>
  </si>
  <si>
    <t>BALSAMO</t>
  </si>
  <si>
    <t>16D01C11S01</t>
  </si>
  <si>
    <t>16D01C06S01</t>
  </si>
  <si>
    <t>PARROQUIA TARQUI</t>
  </si>
  <si>
    <t>06D01C15S01</t>
  </si>
  <si>
    <t>13D11C05S02</t>
  </si>
  <si>
    <t>23D02C01S03</t>
  </si>
  <si>
    <t>24D01C06S01</t>
  </si>
  <si>
    <t>24D02C04S01</t>
  </si>
  <si>
    <t xml:space="preserve">AV. 20 BARRIO 11 DE DICIEMBRE </t>
  </si>
  <si>
    <t>12D06C04S01</t>
  </si>
  <si>
    <t>12D03C02S01</t>
  </si>
  <si>
    <t xml:space="preserve">ANILLO VIAL </t>
  </si>
  <si>
    <t>GUAYACAN BLANCO</t>
  </si>
  <si>
    <t xml:space="preserve">SECTOR GRITO LA LIBERTAD </t>
  </si>
  <si>
    <t>01D02C17S01</t>
  </si>
  <si>
    <t>SECTOR LOS LAURELES</t>
  </si>
  <si>
    <t>UPC TIWINTZA 1</t>
  </si>
  <si>
    <t>SANTA ROSA</t>
  </si>
  <si>
    <t>GALO CARDENAS Y BENALCAZAR</t>
  </si>
  <si>
    <t>AV. RAMÍREZ PAMBA</t>
  </si>
  <si>
    <t>15:40:00 p: m:</t>
  </si>
  <si>
    <t>09D09C03S01</t>
  </si>
  <si>
    <t>12:30:00 a: m:</t>
  </si>
  <si>
    <t>DEPOSITO SETRAMAD CIA. LTDA</t>
  </si>
  <si>
    <t>12:40:00 p: m:</t>
  </si>
  <si>
    <t>17D09C06S01</t>
  </si>
  <si>
    <t>17D07C01S01</t>
  </si>
  <si>
    <t>VIA CALACALI LA INDEPENDENCIA</t>
  </si>
  <si>
    <t>CAUCHILLO</t>
  </si>
  <si>
    <t>VIA A NANEGALITO</t>
  </si>
  <si>
    <t>17D03C16S01</t>
  </si>
  <si>
    <t>JACARANDA</t>
  </si>
  <si>
    <t>ZAPOTE</t>
  </si>
  <si>
    <t>23D01C02S01</t>
  </si>
  <si>
    <t>VIA QUININDE</t>
  </si>
  <si>
    <t>23D01C04S02</t>
  </si>
  <si>
    <t>18D05C03S01</t>
  </si>
  <si>
    <t>MALIMPIA</t>
  </si>
  <si>
    <t>RECINTO CANTA GALLO</t>
  </si>
  <si>
    <t>PICHINCHA / PUERTO QUITO / VÍA LA SEXTA</t>
  </si>
  <si>
    <t>SAPAN DE PALOMA</t>
  </si>
  <si>
    <t>SECTOR EL GUAYACAN</t>
  </si>
  <si>
    <t>INGRESO A LA PAZ</t>
  </si>
  <si>
    <t>SAPOTE</t>
  </si>
  <si>
    <t xml:space="preserve">CUTANGA </t>
  </si>
  <si>
    <t>05D01C15S01</t>
  </si>
  <si>
    <t>CALLES AMAZONAS Y VELASCO IBARRA</t>
  </si>
  <si>
    <t>18D04C07S02</t>
  </si>
  <si>
    <t>06D01C19S02</t>
  </si>
  <si>
    <t>23D02C11S01</t>
  </si>
  <si>
    <t xml:space="preserve">SANTA ELENA </t>
  </si>
  <si>
    <t>12D01C18S01</t>
  </si>
  <si>
    <t>12D03C11S01</t>
  </si>
  <si>
    <t>12D02C02S01</t>
  </si>
  <si>
    <t>01D02C05S01</t>
  </si>
  <si>
    <t>CIRCUVALACION SUR</t>
  </si>
  <si>
    <t>HOGAR DE CRISTO</t>
  </si>
  <si>
    <t>CAÑA GUADUA</t>
  </si>
  <si>
    <t>09D24C06S04</t>
  </si>
  <si>
    <t>DURAN DIVINO NIÑO 4</t>
  </si>
  <si>
    <t>15:48:00 p: m:</t>
  </si>
  <si>
    <t>09D04C04S02</t>
  </si>
  <si>
    <t>MARACAIBO ENTRE 35 Y 36</t>
  </si>
  <si>
    <t>16:41:00 p: m:</t>
  </si>
  <si>
    <t>MATAPALO</t>
  </si>
  <si>
    <t>PUERTO NAPO</t>
  </si>
  <si>
    <t>CALACALI</t>
  </si>
  <si>
    <t>CUTANGA</t>
  </si>
  <si>
    <t>SAPAN</t>
  </si>
  <si>
    <t>INTACHI</t>
  </si>
  <si>
    <t>COLORADO</t>
  </si>
  <si>
    <t>CEIBA</t>
  </si>
  <si>
    <t>SECTOR ANGOCHAGUA</t>
  </si>
  <si>
    <t>10D01C07S01</t>
  </si>
  <si>
    <t>PICHINCHA / PUERTO QUITO / VÍA AL CAONI</t>
  </si>
  <si>
    <t>04D03C01S01</t>
  </si>
  <si>
    <t>PARROQUIA CHAMANGA/CALLES NANCY MUÑOZ</t>
  </si>
  <si>
    <t xml:space="preserve">CONTROL FIJO DE TACHINA </t>
  </si>
  <si>
    <t xml:space="preserve">AV. COLOMBIA Y AV. CIRCUNVALACION </t>
  </si>
  <si>
    <t>BARRIO SANTA ROSA AV. SAN VICENTE</t>
  </si>
  <si>
    <t xml:space="preserve">DONCEL </t>
  </si>
  <si>
    <t>21D01C01S01</t>
  </si>
  <si>
    <t>BARRIO SAN JOSE</t>
  </si>
  <si>
    <t>TAMBURO</t>
  </si>
  <si>
    <t xml:space="preserve">PICHINCHA / PUERTO QUITO / VIA LA CALACALI LA INDEPENDENCIA KM 134 </t>
  </si>
  <si>
    <t>17D10C01S01</t>
  </si>
  <si>
    <t>05D01C11S01</t>
  </si>
  <si>
    <t>18D02C10S01</t>
  </si>
  <si>
    <t>CAIMITILLO</t>
  </si>
  <si>
    <t>VIA RIOBAMBA MACAS</t>
  </si>
  <si>
    <t>24D01C04S03</t>
  </si>
  <si>
    <t>BALLENITA</t>
  </si>
  <si>
    <t>12D06C03S02</t>
  </si>
  <si>
    <t>SECTOR EL PARAISO</t>
  </si>
  <si>
    <t>09D16C02S02</t>
  </si>
  <si>
    <t>SECTOR AGUA CLARA</t>
  </si>
  <si>
    <t>JIGUA</t>
  </si>
  <si>
    <t>03D01C09S01</t>
  </si>
  <si>
    <t>PFC JIMBITONO</t>
  </si>
  <si>
    <t>09D08C01S02</t>
  </si>
  <si>
    <t>SUBURBIO AV PALTAS</t>
  </si>
  <si>
    <t>12:00:00 a: m:</t>
  </si>
  <si>
    <t>17:00:00 p: m:</t>
  </si>
  <si>
    <t>17D08C05S01</t>
  </si>
  <si>
    <t xml:space="preserve">GUABO </t>
  </si>
  <si>
    <t>CIRUELO</t>
  </si>
  <si>
    <t>10D02C10S02</t>
  </si>
  <si>
    <t>17D01C01S01</t>
  </si>
  <si>
    <t>09D07C08S02</t>
  </si>
  <si>
    <t>09D09C02S01</t>
  </si>
  <si>
    <t>AV. ALEJRANDRO LABAKA</t>
  </si>
  <si>
    <t>AV. ANTONIO DE LA BASTIDA</t>
  </si>
  <si>
    <t>CHALVIANDE</t>
  </si>
  <si>
    <t xml:space="preserve">CAUCHO </t>
  </si>
  <si>
    <t>AV SAN VICENTE Y COLOMBIA</t>
  </si>
  <si>
    <t>24D01C05S01</t>
  </si>
  <si>
    <t>SECTOR DEL REDONDEL</t>
  </si>
  <si>
    <t>SECTOR Y DEL CAMBIO</t>
  </si>
  <si>
    <t>LLORA SANGRE</t>
  </si>
  <si>
    <t xml:space="preserve">FIGUEROA </t>
  </si>
  <si>
    <t>09D15C04S01</t>
  </si>
  <si>
    <t>23D02C06S02</t>
  </si>
  <si>
    <t>10D01C05S01</t>
  </si>
  <si>
    <t>11D01C09S01</t>
  </si>
  <si>
    <t>AV. PIO JARAMILLO Y ALONSO DE MERCADILLO</t>
  </si>
  <si>
    <t>MOLLON</t>
  </si>
  <si>
    <t>11D08C02S01</t>
  </si>
  <si>
    <t>SANGOLQUI</t>
  </si>
  <si>
    <t xml:space="preserve">PARROQUIA SAN MATEO </t>
  </si>
  <si>
    <t>SANDE</t>
  </si>
  <si>
    <t>08D04C08S01</t>
  </si>
  <si>
    <t xml:space="preserve">LA UNION/ A LA ALTURA DE LA GASOLINERA </t>
  </si>
  <si>
    <t>10D01C06S02</t>
  </si>
  <si>
    <t>DEPOSITO DE MADERA FLORES</t>
  </si>
  <si>
    <t>ARENILLO</t>
  </si>
  <si>
    <t>UPC CASCALES</t>
  </si>
  <si>
    <t>17D11C01S01</t>
  </si>
  <si>
    <t>17D12C04S03</t>
  </si>
  <si>
    <t>ASCAZUBI, PANAMERICANA E35</t>
  </si>
  <si>
    <t>17D04C08S02</t>
  </si>
  <si>
    <t>17D02C10S01</t>
  </si>
  <si>
    <t>GUAYLLABAMBA</t>
  </si>
  <si>
    <t>17D11C13S02</t>
  </si>
  <si>
    <t xml:space="preserve">VIA NONO </t>
  </si>
  <si>
    <t>23D02C03S02</t>
  </si>
  <si>
    <t>CALLE ANTONIO JOSE DE SUCRE Y MARCELO ARROYO</t>
  </si>
  <si>
    <t>LOS CHILLOS</t>
  </si>
  <si>
    <t>EX REDONDEL DE LA COCA COLA</t>
  </si>
  <si>
    <t>CALLE RAFAEL LOPEZ Y ROCAFUERTE</t>
  </si>
  <si>
    <t>13D03C04S01</t>
  </si>
  <si>
    <t>UVC DE JIPIJAPA</t>
  </si>
  <si>
    <t>ALGARROBO</t>
  </si>
  <si>
    <t>09D15C01S01</t>
  </si>
  <si>
    <t>CONTROL  SUR</t>
  </si>
  <si>
    <t>ALISO</t>
  </si>
  <si>
    <t>HACIENDA NAGSICHE</t>
  </si>
  <si>
    <t>09D04C02S01</t>
  </si>
  <si>
    <t>11 AVA Y VENEZUELA - Federico Goding</t>
  </si>
  <si>
    <t>07:30:00 a: m:</t>
  </si>
  <si>
    <t>16:53:00 p: m:</t>
  </si>
  <si>
    <t>VIA A LA COSTA KILOMETRO 1 1/2</t>
  </si>
  <si>
    <t>16:47:00 p: m:</t>
  </si>
  <si>
    <t>VIA PANAMERICANA</t>
  </si>
  <si>
    <t>PANAMERICANA SUR</t>
  </si>
  <si>
    <t>PANAMERICANA</t>
  </si>
  <si>
    <t>CAMPO ALEGRE</t>
  </si>
  <si>
    <t xml:space="preserve">MADERA RETENIDA </t>
  </si>
  <si>
    <t>MARAÑON</t>
  </si>
  <si>
    <t>PICHINCHA/PACTO/ COMUNIDAD PACTOLOMA</t>
  </si>
  <si>
    <t>PACCHE</t>
  </si>
  <si>
    <t>BOMBOM</t>
  </si>
  <si>
    <t>UPMA BOLIVAR</t>
  </si>
  <si>
    <t>18D04C02S01</t>
  </si>
  <si>
    <t>CHIRIMOYA</t>
  </si>
  <si>
    <t>01D06C02S02</t>
  </si>
  <si>
    <t>22:00:00 p: m:</t>
  </si>
  <si>
    <t>16D01C03S02</t>
  </si>
  <si>
    <t>ANONA</t>
  </si>
  <si>
    <t>VIA A MACAS</t>
  </si>
  <si>
    <t>11D06C08S01</t>
  </si>
  <si>
    <t>URDANETA</t>
  </si>
  <si>
    <t>RECINTO PAJARITO</t>
  </si>
  <si>
    <t>12D06C06S01</t>
  </si>
  <si>
    <t>14D01C02S01</t>
  </si>
  <si>
    <t>COMUNIDAD CHINCHILOMA</t>
  </si>
  <si>
    <t>EL MIRADOR</t>
  </si>
  <si>
    <t>21D01C02S01</t>
  </si>
  <si>
    <t>08D03C08S02</t>
  </si>
  <si>
    <t>23D01C02S03</t>
  </si>
  <si>
    <t>PICHINCHA / PUERTO QUITO / CENTRO DEL POBLADO</t>
  </si>
  <si>
    <t>MAMBLO</t>
  </si>
  <si>
    <t>ALANGASI</t>
  </si>
  <si>
    <t>17D09C01S02</t>
  </si>
  <si>
    <t>ESTADIO EL CHAUPI</t>
  </si>
  <si>
    <t>17D03C05S02</t>
  </si>
  <si>
    <t>RUMIHURCO</t>
  </si>
  <si>
    <t>LA ROLDOS</t>
  </si>
  <si>
    <t>NOVOPAN</t>
  </si>
  <si>
    <t>10D02C13S01</t>
  </si>
  <si>
    <t>15D01C04S02</t>
  </si>
  <si>
    <t>15D01C05S02</t>
  </si>
  <si>
    <t>LA Y DE NARUPA VIA AL COCA</t>
  </si>
  <si>
    <t>PALOS DE ESCOBA</t>
  </si>
  <si>
    <t>01D01C17S02</t>
  </si>
  <si>
    <t>MOLINOPAMBA</t>
  </si>
  <si>
    <t>01D02C12S01</t>
  </si>
  <si>
    <t>01D02C08S01</t>
  </si>
  <si>
    <t>ABELARDO J ANDRADE Y EMILIO ABAD</t>
  </si>
  <si>
    <t>BELLA MARIA</t>
  </si>
  <si>
    <t>17D07C04S04</t>
  </si>
  <si>
    <t xml:space="preserve">PARQUE METROPOLITANO DEL SUR </t>
  </si>
  <si>
    <t>17D08C10S01</t>
  </si>
  <si>
    <t>EL REFUGIO</t>
  </si>
  <si>
    <t>AV JORGE AGUILERA</t>
  </si>
  <si>
    <t>ARABISCO</t>
  </si>
  <si>
    <t>09D19C02S02</t>
  </si>
  <si>
    <t>LA ENCAÑADA</t>
  </si>
  <si>
    <t xml:space="preserve">SANTA ISABEL </t>
  </si>
  <si>
    <t>UPC LORETO</t>
  </si>
  <si>
    <t>SECTOR CHAGUANA</t>
  </si>
  <si>
    <t>AV. QUININDÉ FRENTE A LA TOYOTA</t>
  </si>
  <si>
    <t>HUMEDAL ABRAS DE MANTEQUILLA, RECINTO EL RECUERDO</t>
  </si>
  <si>
    <t>12D01C05S01</t>
  </si>
  <si>
    <t>VIA PERIMETRAL</t>
  </si>
  <si>
    <t>01D04C04S01</t>
  </si>
  <si>
    <t>CAGUANSHUM BAJO</t>
  </si>
  <si>
    <t xml:space="preserve">EL CABO   </t>
  </si>
  <si>
    <t>TEODORO WOLF Y GALILEO GALILEI</t>
  </si>
  <si>
    <t>PARROQUIA PURUNUMA A SITIO TARUME</t>
  </si>
  <si>
    <t>13D11C03S01</t>
  </si>
  <si>
    <t>SAN JACINTO</t>
  </si>
  <si>
    <t>PARROQUIA CANELOS</t>
  </si>
  <si>
    <t>16D01C07S01</t>
  </si>
  <si>
    <t>FATIMA</t>
  </si>
  <si>
    <t>YUYUN</t>
  </si>
  <si>
    <t>CEDRILLO</t>
  </si>
  <si>
    <t>VICTORIA DEL PORTETE</t>
  </si>
  <si>
    <t>06D05C04S01</t>
  </si>
  <si>
    <t>CANTON PENIPE VIA PRINCIPAL</t>
  </si>
  <si>
    <t>09D24C01S02</t>
  </si>
  <si>
    <t>SECTOR DE PUCARA</t>
  </si>
  <si>
    <t>AV MANABI Y LA TACUNGA</t>
  </si>
  <si>
    <t>VIA QUITO KM 60</t>
  </si>
  <si>
    <t>PICHINCHA / PUERTO QUITO / VIA A SAN FRANCISCO DE SILANCHE</t>
  </si>
  <si>
    <t>PICHINCHA/PEDRO VICENTE MALDONADO/ UNIDOS VENCEREMOS</t>
  </si>
  <si>
    <t>VIA A LOS ZORROS KM2</t>
  </si>
  <si>
    <t>18D03C02S01</t>
  </si>
  <si>
    <t>06D02C04S01</t>
  </si>
  <si>
    <t>FRENTE A LA GASOLINERA REUINA DEL CISNE</t>
  </si>
  <si>
    <t>CHAVIANDE</t>
  </si>
  <si>
    <t>13D02C19S01</t>
  </si>
  <si>
    <t>VIA MANTA</t>
  </si>
  <si>
    <t>01D01C17S01</t>
  </si>
  <si>
    <t>PANAMERICANA NORTE - MADERPALLET</t>
  </si>
  <si>
    <t>03D01C02S02</t>
  </si>
  <si>
    <t>AV. 24 DE MAYO</t>
  </si>
  <si>
    <t xml:space="preserve">GUABILLO </t>
  </si>
  <si>
    <t>11D01C06S01</t>
  </si>
  <si>
    <t>PURUNUMA</t>
  </si>
  <si>
    <t>DAUBLE - EL BONITO</t>
  </si>
  <si>
    <t>VIA ATACAMES-ESMERALDAS, AV. SINCURVAL</t>
  </si>
  <si>
    <t>GUAYABILLO</t>
  </si>
  <si>
    <t xml:space="preserve">PUNTA DE PIEDRA </t>
  </si>
  <si>
    <t xml:space="preserve">BALSA </t>
  </si>
  <si>
    <t xml:space="preserve">SAN PEDRO - PUNTA DE PIEDRA </t>
  </si>
  <si>
    <t>ANTISANA Y SUMACO</t>
  </si>
  <si>
    <t>OLMEDO Y 19 DE SEPTIEMBRE</t>
  </si>
  <si>
    <t>SEIBO</t>
  </si>
  <si>
    <t>EL CAPULI</t>
  </si>
  <si>
    <t xml:space="preserve">EUCALIPTO </t>
  </si>
  <si>
    <t>BARRIO EL MILAGRO</t>
  </si>
  <si>
    <t>10D01C15S01</t>
  </si>
  <si>
    <t>CONTROL FIJO SAN JERONIMO</t>
  </si>
  <si>
    <t>BARRIO LOS CEIBOS</t>
  </si>
  <si>
    <t>10D03C01S01</t>
  </si>
  <si>
    <t>10D02C04S02</t>
  </si>
  <si>
    <t>BS.55 PUTUMAYO DESTACAMENTO CESAR VILLACIS</t>
  </si>
  <si>
    <t>21D02C04S02</t>
  </si>
  <si>
    <t>SANTA BARBARA - DESTACAMENTO MILITAR</t>
  </si>
  <si>
    <t>LOTERIA</t>
  </si>
  <si>
    <t>LAGARTO</t>
  </si>
  <si>
    <t>RECINTO NUEVA JUVENTUD</t>
  </si>
  <si>
    <t>VIA PTO PROVIDENCIA</t>
  </si>
  <si>
    <t>VIA LA TRONCAL AMAZONICA</t>
  </si>
  <si>
    <t>SANSAHUARI</t>
  </si>
  <si>
    <t>PANAMERICANA E35, SECTOR RELLENO SANITARIO DE MEJÌA</t>
  </si>
  <si>
    <t>CHONTILLO</t>
  </si>
  <si>
    <t>SAN MIGUEL DE LOS BANCOS/ EL CHIPAL</t>
  </si>
  <si>
    <t>COMUNIDAD COCHASQUI</t>
  </si>
  <si>
    <t>PALMA ROJA</t>
  </si>
  <si>
    <t>SECTOR MANGUILLA</t>
  </si>
  <si>
    <t>GUAMANI KM45</t>
  </si>
  <si>
    <t xml:space="preserve">PARROQUIA SAN CARLOS </t>
  </si>
  <si>
    <t>VIA A PUERTO MURIALDO KM 12</t>
  </si>
  <si>
    <t>VIA AL AUCA KM 04</t>
  </si>
  <si>
    <t>AV. 9 DE OCTUBRE Y REVENTADOR</t>
  </si>
  <si>
    <t>15D01C08S01</t>
  </si>
  <si>
    <t>CHONTAPUNTA</t>
  </si>
  <si>
    <t>15D01C01S01</t>
  </si>
  <si>
    <t>VIA  AHUANO YURALPA</t>
  </si>
  <si>
    <t>TRONCAL AMAZONICA</t>
  </si>
  <si>
    <t>ITACHI</t>
  </si>
  <si>
    <t>PAMBIL</t>
  </si>
  <si>
    <t>PARROQUIA SHELL</t>
  </si>
  <si>
    <t>16D01C05S01</t>
  </si>
  <si>
    <t>VIA 10 DE AGOSTO- TRIUNFO</t>
  </si>
  <si>
    <t>GUABO</t>
  </si>
  <si>
    <t>SECTOR CUICUNO</t>
  </si>
  <si>
    <t>18D04C04S01</t>
  </si>
  <si>
    <t>PEDRO VICENTE MALDONADO</t>
  </si>
  <si>
    <t>18D03C01S01</t>
  </si>
  <si>
    <t>UNIANDES</t>
  </si>
  <si>
    <t>MASCAREY</t>
  </si>
  <si>
    <t>NUEVO BAÑOS</t>
  </si>
  <si>
    <t>CASERIO SAN JOSE</t>
  </si>
  <si>
    <t>SECTOR SAN VICENTE</t>
  </si>
  <si>
    <t>EL ALTAR</t>
  </si>
  <si>
    <t>LICAN</t>
  </si>
  <si>
    <t>VIA GUAMOTE_ PALMIRA</t>
  </si>
  <si>
    <t>PALMIRA DAVALOS</t>
  </si>
  <si>
    <t>CALLE PUEBLA, INGRESO A SAN FRANCISCO DE PIZIN</t>
  </si>
  <si>
    <t>BUENOS AIRES</t>
  </si>
  <si>
    <t>13D03C09S01</t>
  </si>
  <si>
    <t>VÍA PUERTO CAYO</t>
  </si>
  <si>
    <t>13D10C04S01</t>
  </si>
  <si>
    <t>13D02C20S01</t>
  </si>
  <si>
    <t>13D08C04S01</t>
  </si>
  <si>
    <t>SAN VICENTE</t>
  </si>
  <si>
    <t>13D07C07S01</t>
  </si>
  <si>
    <t>SITIO MOSQUITO</t>
  </si>
  <si>
    <t>VIA SAN PLACIDO- PICHINCHA</t>
  </si>
  <si>
    <t>VIA EL ROSARIO PUERTO LIMON</t>
  </si>
  <si>
    <t>AV DE LOS COLONOS</t>
  </si>
  <si>
    <t>24D01C04S04</t>
  </si>
  <si>
    <t>ZONA INDUSTRIAL</t>
  </si>
  <si>
    <t>12D01C08S02</t>
  </si>
  <si>
    <t>12D02C04S01</t>
  </si>
  <si>
    <t>RECINTO PIJULLO</t>
  </si>
  <si>
    <t>12D01C13S01</t>
  </si>
  <si>
    <t>12D03C09S01</t>
  </si>
  <si>
    <t>RCTO. CAÑAVERAL DE ADENTRO</t>
  </si>
  <si>
    <t>PETRILLO</t>
  </si>
  <si>
    <t>PURUGUAY VIA A CAÑITAS DE TIGRE YACU</t>
  </si>
  <si>
    <t>BARRIO BELLAVISTA</t>
  </si>
  <si>
    <t>02D04C02S01</t>
  </si>
  <si>
    <t>MORAL FINO</t>
  </si>
  <si>
    <t>PLAZA 15 DE MAYO</t>
  </si>
  <si>
    <t>GUABA</t>
  </si>
  <si>
    <t>01D02C03S01</t>
  </si>
  <si>
    <t>AV. DON BOSCO</t>
  </si>
  <si>
    <t>LUIS MOSCOSO Y AV. DE LAS AMERICAS</t>
  </si>
  <si>
    <t>01D04C02S01</t>
  </si>
  <si>
    <t>CHAQUILCAY</t>
  </si>
  <si>
    <t>CAPIZHUN/SAN MIGUEL/AZOGUES</t>
  </si>
  <si>
    <t>VIA BIBLIAN - CAÑAR</t>
  </si>
  <si>
    <t>PFC BELLA UNION</t>
  </si>
  <si>
    <t>PARROQUIA JIMBITONO</t>
  </si>
  <si>
    <t>11D01C03S01</t>
  </si>
  <si>
    <t>11D03C03S01</t>
  </si>
  <si>
    <t>LAURO GUERRERO</t>
  </si>
  <si>
    <t>11D08C04S01</t>
  </si>
  <si>
    <t>SITIO BELLAVISTA</t>
  </si>
  <si>
    <t>CHIPRE</t>
  </si>
  <si>
    <t>11D01C06S02</t>
  </si>
  <si>
    <t>JOSE MARIA VIVAR CASTILLO Y VICENTE ALVAREZ SECTOR JUAN JOSE CASTILLO</t>
  </si>
  <si>
    <t>CALLE VICENTE BENTACOURTH</t>
  </si>
  <si>
    <t>YANZATZA- COMANDO DE POLICIA</t>
  </si>
  <si>
    <t xml:space="preserve">SEIQUE </t>
  </si>
  <si>
    <t>15:39:00 p: m:</t>
  </si>
  <si>
    <t>16:48:00 p: m:</t>
  </si>
  <si>
    <t>QUITO, AV. TOLEDO Y MADRID</t>
  </si>
  <si>
    <t>AV. ILALO</t>
  </si>
  <si>
    <t>MOLINOS DE VIENTO</t>
  </si>
  <si>
    <t>LORETO</t>
  </si>
  <si>
    <t>VIA PIFO</t>
  </si>
  <si>
    <t>17D08C08S02</t>
  </si>
  <si>
    <t>17D02C04S01</t>
  </si>
  <si>
    <t>FIDE MARTÍNEZ Y PÍO X</t>
  </si>
  <si>
    <t>17D08C06S01</t>
  </si>
  <si>
    <t>VIA AMAGUAÑA-SANGOLQUI</t>
  </si>
  <si>
    <t>ELOY ALFARO</t>
  </si>
  <si>
    <t>DIFERENTES ESPECIES</t>
  </si>
  <si>
    <t>SANSAHUARI B.S.55 PUTUMAYO</t>
  </si>
  <si>
    <t>DEPOSITO DE MADERA</t>
  </si>
  <si>
    <t>21D01C03S02</t>
  </si>
  <si>
    <t>PARROQUIA SANTA BARBARA</t>
  </si>
  <si>
    <t>PICHINCHA/PEDRO VICENTE MALDONADO/ VIA AL RECINTO 15 DE MAYO</t>
  </si>
  <si>
    <t>PICHINCHA/PEDRO VICENTE MALDONADO/ KM 107 RECINTO ANDOAS</t>
  </si>
  <si>
    <t>BAMBU GIGANTE</t>
  </si>
  <si>
    <t>COMUNIDAD SANTA ROSA DE LA COMPANIA</t>
  </si>
  <si>
    <t>TABACUNDO, SECTOR LA Y , FERRETERIA DIFERPAC</t>
  </si>
  <si>
    <t>GUARUMO</t>
  </si>
  <si>
    <t>VIA RIOBAMBA PENIPE A LA ALTURA DEL TORIL</t>
  </si>
  <si>
    <t>01D02C14S01</t>
  </si>
  <si>
    <t>VIA A TURI</t>
  </si>
  <si>
    <t>BULCAY</t>
  </si>
  <si>
    <t>MALACATOS AV. LOJA Y PIO JARAMILLO</t>
  </si>
  <si>
    <t>ROMERILLO</t>
  </si>
  <si>
    <t>SARAGURO/URDANETA/ZHADAMPAMBA/PANAMERICANA SUR</t>
  </si>
  <si>
    <t>BARRIO EL NARANJAL</t>
  </si>
  <si>
    <t>AV. EL PANO</t>
  </si>
  <si>
    <t>1O:OO</t>
  </si>
  <si>
    <t>BARRIO LOS PINOS</t>
  </si>
  <si>
    <t>CEIBO ROJO</t>
  </si>
  <si>
    <t>VIA NANEGALITO</t>
  </si>
  <si>
    <t>PARROQUIA ATAHUALPA</t>
  </si>
  <si>
    <t xml:space="preserve">VIA MACAS-PUYO </t>
  </si>
  <si>
    <t>LAGUNO</t>
  </si>
  <si>
    <t>PCF BELLA UNION</t>
  </si>
  <si>
    <t>SECTOR MACALO GRANDE</t>
  </si>
  <si>
    <t>AV. COTOPAXI Y BUENOS AIRES</t>
  </si>
  <si>
    <t>RUTA GUAYAQUIL</t>
  </si>
  <si>
    <t>NARANJILLO</t>
  </si>
  <si>
    <t>SECTOR LIBERTADOR BOLIVAR</t>
  </si>
  <si>
    <t>CAOBA</t>
  </si>
  <si>
    <t xml:space="preserve">BARRIO SAN JUAN </t>
  </si>
  <si>
    <t>21D01C01S02</t>
  </si>
  <si>
    <t>01D08C01S01</t>
  </si>
  <si>
    <t>AV. MARIA AUXILIADORA</t>
  </si>
  <si>
    <t>UZHUPUD</t>
  </si>
  <si>
    <t>06D01C15S02</t>
  </si>
  <si>
    <t>PANAMERICANA NORTE Y RIO COCA</t>
  </si>
  <si>
    <t>GUAYABAL</t>
  </si>
  <si>
    <t>AVENIDA ABRAHAM CALAZACÓN Y AV DE LOS COLONOS</t>
  </si>
  <si>
    <t>23D02C04S02</t>
  </si>
  <si>
    <t>ENTRADA A LA MODELO</t>
  </si>
  <si>
    <t>09D01C01S03</t>
  </si>
  <si>
    <t>GUASMO NORTE DEPOSITO DE MADERA EL PAILON</t>
  </si>
  <si>
    <t>10:35:00 p: m:</t>
  </si>
  <si>
    <t>DURAN LOS HELECHOS DEPOSITO DE MADERA</t>
  </si>
  <si>
    <t>BALCON HERMOSO</t>
  </si>
  <si>
    <t xml:space="preserve">MECHA </t>
  </si>
  <si>
    <t>COLORADO FINO</t>
  </si>
  <si>
    <t>08D04C04S01</t>
  </si>
  <si>
    <t>ENTRADA AL RECINTO LA DUANA</t>
  </si>
  <si>
    <t>HUACHI LA MAGDALENA</t>
  </si>
  <si>
    <t>VIA AL TEJAR</t>
  </si>
  <si>
    <t>SAN ANTONIO DE PICHINCHA</t>
  </si>
  <si>
    <t>CONTROL INTEGRADO TABABUELA</t>
  </si>
  <si>
    <t>10D01C16S01</t>
  </si>
  <si>
    <t>SECTOR DE PALACARA</t>
  </si>
  <si>
    <t>PERIFERICO SUR</t>
  </si>
  <si>
    <t>DURAN PARROQUIA ELOY ALFARO AV NICOLAS LAPENTI</t>
  </si>
  <si>
    <t>PUENTE LUCÍA</t>
  </si>
  <si>
    <t>09D04C04S01</t>
  </si>
  <si>
    <t>PORTETE DE TARQUI Y VENEZUELA</t>
  </si>
  <si>
    <t>14:39:00 p: m:</t>
  </si>
  <si>
    <t>17:04:00 p: m:</t>
  </si>
  <si>
    <t>08D03C01S02</t>
  </si>
  <si>
    <t>PACORA</t>
  </si>
  <si>
    <t>CARRA</t>
  </si>
  <si>
    <t>SECTOR COLAYAPAMBA</t>
  </si>
  <si>
    <t>HUAMBALO</t>
  </si>
  <si>
    <t>06D01C12S01</t>
  </si>
  <si>
    <t>INGRESO A CUNDUANA</t>
  </si>
  <si>
    <t>AV. REVOLUCION CIUDADANA</t>
  </si>
  <si>
    <t xml:space="preserve">VIA PITA - SAMAMA </t>
  </si>
  <si>
    <t>TAMBOR</t>
  </si>
  <si>
    <t>SECTOR DE LAS CANCHAS DE YAMBAS</t>
  </si>
  <si>
    <t>AV. RUTA DEL EXODO DE YANGANA, PARQUE UNIVERSITARIO FRANCISCO VIVAR CASTRO</t>
  </si>
  <si>
    <t>VIA A CURIPAMBA</t>
  </si>
  <si>
    <t>TRONCAL DE LA COSTA</t>
  </si>
  <si>
    <t xml:space="preserve">TACUTA </t>
  </si>
  <si>
    <t>AVIO</t>
  </si>
  <si>
    <t>ASERRADERO FERNANDEZ</t>
  </si>
  <si>
    <t>17D06C10S01</t>
  </si>
  <si>
    <t>UNION IMBABUREÑA</t>
  </si>
  <si>
    <t>14D06C04S01</t>
  </si>
  <si>
    <t>A 500M DE LA Y DEL INGRESO A PATUCA</t>
  </si>
  <si>
    <t>01D07C02S01</t>
  </si>
  <si>
    <t>12D01C02S01</t>
  </si>
  <si>
    <t>VIA A PICHINCHA</t>
  </si>
  <si>
    <t>SECTOR LA TOLA 2</t>
  </si>
  <si>
    <t>VIA ELCARMEN-PEDERNALES</t>
  </si>
  <si>
    <t>VIA PICHINCHA</t>
  </si>
  <si>
    <t>ESPECIE POR VERIFICAR</t>
  </si>
  <si>
    <t>AV. MONS. LEONIDAS PROAÑO Y CALLE RIELES</t>
  </si>
  <si>
    <t>ASERRADA</t>
  </si>
  <si>
    <t>AV EL COOPERATIVISMO</t>
  </si>
  <si>
    <t>Y DE PALESTINA</t>
  </si>
  <si>
    <t>EL SALTO</t>
  </si>
  <si>
    <t>PARROQUIA FATIMA</t>
  </si>
  <si>
    <t>ACHOTILLO</t>
  </si>
  <si>
    <t>VIA A ORONGUILLO/RECINTO EL TESORO</t>
  </si>
  <si>
    <t>02D01C03S01</t>
  </si>
  <si>
    <t>VIA AL LAGO LAS COCHAS</t>
  </si>
  <si>
    <t>AV. BOLIVARIANA</t>
  </si>
  <si>
    <t>COMUNA MONTAÑITA</t>
  </si>
  <si>
    <t>SECTOR LA VAQUERIA</t>
  </si>
  <si>
    <t>17D02C03S01</t>
  </si>
  <si>
    <t>PICHINCHA / PUERTO QUITO / LA ISLA</t>
  </si>
  <si>
    <t>MANZANO</t>
  </si>
  <si>
    <t>BARRIO FLOR DE PANTANO</t>
  </si>
  <si>
    <t>16D01C03S01</t>
  </si>
  <si>
    <t>SIGSIPAMBA</t>
  </si>
  <si>
    <t>UPC SAN ISIDRO</t>
  </si>
  <si>
    <t>08D04C02S01</t>
  </si>
  <si>
    <t>PANAMERICANA E-35</t>
  </si>
  <si>
    <t>AV. LUIS ANIBAL GRANJA Y CARLOS CANDO</t>
  </si>
  <si>
    <t>PANAMERICANA NORTE SECTOR SAN PABLO</t>
  </si>
  <si>
    <t>AV. ALFONSO CHAVEZ Y DIEGO RIVERA</t>
  </si>
  <si>
    <t>12D06C01S01</t>
  </si>
  <si>
    <t>FUMISA</t>
  </si>
  <si>
    <t>12D03C07S03</t>
  </si>
  <si>
    <t>10:OO</t>
  </si>
  <si>
    <t>EL VERGEL - SECTOR LA CAYAMBE</t>
  </si>
  <si>
    <t>KILOMETRO 6 Y MEDIO VIA GUARANDA CHIMBO POR LA TRITURADORA DEL CONCEJO PROVINCIAL</t>
  </si>
  <si>
    <t xml:space="preserve">PLAZA DEL CARNAVAL </t>
  </si>
  <si>
    <t xml:space="preserve">M3 </t>
  </si>
  <si>
    <t>01D04C04S02</t>
  </si>
  <si>
    <t>UPC SARAGURO</t>
  </si>
  <si>
    <t>DURAN/AV. NICOLAS LAPENTI</t>
  </si>
  <si>
    <t>12:45:00 p: m:</t>
  </si>
  <si>
    <t>PUENTE LUCIA</t>
  </si>
  <si>
    <t>05:30:00 p: m:</t>
  </si>
  <si>
    <t>12:26:00 p: m:</t>
  </si>
  <si>
    <t>PUESTO FIJO DE CONTROL SANTA CECILIA</t>
  </si>
  <si>
    <t>PARROQUIA VELASCO IBARRA / RECINTO SAN PEDRO</t>
  </si>
  <si>
    <t>PICHINCHA / PUERTO QUITO / RECINTO CAÑAVERAL</t>
  </si>
  <si>
    <t>COMUNA PROSPERIDAD</t>
  </si>
  <si>
    <t>GUAYACAN</t>
  </si>
  <si>
    <t>SANTA ANA VIA A SEVILLA</t>
  </si>
  <si>
    <t>LIMONCILLO</t>
  </si>
  <si>
    <t xml:space="preserve">SANDE </t>
  </si>
  <si>
    <t>MORAL</t>
  </si>
  <si>
    <t>17D12C04S04</t>
  </si>
  <si>
    <t>PICHINCHA/SAN MIGUEL DE LOS BANCOS/ VIA AL INGRESO DE LA HOSTERIA RIO BLANCO</t>
  </si>
  <si>
    <t>COMUNIDAD SAN CARLOS</t>
  </si>
  <si>
    <t>HUACHI LA DOLOROSA</t>
  </si>
  <si>
    <t>23D03C02S01</t>
  </si>
  <si>
    <t>PUERTAS NEGRAS</t>
  </si>
  <si>
    <t>JUAN X MARCOS Y 18 DE MAYO</t>
  </si>
  <si>
    <t>VIA PUEBLO VIEJO - VENTANAS</t>
  </si>
  <si>
    <t>LA MERCED</t>
  </si>
  <si>
    <t>02D03C07S02</t>
  </si>
  <si>
    <t>LAS GUARDIAS RECINTO</t>
  </si>
  <si>
    <t>VIA A BELLA RICA</t>
  </si>
  <si>
    <t>VIA LOJA-ZAMORA</t>
  </si>
  <si>
    <t>ORILLAS DEL ZAMORA Y AV. ISIDRO AYORA</t>
  </si>
  <si>
    <t>YAMILA</t>
  </si>
  <si>
    <t>CALLEO OCHOA LEONY VICENTE SERRANO</t>
  </si>
  <si>
    <t>VIA A CUENCA, SECTOR RAJARO0S</t>
  </si>
  <si>
    <t>AV FERROVIARIA Y JUAN PABLO SEGUNDO</t>
  </si>
  <si>
    <t>09D24C08S02</t>
  </si>
  <si>
    <t>VIA DURAN YAGUACHI KM 14 1/2</t>
  </si>
  <si>
    <t>17D08C09S01</t>
  </si>
  <si>
    <t>MACAREY</t>
  </si>
  <si>
    <t>PICHINCHA / PUERTO QUITO / 29 DE SEPTIEMBRE</t>
  </si>
  <si>
    <t>AV. PRINCIPAL RAFAEL ANDRADE</t>
  </si>
  <si>
    <t>13D04C13S01</t>
  </si>
  <si>
    <t>13D12C04S01</t>
  </si>
  <si>
    <t>TOSAGUA</t>
  </si>
  <si>
    <t>AVENIDA 108</t>
  </si>
  <si>
    <t>13D10C08S01</t>
  </si>
  <si>
    <t>JAMA</t>
  </si>
  <si>
    <t>09D07C07S03</t>
  </si>
  <si>
    <t>Av. Camilo Ponce Enríquez - SAN FRANCISCO</t>
  </si>
  <si>
    <t>13:56:00 p: m:</t>
  </si>
  <si>
    <t>13:40:00 p: m:</t>
  </si>
  <si>
    <t>AV. AMAZONAS Y AV. JAIME NEBOT VELASCO</t>
  </si>
  <si>
    <t>17:40:00 p: m:</t>
  </si>
  <si>
    <t>19:40:00 p: m:</t>
  </si>
  <si>
    <t>CALLE VEGA DAVILA Y SN</t>
  </si>
  <si>
    <t>VARIAS ESPECIES</t>
  </si>
  <si>
    <t>PICHINCHA/SAN MIGUEL DE LOS BANCOS/ RECINTO PAISAJE DEL RIO BLANCO</t>
  </si>
  <si>
    <t>RECINTO PUERTO ARTURO</t>
  </si>
  <si>
    <t>12D06C08S01</t>
  </si>
  <si>
    <t>11D01C04S01</t>
  </si>
  <si>
    <t>CHUQUIRIBAMBA SITIO CARMELO BAJO</t>
  </si>
  <si>
    <t>SECTOR LANDANGUI</t>
  </si>
  <si>
    <t>ESTERO MEDINA</t>
  </si>
  <si>
    <t xml:space="preserve">TECA </t>
  </si>
  <si>
    <t>23D01C16S01</t>
  </si>
  <si>
    <t>CHANUL</t>
  </si>
  <si>
    <t>RECINTO LA T</t>
  </si>
  <si>
    <t>BARRIO TABULE</t>
  </si>
  <si>
    <t>PERIFERICO SUR Y EL ROSAL</t>
  </si>
  <si>
    <t>SEGUNDO MORENO</t>
  </si>
  <si>
    <t>HIGUERON</t>
  </si>
  <si>
    <t>PICHINCHA / PUERTO QUITO / VIA A LA SEXTA</t>
  </si>
  <si>
    <t>COMUNIDAD PITANA BAJO</t>
  </si>
  <si>
    <t xml:space="preserve">CAIMITILLO </t>
  </si>
  <si>
    <t>VIA A PATATE</t>
  </si>
  <si>
    <t>HOTEL LA CANOITA</t>
  </si>
  <si>
    <t>COMUNA COLONCHE</t>
  </si>
  <si>
    <t>RECINTO LAS POZAS</t>
  </si>
  <si>
    <t>PISAGUA BAJO</t>
  </si>
  <si>
    <t>cruzando el puente del rio catarama</t>
  </si>
  <si>
    <t>AV. DANIEL DURAN</t>
  </si>
  <si>
    <t>BULLCAY</t>
  </si>
  <si>
    <t>PURUNUMA/ SITIO MUSANGO</t>
  </si>
  <si>
    <t>09D07C08S01</t>
  </si>
  <si>
    <t>PEAJE CHIVERIA</t>
  </si>
  <si>
    <t>04:30:00 a: m:</t>
  </si>
  <si>
    <t>10:12:00 p: m:</t>
  </si>
  <si>
    <t>COOP. LAS GERMANIAS //Av. Camilo Ponce Enríquez</t>
  </si>
  <si>
    <t>SAN ANTONIO DE PICHINCHA Y AV. EQUINOCCIOAL</t>
  </si>
  <si>
    <t>ALOAG Y VIA A LATACUNGA</t>
  </si>
  <si>
    <t>MANABI/JAMA/RECINTO LA PAVA</t>
  </si>
  <si>
    <t>MANUEL CORONADO Y JULIAN ESTRELLA</t>
  </si>
  <si>
    <t>17D11C09S02</t>
  </si>
  <si>
    <t>VIA A AMAGUAÑA</t>
  </si>
  <si>
    <t>VIA QUEVEDO</t>
  </si>
  <si>
    <t>AV. ABACA ECUADOR</t>
  </si>
  <si>
    <t>VIA CHONTA PUNTA</t>
  </si>
  <si>
    <t>AZUFRE</t>
  </si>
  <si>
    <t>VIA SAN GERONIMO</t>
  </si>
  <si>
    <t>BARRIO LA RECTA</t>
  </si>
  <si>
    <t xml:space="preserve">BELLA MARIA </t>
  </si>
  <si>
    <t>CONTROL MILITAR</t>
  </si>
  <si>
    <t>EL CARMELO</t>
  </si>
  <si>
    <t xml:space="preserve">RECINTO SIMON BOLIVAR </t>
  </si>
  <si>
    <t>COMUNA MAYANCHA</t>
  </si>
  <si>
    <t>DESTACAMENTO MILITAR LAURO GUERRERO</t>
  </si>
  <si>
    <t>BOYA</t>
  </si>
  <si>
    <t>GUARANGO</t>
  </si>
  <si>
    <t>PICHINCHA/PEDRO VICENTE MALDONADO/VIA A SALCEDO LINDO</t>
  </si>
  <si>
    <t>COMUNIDAD SAN JOSE</t>
  </si>
  <si>
    <t xml:space="preserve">  16:00:00</t>
  </si>
  <si>
    <t>ASERRADERO INTIPUNGO</t>
  </si>
  <si>
    <t>HUAPANTE LA PLAYA</t>
  </si>
  <si>
    <t>SALASACA A 100 METROS DE LA GASOLINERA MASAQUIZA</t>
  </si>
  <si>
    <t>RCTO. LA CADENA</t>
  </si>
  <si>
    <t>SANTA MARTA</t>
  </si>
  <si>
    <t>Y DE SANTA ANA</t>
  </si>
  <si>
    <t>CHUQUIRIBAMBA -EL CARMEN SITIO GUALLIZHAPA</t>
  </si>
  <si>
    <t xml:space="preserve">PARROQUIA PUERTO BOLIVAR MALECON </t>
  </si>
  <si>
    <t>AV. PONCE ENRIQUEZ</t>
  </si>
  <si>
    <t>MAMBA</t>
  </si>
  <si>
    <t>ARMENIA</t>
  </si>
  <si>
    <t xml:space="preserve">GARCIA MORENO </t>
  </si>
  <si>
    <t>CARDIA ALLIODORA</t>
  </si>
  <si>
    <t>VIROLA</t>
  </si>
  <si>
    <t>CONTROL FIJO  FORESTAL MAATE</t>
  </si>
  <si>
    <t>PICHINCHA / PUERTO QUITO / VIA AL RECINTO OCCIDENTAL 1</t>
  </si>
  <si>
    <t>CANCHAS DE CEMENTO DE CIUDAD VERDE</t>
  </si>
  <si>
    <t xml:space="preserve">AV. ESMERALDAS </t>
  </si>
  <si>
    <t>CALLE VEGA DAVILA Y napo</t>
  </si>
  <si>
    <t>SEIKE</t>
  </si>
  <si>
    <t>09D06C06S01</t>
  </si>
  <si>
    <t>DEPOSITO DE MADERA. SR. ALVARADO</t>
  </si>
  <si>
    <t>LA MAGDALENA</t>
  </si>
  <si>
    <t>CALLE CAMAÑO</t>
  </si>
  <si>
    <t>AMAGUAÑA Y SANTA ISABEL</t>
  </si>
  <si>
    <t>TILLO</t>
  </si>
  <si>
    <t>LA MARUJITA</t>
  </si>
  <si>
    <t>SECTOR TRES VÍAS</t>
  </si>
  <si>
    <t>08D03C02S02</t>
  </si>
  <si>
    <t>EL HOJAL</t>
  </si>
  <si>
    <t xml:space="preserve">ORDINARIO </t>
  </si>
  <si>
    <t>10D02C16S01</t>
  </si>
  <si>
    <t>VIA A QUITO KM 15</t>
  </si>
  <si>
    <t>ATAHUALPA</t>
  </si>
  <si>
    <t>AV. MARIANA DE JESUS</t>
  </si>
  <si>
    <t>PICHINCHA/SAN MIGUEL DE LOS BANCOS/ VIA AL RECINTO SAN PEDRO KM 15</t>
  </si>
  <si>
    <t>VIA AL AUCA KM 6</t>
  </si>
  <si>
    <t xml:space="preserve">GARCIA MORENO/VIA LOS ZORROS </t>
  </si>
  <si>
    <t>LA BELLEZA KM 43</t>
  </si>
  <si>
    <t>SECTOR SAN SEBASTIAN</t>
  </si>
  <si>
    <t xml:space="preserve">MANZANO </t>
  </si>
  <si>
    <t xml:space="preserve">CHALVIANDE </t>
  </si>
  <si>
    <t>TANDALIVI</t>
  </si>
  <si>
    <t>URBANIZACION SAN BUENA VENTURA</t>
  </si>
  <si>
    <t>AV. 9 DE OCTUBRE Y CALLE RIOBAMBA</t>
  </si>
  <si>
    <t>SECTOR FERROCARRILES DEL ECUADOR E.P</t>
  </si>
  <si>
    <t>13D07C14S01</t>
  </si>
  <si>
    <t>LA PUNTILLA</t>
  </si>
  <si>
    <t>DEPOSITO DE MADERA LA PRADERA</t>
  </si>
  <si>
    <t>KM 7 VIA A QUEVEDO</t>
  </si>
  <si>
    <t xml:space="preserve">BYPAS AV VENTURA Y LA Y BARRIO 4 DE MAYO </t>
  </si>
  <si>
    <t>12D05C05S01</t>
  </si>
  <si>
    <t>AV. 10 DE AGOSTO</t>
  </si>
  <si>
    <t>VIA PRINCIPAL</t>
  </si>
  <si>
    <t>GUANGARCUCHO</t>
  </si>
  <si>
    <t>JERUSALEN/BIBLIAN</t>
  </si>
  <si>
    <t>14D04C05S01</t>
  </si>
  <si>
    <t>AV.COLON TINOCO</t>
  </si>
  <si>
    <t>10 DE AGOSTO Y CIRV NORTE</t>
  </si>
  <si>
    <t>VIA  LA PRIMAVERA  SECTOR GASOLINERA ARAUJO</t>
  </si>
  <si>
    <t>FINCA DELIA -  PANORAMA 2</t>
  </si>
  <si>
    <t>GENERAL NECOCHEA</t>
  </si>
  <si>
    <t>AV. BRASIL</t>
  </si>
  <si>
    <t>VIA QUINCHE</t>
  </si>
  <si>
    <t>AV. OSWALDO GUAYASAMIN</t>
  </si>
  <si>
    <t xml:space="preserve">TAMBURO </t>
  </si>
  <si>
    <t>UPC TARAPOA</t>
  </si>
  <si>
    <t>CONTROL FIJO TACHINA</t>
  </si>
  <si>
    <t>AVENIDA PANAMERICANA SUR, VÍA A SANTIAGO</t>
  </si>
  <si>
    <t>SITIO ESTERO DE LA PALMA</t>
  </si>
  <si>
    <t>AV. ROMERO</t>
  </si>
  <si>
    <t>AV CAMILO PONCE ENRIQUEZ- COOP LAS GERMANIAS</t>
  </si>
  <si>
    <t>14:20:00 a: m:</t>
  </si>
  <si>
    <t>VIA A QUITO KM 5</t>
  </si>
  <si>
    <t>BAY PASS LAGO AGRIO</t>
  </si>
  <si>
    <t>CERCA AL CEMENTERIO DE LAGO AGRIO</t>
  </si>
  <si>
    <t>SECTOR CABECERA DEL RIO BLANCO</t>
  </si>
  <si>
    <t>SABALETO</t>
  </si>
  <si>
    <t>07D03C08S01</t>
  </si>
  <si>
    <t>EL FAIQUE</t>
  </si>
  <si>
    <t>COOPERATIVA LOS HELECHOS</t>
  </si>
  <si>
    <t>11:15:00 p: m:</t>
  </si>
  <si>
    <t>ENTRADA DE LA 8 JUNTO AL CUERPO DE BOMBEROS</t>
  </si>
  <si>
    <t>20:15:00 p: m:</t>
  </si>
  <si>
    <t>TIGUA</t>
  </si>
  <si>
    <t>VIA A BABAHOYO</t>
  </si>
  <si>
    <t>21D02C05S02</t>
  </si>
  <si>
    <t>17D08C04S02</t>
  </si>
  <si>
    <t>CALLE SINCHOLAGUA</t>
  </si>
  <si>
    <t>GUACHAPELI</t>
  </si>
  <si>
    <t xml:space="preserve">LAUREL </t>
  </si>
  <si>
    <t>LECHERO</t>
  </si>
  <si>
    <t xml:space="preserve">ABIO COLORADO </t>
  </si>
  <si>
    <t>01D04C05S01</t>
  </si>
  <si>
    <t>CHUQUIRIBAMABA SITIO ZAÑE</t>
  </si>
  <si>
    <t>BARRIO SAN DIEGO KM6</t>
  </si>
  <si>
    <t>SECTOR NARUPA</t>
  </si>
  <si>
    <t>SAN MARCOS</t>
  </si>
  <si>
    <t>VIA PORTOVIEJO CRUCITA</t>
  </si>
  <si>
    <t>PICHINCHA/SAN MIGUEL DE LOS BANCOS/MINDO</t>
  </si>
  <si>
    <t>PALANDA 2</t>
  </si>
  <si>
    <t>RIO PUTUMAYO</t>
  </si>
  <si>
    <t>ISABEL LA CATOLICA Y CIEZA DE LEON</t>
  </si>
  <si>
    <t>PARROQUIA GUAMBALO, VIA BAÑOS - PELILEO</t>
  </si>
  <si>
    <t xml:space="preserve"> VIA AHUANO YURALPA</t>
  </si>
  <si>
    <t>TRONCAL DE LA COSTA/RIO BONITO</t>
  </si>
  <si>
    <t>PUERTO TENDALES</t>
  </si>
  <si>
    <t>05:00:00 a: m:</t>
  </si>
  <si>
    <t>11:53:00 p: m:</t>
  </si>
  <si>
    <t>CEDRELINGA</t>
  </si>
  <si>
    <t>11 DE DICIEMBRE Y AV. 39</t>
  </si>
  <si>
    <t>17D11C12S01</t>
  </si>
  <si>
    <t>ENOKANQUI</t>
  </si>
  <si>
    <t>CALLE  ELOY ALFARO</t>
  </si>
  <si>
    <t>NICOLAS AUGUSTO GONZALES ENTRE LA 31 Y LA 32 AVA</t>
  </si>
  <si>
    <t xml:space="preserve">SAN SEBASTIAN </t>
  </si>
  <si>
    <t xml:space="preserve">VIA A PASOCHOA </t>
  </si>
  <si>
    <t xml:space="preserve">MADERABLE </t>
  </si>
  <si>
    <t>21D04C01S01</t>
  </si>
  <si>
    <t>COMUNIDAD LOS RIOS</t>
  </si>
  <si>
    <t>VIA PRINCIPAL SECTOR EL ENO</t>
  </si>
  <si>
    <t>QUINCHUQUI ALTO</t>
  </si>
  <si>
    <t>ZARAPALLO ALTO</t>
  </si>
  <si>
    <t>LA SANGAY</t>
  </si>
  <si>
    <t>PUERTO MURIALDO</t>
  </si>
  <si>
    <t>PARROQUIA TENIENTE HUGO ORTIZ ENTRADA GUAYACU</t>
  </si>
  <si>
    <t>FOSFORO</t>
  </si>
  <si>
    <t>KM 17 VIA 10 DE AGOSTO-TRIUNFO</t>
  </si>
  <si>
    <t>PARROQUIA SHELL SECTOR T DE SULAY</t>
  </si>
  <si>
    <t>CIEBO</t>
  </si>
  <si>
    <t>SOCABON</t>
  </si>
  <si>
    <t>AV. LOJA Y PUERTO DE PALOS</t>
  </si>
  <si>
    <t>DON BOSCO Y CALLE EL GRECO</t>
  </si>
  <si>
    <t>01D05C03S01</t>
  </si>
  <si>
    <t>01D01C11S01</t>
  </si>
  <si>
    <t>AV. 9 DE MAYO</t>
  </si>
  <si>
    <t>ENCOFRADO</t>
  </si>
  <si>
    <t xml:space="preserve">EL ARENAL </t>
  </si>
  <si>
    <t>PASAJE GUALPA</t>
  </si>
  <si>
    <t xml:space="preserve">UNIDAD EDUCATIVA PITAGORAS </t>
  </si>
  <si>
    <t>ENTRADA PUERTO NUEVO</t>
  </si>
  <si>
    <t>PEDRO FERMIN</t>
  </si>
  <si>
    <t>LAGUNAS DE ATILLO</t>
  </si>
  <si>
    <t xml:space="preserve">VIA RIOBAMBA AMBATO </t>
  </si>
  <si>
    <t>VIA AL ENCANTO</t>
  </si>
  <si>
    <t>CLUB SOCIAL DE AEREOTECNICOS DE LA FAE</t>
  </si>
  <si>
    <t> -79,409242</t>
  </si>
  <si>
    <t>º2636261</t>
  </si>
  <si>
    <t>NATABUELA</t>
  </si>
  <si>
    <t>06D01C05S01</t>
  </si>
  <si>
    <t>CAMINOS AL SOL</t>
  </si>
  <si>
    <t xml:space="preserve">UPMA COTOPAXI </t>
  </si>
  <si>
    <t xml:space="preserve"> MANZANO</t>
  </si>
  <si>
    <t xml:space="preserve">COLORADO </t>
  </si>
  <si>
    <t>SEIQUE</t>
  </si>
  <si>
    <t>VIA AHUANO</t>
  </si>
  <si>
    <t>ASERRADERO JORMAC</t>
  </si>
  <si>
    <t>PICHINCHA/PEDRO VICENTE MALDONADO/AV. 29 DE JULIO</t>
  </si>
  <si>
    <t>CIRCUNVALACION Y PANAMERICANA</t>
  </si>
  <si>
    <t>04D01C10S02</t>
  </si>
  <si>
    <t>PUENTE DE ALAQUEZ</t>
  </si>
  <si>
    <t>CALLE PRINCIPAL</t>
  </si>
  <si>
    <t>MAMBLA</t>
  </si>
  <si>
    <t>VIA QUITO KM 13</t>
  </si>
  <si>
    <t>PICHINCHA/SAN MIGUEL DE LOS BANCOS</t>
  </si>
  <si>
    <t>PARROQUIA UNION MILAGRENA</t>
  </si>
  <si>
    <t>COMUNIDAD CRISTAL</t>
  </si>
  <si>
    <t>PEINE DE MONO</t>
  </si>
  <si>
    <t>MANGLILLO</t>
  </si>
  <si>
    <t xml:space="preserve">VIA ORIENTAL DE PASO </t>
  </si>
  <si>
    <t>SARDINAS</t>
  </si>
  <si>
    <t>FALDAS DE LA LOMA ILALO</t>
  </si>
  <si>
    <t>VIA RIOBAMBA PENIPE GASOLINERA EL ALTAR</t>
  </si>
  <si>
    <t>BY PASS QUITO - QUEVEDO</t>
  </si>
  <si>
    <t>07D01C09S01</t>
  </si>
  <si>
    <t>PARROQUIA LA VICTORIA ASERRIO HNOS. CASTILLO</t>
  </si>
  <si>
    <t>SAN JOSE DE PAYAMINO</t>
  </si>
  <si>
    <t>ANTIGUO PEAJE</t>
  </si>
  <si>
    <t>PARROQUIA VERACRUZ</t>
  </si>
  <si>
    <t>KM1 VIA MADRE TIERRA SHELL</t>
  </si>
  <si>
    <t>AV. EDELBERTO BONILLA</t>
  </si>
  <si>
    <t>LOJA/URDANETA/PELUQUERIA</t>
  </si>
  <si>
    <t xml:space="preserve">PINO </t>
  </si>
  <si>
    <t>LOJA/URDANETA/PANAMERICANA SUR</t>
  </si>
  <si>
    <t>11D06C09S01</t>
  </si>
  <si>
    <t>SITIO OLLEROS</t>
  </si>
  <si>
    <t>SECTOR PAPAYAL</t>
  </si>
  <si>
    <t xml:space="preserve">GUASMO </t>
  </si>
  <si>
    <t>17D07C04S03</t>
  </si>
  <si>
    <t>SECTOR SAN FRANCISCO- TUMBES</t>
  </si>
  <si>
    <t>SECTOR ERL CAPULI</t>
  </si>
  <si>
    <t>CAPULI-QUEBRADA DE POTRERILLOS</t>
  </si>
  <si>
    <t>07D01C06S01</t>
  </si>
  <si>
    <t>SAN JUAN DE CHILLOGALLO</t>
  </si>
  <si>
    <t>SECTOR BARRIO SAN PEDRO</t>
  </si>
  <si>
    <t>CANELON</t>
  </si>
  <si>
    <t>SECTOR SAIPE</t>
  </si>
  <si>
    <t>VIA CHUQUIRIBAMBA-EL CISNE</t>
  </si>
  <si>
    <t>LA DELICIA VA SAN MIGUEL ALTO</t>
  </si>
  <si>
    <t xml:space="preserve">SECTOR LIMON INDANZA </t>
  </si>
  <si>
    <t xml:space="preserve">COPAL </t>
  </si>
  <si>
    <t>MACHARE</t>
  </si>
  <si>
    <t>SAN JOSE ALTO</t>
  </si>
  <si>
    <t>17D07C02S01</t>
  </si>
  <si>
    <t>12D03C04S02</t>
  </si>
  <si>
    <t>05:45:00 p: m:</t>
  </si>
  <si>
    <t xml:space="preserve">SANTA CECILIA </t>
  </si>
  <si>
    <t xml:space="preserve">LOTERIA </t>
  </si>
  <si>
    <t>AV. BOLIVARIANA Y AV. PITAGORAS; REDONDEL DEL TERREMOTO</t>
  </si>
  <si>
    <t xml:space="preserve"> M3</t>
  </si>
  <si>
    <t>PUENTE UPANO</t>
  </si>
  <si>
    <t xml:space="preserve">VIA SAN VICENTE </t>
  </si>
  <si>
    <t>VIA A LOS ZORROS JAGUAR 2 KM 49 1/2</t>
  </si>
  <si>
    <t>COLONIA BOLIVAR</t>
  </si>
  <si>
    <t>VIA ARAJUNO</t>
  </si>
  <si>
    <t>SALASACA, AV. CONFRATERNIDAD</t>
  </si>
  <si>
    <t>AV. CONFRATERNIDAD Y 22 DE JULIO</t>
  </si>
  <si>
    <t>01D05C02S01</t>
  </si>
  <si>
    <t>GUALEL</t>
  </si>
  <si>
    <t>SECTOR MIRANDA</t>
  </si>
  <si>
    <t>PICHINCHA/PEDRO VICENTE MALDONADO/ SECTOR LA CONRAD</t>
  </si>
  <si>
    <t>AV. BOLIVARIANA Y MARCHENA; HUACHI LORETO</t>
  </si>
  <si>
    <t>09D08C05S02</t>
  </si>
  <si>
    <t>ENTRADA DE LA 8</t>
  </si>
  <si>
    <t>17D06C05S04</t>
  </si>
  <si>
    <t xml:space="preserve">AV. SIMON BOLIVAR </t>
  </si>
  <si>
    <t>COLINAS DEL DORADO</t>
  </si>
  <si>
    <t>18D02C01S02</t>
  </si>
  <si>
    <t>AV. ATAHUALPA Y TEODORO SOLIS MORAN</t>
  </si>
  <si>
    <t>RIO UPANO</t>
  </si>
  <si>
    <t>13D06C06S01</t>
  </si>
  <si>
    <t>OTAVALO</t>
  </si>
  <si>
    <t>PARROQUIA SANTA ROSA</t>
  </si>
  <si>
    <t>CALLE ANTONIO NARIÑO</t>
  </si>
  <si>
    <t>PICHINCHA/SAN MIGUEL DE LOS BANCOS/CARPINTERIA EL CHABELO</t>
  </si>
  <si>
    <t>SAN JOSÉ DE DAHUANO</t>
  </si>
  <si>
    <t>CANTON MERA-CENTRO</t>
  </si>
  <si>
    <t>06D01C02S01</t>
  </si>
  <si>
    <t>12D01C19S01</t>
  </si>
  <si>
    <t>PUNTA AHUANO LA GABARRA</t>
  </si>
  <si>
    <t>13D10C01S01</t>
  </si>
  <si>
    <t>RECINTO CAÑAVERAL</t>
  </si>
  <si>
    <t>BARRIO LAS NINFAS</t>
  </si>
  <si>
    <t>SAN MARTIN</t>
  </si>
  <si>
    <t>LOCOA SANTA ANA</t>
  </si>
  <si>
    <t>AV .ELEODORO SOLORZANO .</t>
  </si>
  <si>
    <t>PITANA ALTO</t>
  </si>
  <si>
    <t>SANTA TERESA DE PINTAG</t>
  </si>
  <si>
    <t xml:space="preserve">5 DE JUNIO </t>
  </si>
  <si>
    <t>EMPRESA PRODUSIEMBAL</t>
  </si>
  <si>
    <t>CANTON EL TAMBO/CERCA AL PARQUE CENTRAL</t>
  </si>
  <si>
    <t>07D02C17S01</t>
  </si>
  <si>
    <t>PUERTO BOLÍVAR, AV. GENERAL PAEZ Y APOLINARIO GALVEZ, ASERRIO</t>
  </si>
  <si>
    <t>VIA A YAGUACHI</t>
  </si>
  <si>
    <t>13:52:00 p: m:</t>
  </si>
  <si>
    <t>16:21:00 p: m:</t>
  </si>
  <si>
    <t>AV. MANUEL ANTONIO MUNOZ BORRERO</t>
  </si>
  <si>
    <t>E25 CERCA A LA ALTURA DEL INGRESO AL CANTON MOCACHE</t>
  </si>
  <si>
    <t>09D07C07S05</t>
  </si>
  <si>
    <t>SAN FRANCISCO - PASCUALES INGRESANDO POR EL CRSS REGIONAL</t>
  </si>
  <si>
    <t>23:21:00 p: m:</t>
  </si>
  <si>
    <t xml:space="preserve">PICHINCHA/PUERTO QUITO/ RECINTO BUENOS AIRES </t>
  </si>
  <si>
    <t>17D07C01S05</t>
  </si>
  <si>
    <t>AV. SIXTO DURAN BALLEN Y VICENTE</t>
  </si>
  <si>
    <t>AV. RAMIREZ PAMBA</t>
  </si>
  <si>
    <t>OTON SECTOR EL LLANO</t>
  </si>
  <si>
    <t>CONTROL SANTA CECILIA</t>
  </si>
  <si>
    <t>PARROQUIA MULLUQUINDIL, SECTOR SANTA ANA</t>
  </si>
  <si>
    <t>21D03C01S01</t>
  </si>
  <si>
    <t>VIA TARAPOA PARROQUIA AGUAS NEGRAS</t>
  </si>
  <si>
    <t>PICHINCHA/SAN MIGUEL DE LOS BANCOS/SECTOR SAN PEDRO</t>
  </si>
  <si>
    <t>CHONTACASPI</t>
  </si>
  <si>
    <t>GUAMANI</t>
  </si>
  <si>
    <t>21D02C07S02</t>
  </si>
  <si>
    <t>SECTOR BOCANA DE ZUNO</t>
  </si>
  <si>
    <t>HERMANAS PAEZ</t>
  </si>
  <si>
    <t>EL TRANSITO</t>
  </si>
  <si>
    <t>17D07C01S06</t>
  </si>
  <si>
    <t>INGRESO A CHIRIBOGA</t>
  </si>
  <si>
    <t>AV. PEDRO VICENTE</t>
  </si>
  <si>
    <t>PRECHITO</t>
  </si>
  <si>
    <t>AGUACATE</t>
  </si>
  <si>
    <t xml:space="preserve">VIA BALSAPAMBA - MONTALVO - UPC BALSAPAMBA </t>
  </si>
  <si>
    <t>TANICUCHI- SANTA ANA</t>
  </si>
  <si>
    <t>VIA PUERTO EL CARMEN</t>
  </si>
  <si>
    <t>SANDE ROJO</t>
  </si>
  <si>
    <t>E-35 A LA ALTURA DE LA BRIGADA PATRIA</t>
  </si>
  <si>
    <t xml:space="preserve">SEBASTIAN DE BAENALCAZAR </t>
  </si>
  <si>
    <t>TRONCAL DELA COSTA INTERCAMBIADOR</t>
  </si>
  <si>
    <t xml:space="preserve">CANELO </t>
  </si>
  <si>
    <t>PICHINCHA / PUERTO QUITO / RECINTO NUEVO ECUADOR</t>
  </si>
  <si>
    <t>CONTROL FIJO VILLANO</t>
  </si>
  <si>
    <t>PICHINCHA/PEDRO VICENTE MALDONADO/ RECINTO KONAR ADENAWER</t>
  </si>
  <si>
    <t>CHONTAL</t>
  </si>
  <si>
    <t>VIA GUARANDA- AMBATO / FRENTE AL TERMINLA TERRESTRE</t>
  </si>
  <si>
    <t>RECINTO VALLE DE LA VIRGEN</t>
  </si>
  <si>
    <t>PANGUA/ VIA GUARANDA - AMBATO</t>
  </si>
  <si>
    <t>OTOBA</t>
  </si>
  <si>
    <t xml:space="preserve">PACAYACU VIA A TARAPOA </t>
  </si>
  <si>
    <t>CONTROL FIJO DEL COCA</t>
  </si>
  <si>
    <t>CASCALES</t>
  </si>
  <si>
    <t>JUNTO A LA PLAZA CIVICA DEL NORTE</t>
  </si>
  <si>
    <t>AV. ISIDRO AYORA Y 8 DE DICIEMBRE</t>
  </si>
  <si>
    <t>SUA, SECTOR GUACHA</t>
  </si>
  <si>
    <t>ARGENTINA Y SAN FRANCISCO</t>
  </si>
  <si>
    <t>AV. E 35, NATABUELA</t>
  </si>
  <si>
    <t>CALLE JUAN MONTALVO, PARROQUIA HUAMBALO</t>
  </si>
  <si>
    <t>MOTILON</t>
  </si>
  <si>
    <t>BAJADA DE CHANDUY/SAN LUCAS</t>
  </si>
  <si>
    <t>RECINTO LAS CAÑAS</t>
  </si>
  <si>
    <t>RECINTO MENDOZA</t>
  </si>
  <si>
    <t>TAGUA</t>
  </si>
  <si>
    <t>GUASMO</t>
  </si>
  <si>
    <t>AV. ISIDRO AYORA SECTOR EL PLATEADO</t>
  </si>
  <si>
    <t>AV. LOS PALTAS SECTOR MATER DEI</t>
  </si>
  <si>
    <t>COMUNA OLON</t>
  </si>
  <si>
    <t>RUMIPAMBA, VIA COTUNDO</t>
  </si>
  <si>
    <t>VIA CARABUELA Y PANAMERICA PUENTE 2</t>
  </si>
  <si>
    <t>CDLA. DEL DEPORTISTA</t>
  </si>
  <si>
    <t>VIA AL CHECA EL QUICHE</t>
  </si>
  <si>
    <t>VIA ARAJUNO KM25</t>
  </si>
  <si>
    <t>HUARANGO</t>
  </si>
  <si>
    <t>AV. ARIAS GUERRERO</t>
  </si>
  <si>
    <t>PARROQUIA SIMON BOLIVAR</t>
  </si>
  <si>
    <t>MANZANO COLORADO</t>
  </si>
  <si>
    <t>VIA CALUMA PARROQUIA RICAURTE</t>
  </si>
  <si>
    <t xml:space="preserve">MARAÑON </t>
  </si>
  <si>
    <t xml:space="preserve">MORAL </t>
  </si>
  <si>
    <t>SECTOR URSEZA3 VIA A LA PRIMAVERA</t>
  </si>
  <si>
    <t xml:space="preserve">KM 56 VIA NARUPA LORETO </t>
  </si>
  <si>
    <t>AV. TENIENTE HUGO ORTIZ Y AMAZONAS</t>
  </si>
  <si>
    <t>SECTOR INGRESO SAN PEDRO</t>
  </si>
  <si>
    <t>VIA CERTAG/SECTOR SAN JOSE</t>
  </si>
  <si>
    <t xml:space="preserve">VIA A COTOGCHOA </t>
  </si>
  <si>
    <t>E35- VIA A LANGASI</t>
  </si>
  <si>
    <t>REDONDEL VIA MACAS</t>
  </si>
  <si>
    <t>MARISCAL SUCRE Y ARTURO TIPANGUANO</t>
  </si>
  <si>
    <t>ERITRINA</t>
  </si>
  <si>
    <t>MARISCAL SUCRE</t>
  </si>
  <si>
    <t>RECINTO SANTA GENARA</t>
  </si>
  <si>
    <t>SECTOR DE TANDALIVI</t>
  </si>
  <si>
    <t>AV. LOS NOGALES/ A 200 METROS DEL COLEGIO SANTO DOMINGO DE GUZMAN</t>
  </si>
  <si>
    <t xml:space="preserve">HUERTOS Y JARDINES LOTIZACION </t>
  </si>
  <si>
    <t>14:30:00 a: m:</t>
  </si>
  <si>
    <t>15:36:00 p: m:</t>
  </si>
  <si>
    <t>AV.DE LOS COLONOS INGRESO AL PLAN DE VIVIENDA MUNICIPAL</t>
  </si>
  <si>
    <t>JOSE GUANGO  VIA  MULALO</t>
  </si>
  <si>
    <t>FRENTE AL CEMENTERIO</t>
  </si>
  <si>
    <t>AV. MAX UHLE/AV. JOSE MARIA EGAS</t>
  </si>
  <si>
    <t>AV. ESMERALDAS Y AV. CLEMENCIA RODRIGUEZ DE MORA</t>
  </si>
  <si>
    <t>HOSTERIA PANCHO DIABLO</t>
  </si>
  <si>
    <t>CASHAPAMBA Y GENERAL PINTAG</t>
  </si>
  <si>
    <t>VIA QUEVEDO KM 28 GASOLINERA  EL PAPO</t>
  </si>
  <si>
    <t>REDONDEL DE LAS PIÑAS</t>
  </si>
  <si>
    <t xml:space="preserve">JIGUA </t>
  </si>
  <si>
    <t>SECTOR LOZANO</t>
  </si>
  <si>
    <t>AV. 27 DE FEBRERO FRENTE AL COLEGIO NACIONAL OÑA</t>
  </si>
  <si>
    <t>LAS PALMERAS</t>
  </si>
  <si>
    <t xml:space="preserve">VIA LA BONITA </t>
  </si>
  <si>
    <t>ROLLIZA</t>
  </si>
  <si>
    <t>SECTOR CERRO NEGRO</t>
  </si>
  <si>
    <t>AV. FRANCISCO DE ASIS Y MANABÍ</t>
  </si>
  <si>
    <t>SENTIDO HUIZHO HACIA PASAJE</t>
  </si>
  <si>
    <t>SAN PEDRO DE PELILEO</t>
  </si>
  <si>
    <t>PARROQUIA HUAMBALO, CALLE 24 DE MAYO</t>
  </si>
  <si>
    <t xml:space="preserve">AV OSWALDO GUAYASAMIN </t>
  </si>
  <si>
    <t>AV. LOS COLONOS/DEPOSITO Y ASERRADERO LA PRIMAVERA</t>
  </si>
  <si>
    <t>KM 2 VIA A COLORADOS DEL BUA</t>
  </si>
  <si>
    <t xml:space="preserve">VIA GUARANDA- AMBATO /PLAZA DEL CARNAVAL </t>
  </si>
  <si>
    <t>PICHINCHA/PEDRO VICENTE MALDONADO/CENTRO DEL POBLADO</t>
  </si>
  <si>
    <t xml:space="preserve">CHUNCHO </t>
  </si>
  <si>
    <t>BARRIO ALPAMALA DE VASCONES</t>
  </si>
  <si>
    <t>DOCEL</t>
  </si>
  <si>
    <t>BODEGAS SENAE</t>
  </si>
  <si>
    <t>06:50:00 a: m:</t>
  </si>
  <si>
    <t>10:20:00 p: m:</t>
  </si>
  <si>
    <t>CALLE RIO SANTIAGO/ZAMORA HUAYCO</t>
  </si>
  <si>
    <t>IBARRA PERIFERICO SUR</t>
  </si>
  <si>
    <t>FRENTE A GASOLINERA</t>
  </si>
  <si>
    <t>PEPITA</t>
  </si>
  <si>
    <t>FRENTE AL MERCADO DE MARISCOS</t>
  </si>
  <si>
    <t xml:space="preserve">ARABISCO </t>
  </si>
  <si>
    <t>CUERO DE SAPO</t>
  </si>
  <si>
    <t>08D03C07S01</t>
  </si>
  <si>
    <t xml:space="preserve">SECTOR TAZONE PLAYON </t>
  </si>
  <si>
    <t>FEC:A DE OPERATIVO</t>
  </si>
  <si>
    <t>IST</t>
  </si>
  <si>
    <t>20:40:00</t>
  </si>
  <si>
    <t>10:00:00</t>
  </si>
  <si>
    <t>10:15:00</t>
  </si>
  <si>
    <t>12:30:00</t>
  </si>
  <si>
    <t>2:00:00</t>
  </si>
  <si>
    <t>3:30:00</t>
  </si>
  <si>
    <t>FIGUEROA</t>
  </si>
  <si>
    <t>1:00:00</t>
  </si>
  <si>
    <t>3:00:00</t>
  </si>
  <si>
    <t>18:00:00</t>
  </si>
  <si>
    <t>17:00:00</t>
  </si>
  <si>
    <t>21:00:00</t>
  </si>
  <si>
    <t>17:50:00</t>
  </si>
  <si>
    <t>0:10:00</t>
  </si>
  <si>
    <t>1:30:00</t>
  </si>
  <si>
    <t>08D01C20S02</t>
  </si>
  <si>
    <t>19:30:00</t>
  </si>
  <si>
    <t>21:20:00</t>
  </si>
  <si>
    <t>11:00:00</t>
  </si>
  <si>
    <t>15:00:00</t>
  </si>
  <si>
    <t>CLABELLIN</t>
  </si>
  <si>
    <t>22:30:00</t>
  </si>
  <si>
    <t>08D04C01S01</t>
  </si>
  <si>
    <t>RECINTO NUEVA ESPERANZA</t>
  </si>
  <si>
    <t>21:30:00</t>
  </si>
  <si>
    <t>10:12:00</t>
  </si>
  <si>
    <t>10:50:00</t>
  </si>
  <si>
    <t>18:30:00</t>
  </si>
  <si>
    <t>22:00:00</t>
  </si>
  <si>
    <t>TACHUELO</t>
  </si>
  <si>
    <t>0:00:00</t>
  </si>
  <si>
    <t xml:space="preserve">JACARANGA </t>
  </si>
  <si>
    <t>CHAMANGA</t>
  </si>
  <si>
    <t>08D03C06S01</t>
  </si>
  <si>
    <t>TONSUPA</t>
  </si>
  <si>
    <t>TACHINA</t>
  </si>
  <si>
    <t>CEDRO BLANCO</t>
  </si>
  <si>
    <t xml:space="preserve">PARQUE CENTRAL </t>
  </si>
  <si>
    <t>ROSA ZARATE</t>
  </si>
  <si>
    <t>BOMBON</t>
  </si>
  <si>
    <t>08D03C02S01</t>
  </si>
  <si>
    <t>EL MANGO</t>
  </si>
  <si>
    <t>SAN MATEO</t>
  </si>
  <si>
    <t>RECINTO SAL SI PUEDES</t>
  </si>
  <si>
    <t>SECTOR BORBON</t>
  </si>
  <si>
    <t>08D01C13S02</t>
  </si>
  <si>
    <t>RIVERAS DEL RÍO ESMERALDAS</t>
  </si>
  <si>
    <t>04D02C05S01</t>
  </si>
  <si>
    <t>EL CHAMIZO</t>
  </si>
  <si>
    <t>6:30:00</t>
  </si>
  <si>
    <t>04D01C04S01</t>
  </si>
  <si>
    <t>SAN FRANCISCO Y URUGUAY</t>
  </si>
  <si>
    <t>17:30:00</t>
  </si>
  <si>
    <t>04D01C11S01</t>
  </si>
  <si>
    <t>CHAPUEL</t>
  </si>
  <si>
    <t>AV. VEINTIMILLA</t>
  </si>
  <si>
    <t>LA DELICIA</t>
  </si>
  <si>
    <t>14:30:00</t>
  </si>
  <si>
    <t>16:00:00</t>
  </si>
  <si>
    <t>AV. ANTISANA</t>
  </si>
  <si>
    <t>04D01C01S01</t>
  </si>
  <si>
    <t>AV ARGENTINA</t>
  </si>
  <si>
    <t>ASERRADERO CARLOS REVELO</t>
  </si>
  <si>
    <t>04D02C01S01</t>
  </si>
  <si>
    <t>LOS ANDES</t>
  </si>
  <si>
    <t>EL TEJAR</t>
  </si>
  <si>
    <t>04D01C12S01</t>
  </si>
  <si>
    <t>GUALCHAN KM 20</t>
  </si>
  <si>
    <t>04D01C10S01</t>
  </si>
  <si>
    <t>PANAMERICANA E-35 Y CALLE HUACAN</t>
  </si>
  <si>
    <t>CONTROL SUR</t>
  </si>
  <si>
    <t>SANTA CLARA</t>
  </si>
  <si>
    <t>LA TOLA</t>
  </si>
  <si>
    <t>REDONDEL</t>
  </si>
  <si>
    <t>04D02C04S01</t>
  </si>
  <si>
    <t>CHUTAN BAJO</t>
  </si>
  <si>
    <t>ASERRADERO IPIAL</t>
  </si>
  <si>
    <t>AV. ANTISANA Y SUMACO</t>
  </si>
  <si>
    <t>IPUERAN</t>
  </si>
  <si>
    <t>ALIZO</t>
  </si>
  <si>
    <t>CALDERON</t>
  </si>
  <si>
    <t>10D02C15S01</t>
  </si>
  <si>
    <t>VIA SELVALEGRE</t>
  </si>
  <si>
    <t>14:00:00</t>
  </si>
  <si>
    <t>10D02C11S01</t>
  </si>
  <si>
    <t>GONZALES SUAREZ</t>
  </si>
  <si>
    <t xml:space="preserve">UPMA IMBABURA </t>
  </si>
  <si>
    <t>13:00:00</t>
  </si>
  <si>
    <t>SECTOR SALVADOR DALI</t>
  </si>
  <si>
    <t>12:00:00</t>
  </si>
  <si>
    <t>COLINAS DE SAN ROQUE</t>
  </si>
  <si>
    <t>11:30:00</t>
  </si>
  <si>
    <t>DEPOSITO DE MADERA SOFIA</t>
  </si>
  <si>
    <t>DEPOSITO DE MADERA YULI URBINA</t>
  </si>
  <si>
    <t>DEPOSITO DE MADERA MADERESA</t>
  </si>
  <si>
    <t>CONTROL FIJO SAN GERONIMO</t>
  </si>
  <si>
    <t>10D01C03S01</t>
  </si>
  <si>
    <t>Av. EL RETORNO DEPOSITO DE MADERA  "MADERESA N0.2"</t>
  </si>
  <si>
    <t>10D01C04S02</t>
  </si>
  <si>
    <t xml:space="preserve">PARROQUIA LA ESPERANZA, BARRIO SAN PEDRO </t>
  </si>
  <si>
    <t>10D01C20S02</t>
  </si>
  <si>
    <t xml:space="preserve">BARRIO SAN IGNACIO </t>
  </si>
  <si>
    <t xml:space="preserve">PANAMERICANA NORTE Y PUESTE 15 ASERRADERO EL CEIBO </t>
  </si>
  <si>
    <t xml:space="preserve">PERIFERICO SUR, ASERRADERO ELIZABETH </t>
  </si>
  <si>
    <t>AV. EUGENIO ESPEJO</t>
  </si>
  <si>
    <t xml:space="preserve">SECTOR NATABUELA </t>
  </si>
  <si>
    <t>12:40:00</t>
  </si>
  <si>
    <t>CONTROL FIJO LAS GOLONDRINAS</t>
  </si>
  <si>
    <t>23:35:00</t>
  </si>
  <si>
    <t>SECTOR DEL TERMINAL TERRESTRE</t>
  </si>
  <si>
    <t>10D02C01S01</t>
  </si>
  <si>
    <t xml:space="preserve">ATUNTAQUI CALLE ELOY ALFARO </t>
  </si>
  <si>
    <t>13:20:00</t>
  </si>
  <si>
    <t>10D02C03S01</t>
  </si>
  <si>
    <t xml:space="preserve">PANAMERICANA ASERRADERO SANTA BERTHA </t>
  </si>
  <si>
    <t>COMUNIDAD SAN CLEMENTE</t>
  </si>
  <si>
    <t>PERIFERICO SUR Y GARDENIA, ASERRADERO ELIZABETH</t>
  </si>
  <si>
    <t>16:30:00</t>
  </si>
  <si>
    <t xml:space="preserve">CEIBO </t>
  </si>
  <si>
    <t>PANAMERICANA E 35</t>
  </si>
  <si>
    <t>9:00:00</t>
  </si>
  <si>
    <t>10D03C05S01</t>
  </si>
  <si>
    <t>SECTOR DE IMANTAG</t>
  </si>
  <si>
    <t>10D03C04S01</t>
  </si>
  <si>
    <t>PLAZA GUTIERREZ SECTOR LA DELICIA</t>
  </si>
  <si>
    <t>19:00:00</t>
  </si>
  <si>
    <t>10D01C17S01</t>
  </si>
  <si>
    <t>PARROQUIA LITA, BARRIO LA LUZ</t>
  </si>
  <si>
    <t>10:30:00</t>
  </si>
  <si>
    <t>URCUQUÍ</t>
  </si>
  <si>
    <t>COTACACHI</t>
  </si>
  <si>
    <t>E35 INGRESO A QUINCHUQUI</t>
  </si>
  <si>
    <t>PANAMERICANA E 35 HUATABIRO</t>
  </si>
  <si>
    <t xml:space="preserve">CALLE GERMAN MARTINEZ Y PANAMERICANA </t>
  </si>
  <si>
    <t>VIA A COTACCHI</t>
  </si>
  <si>
    <t>ASERRADERO PICUASI</t>
  </si>
  <si>
    <t>10D02C12S01</t>
  </si>
  <si>
    <t>AV PANAMERICANA NORTE</t>
  </si>
  <si>
    <t>AV GRAN COLOMBIA</t>
  </si>
  <si>
    <t>VIA A APUELA</t>
  </si>
  <si>
    <t>URCUQUÍ, BARRIO SAN NICOLÁS</t>
  </si>
  <si>
    <t xml:space="preserve">IMANTAG, BARRIO EL CENTRO, CALLE SUCRE E ISIDRO AYORA </t>
  </si>
  <si>
    <t>VIA IMANTAG URCUQUI</t>
  </si>
  <si>
    <t xml:space="preserve">COMUNIDAD QUINCHUQUI, CALLE IMBABURA </t>
  </si>
  <si>
    <t>LA Y DE SALINAS, PANAMERICANA E35</t>
  </si>
  <si>
    <t>23:45:00</t>
  </si>
  <si>
    <t>02:50:00</t>
  </si>
  <si>
    <t>PANAMERICANA E35, CONTROL DE TABABUELA</t>
  </si>
  <si>
    <t>11:50:00</t>
  </si>
  <si>
    <t>15:30:00</t>
  </si>
  <si>
    <t>10D03C02S01</t>
  </si>
  <si>
    <t xml:space="preserve">ALBERTO MORENO Y 9 DE OCTUBRE </t>
  </si>
  <si>
    <t>UBRE DE VACA</t>
  </si>
  <si>
    <t>LA SEXTA</t>
  </si>
  <si>
    <t>UNIDADES</t>
  </si>
  <si>
    <t>17 DE ABRIL</t>
  </si>
  <si>
    <t xml:space="preserve">CUARTEL MILITAR SANSAHUARI </t>
  </si>
  <si>
    <t>8:00:00</t>
  </si>
  <si>
    <t>VIA SAN VICENTE</t>
  </si>
  <si>
    <t>15:40:00</t>
  </si>
  <si>
    <t>21D04C03S01</t>
  </si>
  <si>
    <t>JIVINO VERDE</t>
  </si>
  <si>
    <t>6/1/1900  12:40:00</t>
  </si>
  <si>
    <t>20:00:00</t>
  </si>
  <si>
    <t>KM 7 VIA QUITO</t>
  </si>
  <si>
    <t>20:30:00</t>
  </si>
  <si>
    <t>RECINTO SANTA ROSA VIA 10 DE AGOSTO</t>
  </si>
  <si>
    <t>SUCUMBIOS NUEVA LOJA VIA 10 DE AGOSTO</t>
  </si>
  <si>
    <t>SECTOR EL GUARUMO</t>
  </si>
  <si>
    <t>BARRIO ABDON CALDERON</t>
  </si>
  <si>
    <t>EL DORADO CASCALES</t>
  </si>
  <si>
    <t>DORMILON</t>
  </si>
  <si>
    <t>PARROQUIA  SAN VALENTIN  VIA  AL COCA</t>
  </si>
  <si>
    <t>KM 11 VIA A QUITO</t>
  </si>
  <si>
    <t>23:00:00</t>
  </si>
  <si>
    <t>KM 13 VIA A QUITO</t>
  </si>
  <si>
    <t>18:10:00</t>
  </si>
  <si>
    <t>ROLLISA</t>
  </si>
  <si>
    <t xml:space="preserve">CONTROL FIJO SANTA CECILIA </t>
  </si>
  <si>
    <t>RECINTO SAN MIGUEL</t>
  </si>
  <si>
    <t>21D04C05S01</t>
  </si>
  <si>
    <t xml:space="preserve">PRE COPERATIVA 18 DE NOVIEMBRE </t>
  </si>
  <si>
    <t xml:space="preserve">COMUNIDAD LA LAGUNA </t>
  </si>
  <si>
    <t>SECTOR PRIMERO DE MAYO</t>
  </si>
  <si>
    <t>5:00:00</t>
  </si>
  <si>
    <t xml:space="preserve">MADERA RETENIDA  </t>
  </si>
  <si>
    <t>VIA AL ENO</t>
  </si>
  <si>
    <t>BARRIO 12 DE OCTUBRE</t>
  </si>
  <si>
    <t xml:space="preserve">COPERATIVA SAN EDUARDO </t>
  </si>
  <si>
    <t>KM 42 PARROQUIA PACAYACU</t>
  </si>
  <si>
    <t xml:space="preserve">SANAT CECILIA </t>
  </si>
  <si>
    <t xml:space="preserve">RECINTO EQUINOCCIO </t>
  </si>
  <si>
    <t>SANTA CECILIA</t>
  </si>
  <si>
    <t xml:space="preserve">CONTROL SANTA CECILIA </t>
  </si>
  <si>
    <t xml:space="preserve">VIA AL CRISTAL </t>
  </si>
  <si>
    <t>INGRESO A YANAYACU</t>
  </si>
  <si>
    <t>LATILLAS</t>
  </si>
  <si>
    <t xml:space="preserve">VIA A QUITO KM 11 GASOLINERA MAS GAS </t>
  </si>
  <si>
    <t xml:space="preserve">PUESTO DE CONTROL SANTA CECILIA </t>
  </si>
  <si>
    <t>RECINTO YANAYACU</t>
  </si>
  <si>
    <t>CONTROL FORESTAL TANDAPI</t>
  </si>
  <si>
    <t>17D11C03S01</t>
  </si>
  <si>
    <t>CAMINO AL BELEN Y LOS SAUCES</t>
  </si>
  <si>
    <t>CONTROL FIJO TANDAPI</t>
  </si>
  <si>
    <t>VIA ALOAG SANTO DOMINGO KM 47  PUESTO FIJO CONTROL FORESTAL TANDAPI</t>
  </si>
  <si>
    <t>PICHINCHA/PEDRO VICENTE MALDONADO/ CENTRO POBLADO</t>
  </si>
  <si>
    <t>RESERVA SAN JOSE DEL MASHPI</t>
  </si>
  <si>
    <t>PIEDRITA</t>
  </si>
  <si>
    <t>PICHINCHA/PEDRO VICENTE MALDONADO/ RECINTO LOS LAURELES</t>
  </si>
  <si>
    <t>PICHINCHA/PEDRO VICENTE MALDONADO/ KM 113</t>
  </si>
  <si>
    <t>PICHINCHA/PUERTO QUITO/ RECINTO LA ABUNDANCIA</t>
  </si>
  <si>
    <t>11:45:00</t>
  </si>
  <si>
    <t xml:space="preserve">PICHINCHA/PUERTO QUITO/ VIA AL RECINTO ABUNDANCIA </t>
  </si>
  <si>
    <t>PICHINCHA/PEDRO VICENTE MALDONADO/ FERIA DE GANADO</t>
  </si>
  <si>
    <t>CLAVELLIN</t>
  </si>
  <si>
    <t>RECINTO 23 DE JUNIO</t>
  </si>
  <si>
    <t>CAUCHIN</t>
  </si>
  <si>
    <t>PICHINCHA/PEDRO VICENTE MALDONADO/ RECINTO LA INDUSTRIA</t>
  </si>
  <si>
    <t>PICHINCHA/SAN MIGUEL DE LOS BANCOS/SECTOR BY PASS</t>
  </si>
  <si>
    <t>ENTRADA A LOS MOLINOS</t>
  </si>
  <si>
    <t>16:50:00</t>
  </si>
  <si>
    <t>CUNIBURO</t>
  </si>
  <si>
    <t>15:34:00</t>
  </si>
  <si>
    <t>SECTOR TOMALOMA DE MILAN</t>
  </si>
  <si>
    <t>BARRIO MARIANITA</t>
  </si>
  <si>
    <t>COMUNIDAD SANTO DOMINGO 1</t>
  </si>
  <si>
    <t>VIA CLARA MESA</t>
  </si>
  <si>
    <t>E35</t>
  </si>
  <si>
    <t>LA LIBERTAD</t>
  </si>
  <si>
    <t xml:space="preserve">CONTROL FIJO DE BAEZA </t>
  </si>
  <si>
    <t>14:40:00</t>
  </si>
  <si>
    <t>5:30:00</t>
  </si>
  <si>
    <t>7:20:00</t>
  </si>
  <si>
    <t>7:45:00</t>
  </si>
  <si>
    <t>21:45:00</t>
  </si>
  <si>
    <t>1:45:00</t>
  </si>
  <si>
    <t>6:00:00</t>
  </si>
  <si>
    <t>SAN VICENTE VIA GUAGRAYACU</t>
  </si>
  <si>
    <t>15D01C04S01</t>
  </si>
  <si>
    <t>ALTO SUMINO- VIA YURALPA-CHONTA PUNTA</t>
  </si>
  <si>
    <t>SELVA VIVA-VIA YURALPA</t>
  </si>
  <si>
    <t>KM 24</t>
  </si>
  <si>
    <t>ASERRADERO EL CEDRO</t>
  </si>
  <si>
    <t>ASERRADERO MADERAS Y CONSTRUCCIONES</t>
  </si>
  <si>
    <t>BARRIO LOS PINOS ASERRADERO LOS LAURELES</t>
  </si>
  <si>
    <t>SECTOR COSTA AZUL</t>
  </si>
  <si>
    <t xml:space="preserve"> DONCEL</t>
  </si>
  <si>
    <t>TAMARINDO</t>
  </si>
  <si>
    <t>BARRIO URDESA</t>
  </si>
  <si>
    <t>FICUS</t>
  </si>
  <si>
    <t xml:space="preserve">PARKIA </t>
  </si>
  <si>
    <t>15D01C03S01</t>
  </si>
  <si>
    <t>EL CAPRICHO</t>
  </si>
  <si>
    <t>FONO</t>
  </si>
  <si>
    <t>ZONA 2</t>
  </si>
  <si>
    <t>NAPO</t>
  </si>
  <si>
    <t>QUIJOS</t>
  </si>
  <si>
    <t>VALLE DE QUIJOS</t>
  </si>
  <si>
    <t>SAN FRANCISCO DE BORJA</t>
  </si>
  <si>
    <t>SAN FRANCISCO DE BORJA 2</t>
  </si>
  <si>
    <t xml:space="preserve">BARRIO SANTA RITA </t>
  </si>
  <si>
    <t xml:space="preserve">EL PLACER </t>
  </si>
  <si>
    <t>SECTOR JUSTICIA SOCIAL</t>
  </si>
  <si>
    <t>15:20:00</t>
  </si>
  <si>
    <t>LAS BRISAS</t>
  </si>
  <si>
    <t>VIA AL AUCA KM 42</t>
  </si>
  <si>
    <t xml:space="preserve">ARENILLO </t>
  </si>
  <si>
    <t>PUERTO EL SOL</t>
  </si>
  <si>
    <t xml:space="preserve">LA PAZ </t>
  </si>
  <si>
    <t>PUESTO FIJO DE CONTROL</t>
  </si>
  <si>
    <t>AV. LOS FUNDADORES</t>
  </si>
  <si>
    <t>17:45:00</t>
  </si>
  <si>
    <t>CAPIRONA</t>
  </si>
  <si>
    <t>COMUNIDAD AYURUNO</t>
  </si>
  <si>
    <t>SECTOR GACELA</t>
  </si>
  <si>
    <t xml:space="preserve">COMUNIDAD SOL NACIENTE </t>
  </si>
  <si>
    <t>VÍA PUERTO MURIALDO</t>
  </si>
  <si>
    <t>CONTROL FORESTAL FIJO</t>
  </si>
  <si>
    <t xml:space="preserve">-76,9776391
</t>
  </si>
  <si>
    <t>22D02C11S01</t>
  </si>
  <si>
    <t xml:space="preserve">LA ARMENIA  </t>
  </si>
  <si>
    <t xml:space="preserve">-77,0713233947754
</t>
  </si>
  <si>
    <t>BARRIO EL TRIUNFO</t>
  </si>
  <si>
    <t>13:50:00</t>
  </si>
  <si>
    <t xml:space="preserve">MUELLE DE LA GABARRA </t>
  </si>
  <si>
    <t>COMUNA 12 DE FEBRERO</t>
  </si>
  <si>
    <t>14:10:00</t>
  </si>
  <si>
    <t>22D02C04S02</t>
  </si>
  <si>
    <t xml:space="preserve">BARRIO PARAISO AMAZONICO </t>
  </si>
  <si>
    <t xml:space="preserve"> RECINTO ALLALPA</t>
  </si>
  <si>
    <t xml:space="preserve"> BALSA</t>
  </si>
  <si>
    <t>22D02C08S02</t>
  </si>
  <si>
    <t>SECTOR 24 DE MAYO</t>
  </si>
  <si>
    <t>COMUNIAD LA LIBERTAD</t>
  </si>
  <si>
    <t>VIA LORETO KM 4</t>
  </si>
  <si>
    <t xml:space="preserve"> CANELO</t>
  </si>
  <si>
    <t>22D02C04S04</t>
  </si>
  <si>
    <t>KM. 4/VIA A LORETO/DIAGONAL A LA GASOLINERA PAYAMINO</t>
  </si>
  <si>
    <t>22D02C05S02</t>
  </si>
  <si>
    <t>PARAISO AMAZONICO</t>
  </si>
  <si>
    <t>PUESTO FIJO DE CONTROL FORESTAL COCA</t>
  </si>
  <si>
    <t>VIA DEL AUCA  AL COCA COMUNIDAD 24 DE MAYO</t>
  </si>
  <si>
    <t xml:space="preserve">PARROQUIA EL TRIUNFO </t>
  </si>
  <si>
    <t>VIA A PUYO MACAS</t>
  </si>
  <si>
    <t>GUADUA</t>
  </si>
  <si>
    <t>SECTOR DE LAS PALMAS</t>
  </si>
  <si>
    <t>BARRIO PALATI</t>
  </si>
  <si>
    <t>20:06:00</t>
  </si>
  <si>
    <t>E-30 VIA PRINCIPAL SHELL</t>
  </si>
  <si>
    <t>ABIO</t>
  </si>
  <si>
    <t>7:30:00</t>
  </si>
  <si>
    <t>9:30:00</t>
  </si>
  <si>
    <t xml:space="preserve">VIA TARQUI </t>
  </si>
  <si>
    <t>2:45:00</t>
  </si>
  <si>
    <t>6:20:00</t>
  </si>
  <si>
    <t>7:00:00</t>
  </si>
  <si>
    <t>BARA NEGRA</t>
  </si>
  <si>
    <t>4:00:00</t>
  </si>
  <si>
    <t>23:30:00</t>
  </si>
  <si>
    <t>19:15:00</t>
  </si>
  <si>
    <t xml:space="preserve">SAPOTE </t>
  </si>
  <si>
    <t xml:space="preserve">MANGLILLO </t>
  </si>
  <si>
    <t>VIA A LA TARQUI Y LOS ANTURIOS</t>
  </si>
  <si>
    <t>m3</t>
  </si>
  <si>
    <t>SECTOR SAN JACINTO</t>
  </si>
  <si>
    <t xml:space="preserve">SECTOR KM18 VIA PUYO TENA </t>
  </si>
  <si>
    <t>LAS AMERICAS</t>
  </si>
  <si>
    <t>SAN PABLO DE ALISHUNO</t>
  </si>
  <si>
    <t>KM 18 VIA PUYO-MACAS</t>
  </si>
  <si>
    <t>VIA PUYO-TENA</t>
  </si>
  <si>
    <t>8:30:00</t>
  </si>
  <si>
    <t>GUARANGO ANONA</t>
  </si>
  <si>
    <t>CANTON ARAJUNO</t>
  </si>
  <si>
    <t>17:39:00</t>
  </si>
  <si>
    <t>11:16:00</t>
  </si>
  <si>
    <t>CHIRIMOYO</t>
  </si>
  <si>
    <t>VERACRUZ</t>
  </si>
  <si>
    <t>POLLALESTA</t>
  </si>
  <si>
    <t>13:30:00</t>
  </si>
  <si>
    <t>0:30:00</t>
  </si>
  <si>
    <t xml:space="preserve">CEIBA </t>
  </si>
  <si>
    <t>SECTOR LA VACA</t>
  </si>
  <si>
    <t xml:space="preserve">INGA </t>
  </si>
  <si>
    <t>ANDIRA</t>
  </si>
  <si>
    <t>15:00</t>
  </si>
  <si>
    <t>ANOMA</t>
  </si>
  <si>
    <t>SECTOR PUERTO SANTA ANA</t>
  </si>
  <si>
    <t xml:space="preserve">CONTROL INTEGRADO MERA </t>
  </si>
  <si>
    <t>22:00</t>
  </si>
  <si>
    <t>00:00</t>
  </si>
  <si>
    <t>MERAZONIA</t>
  </si>
  <si>
    <t>E30 INGRESO A LA PARROQUIA DE CUMANDA</t>
  </si>
  <si>
    <t>SECTOR CUMANDA</t>
  </si>
  <si>
    <t xml:space="preserve">CEDRELINGA </t>
  </si>
  <si>
    <t>BARRIO CARLOSAMA</t>
  </si>
  <si>
    <t>CALLE KLEVER LIMAICO</t>
  </si>
  <si>
    <t>ANTIGUA VIA PANAMERICANA</t>
  </si>
  <si>
    <t>VIA A CUSUBAMBA, CALLE 11 DE NOVIEMBRE</t>
  </si>
  <si>
    <t>20:20:00</t>
  </si>
  <si>
    <t>8:25:00</t>
  </si>
  <si>
    <t>PARROQUIA GUAYTACAMA, BARRIO YANASHPA</t>
  </si>
  <si>
    <t>CHANTILIN</t>
  </si>
  <si>
    <t>ISINCHE DE LA MERCED</t>
  </si>
  <si>
    <t>AV. CIRCUMBALACION</t>
  </si>
  <si>
    <t>16:14:00</t>
  </si>
  <si>
    <t>05D01C08S01</t>
  </si>
  <si>
    <t>PARROQUIA IGNACIIO FLORES- TIOBAMBA</t>
  </si>
  <si>
    <t>ANILLO VIAL, CALLE SOLDADO MONJE</t>
  </si>
  <si>
    <t>AV. VELASCO IBARRA</t>
  </si>
  <si>
    <t>LOTIZACION LOCOA, SANTA ANA</t>
  </si>
  <si>
    <t>05D01C05S01</t>
  </si>
  <si>
    <t>SAN JOSE DE PICHUL, 3 CUADRAS ANTES DEL INGRESO A CRISTO REY</t>
  </si>
  <si>
    <t>BOLICHE</t>
  </si>
  <si>
    <t>E-35, ALTRULA DEL BARRIO EL CHASQUI</t>
  </si>
  <si>
    <t>16:28:00</t>
  </si>
  <si>
    <t>CIRMVALACION LATACUNGA-PUJILI</t>
  </si>
  <si>
    <t>PASTOCALLE</t>
  </si>
  <si>
    <t xml:space="preserve">-78,65002
</t>
  </si>
  <si>
    <t>RECINTO EL TOQUILLAL</t>
  </si>
  <si>
    <t>PARROQUIA TANICUCHI, SECTOR RIOBLANCO ALTO</t>
  </si>
  <si>
    <t>15:38:00</t>
  </si>
  <si>
    <t>PARROQUIA SAN MIGUEL</t>
  </si>
  <si>
    <t>BARRIO EL CAPULI</t>
  </si>
  <si>
    <t>BARRIO TAÑALO</t>
  </si>
  <si>
    <t xml:space="preserve">PARROQUIA ONCE DE NOVIEMBRE </t>
  </si>
  <si>
    <t>PARROQUIA TANICUCHI, BARRIO SANTA ANA</t>
  </si>
  <si>
    <t>LA CALERA</t>
  </si>
  <si>
    <t>SANTA RITA</t>
  </si>
  <si>
    <t>CHINCHIL DE VILLAMARIN</t>
  </si>
  <si>
    <t>BARRIO CHIMBACALLE</t>
  </si>
  <si>
    <t>AV. ATAHUALPA Y GARCIA MOGROVEJO</t>
  </si>
  <si>
    <t>16:40:00</t>
  </si>
  <si>
    <t>CALLE ORIENTE Y 13 DE MAYO</t>
  </si>
  <si>
    <t>19:08:00</t>
  </si>
  <si>
    <t>18D06C03S01</t>
  </si>
  <si>
    <t>CALLE MONTALVO Y 17 DE ABRIL</t>
  </si>
  <si>
    <t>18:18:00</t>
  </si>
  <si>
    <t>18D05C01S01</t>
  </si>
  <si>
    <t>PILLARO</t>
  </si>
  <si>
    <t>17:05:00</t>
  </si>
  <si>
    <t>18D02C05S01</t>
  </si>
  <si>
    <t>MARCO TULIO CICERON Y LUCIO ANNEO SENECA</t>
  </si>
  <si>
    <t>7:57:00</t>
  </si>
  <si>
    <t>18D02C07S01</t>
  </si>
  <si>
    <t>AV. LUIS ALBERTO VALENCIA CORDOVA</t>
  </si>
  <si>
    <t>9:12:00</t>
  </si>
  <si>
    <t>PARROQUIA RIO NEGRO SECTRO EL ENCANTO</t>
  </si>
  <si>
    <t xml:space="preserve">PIGUE </t>
  </si>
  <si>
    <t>18D05C03S02</t>
  </si>
  <si>
    <t>VIA DOS ASEQUIAS, SECTOR  ANDAHUALO SAN ISIDRO</t>
  </si>
  <si>
    <t>11:40:00</t>
  </si>
  <si>
    <t>18D02C09S02</t>
  </si>
  <si>
    <t>CHIBULEO</t>
  </si>
  <si>
    <t>15:09:00</t>
  </si>
  <si>
    <t>18D01C03S02</t>
  </si>
  <si>
    <t>ABDON CALDERON Y BOLIVAR</t>
  </si>
  <si>
    <t>20:07:00</t>
  </si>
  <si>
    <t>VIA TISALEO - AMBATO , CENTRO DE MERCADEO DE GANADO AMBATO</t>
  </si>
  <si>
    <t>AV. PITAGORAS Y REAL AUDIENCIA DE QUITO</t>
  </si>
  <si>
    <t>AV. BOLIVARIANA Y AV. PITAGORAS</t>
  </si>
  <si>
    <t>15:35:00</t>
  </si>
  <si>
    <t>18D01C12S01</t>
  </si>
  <si>
    <t>AV. INDOAMERICA</t>
  </si>
  <si>
    <t>17:43:00</t>
  </si>
  <si>
    <t>AV. 17 DE ABRIL Y VIA QUERO - MOCHA</t>
  </si>
  <si>
    <t>18D01C09S01</t>
  </si>
  <si>
    <t>VIA QUISAPINCHA - AMBATO, BARRIO SAN PEDRO</t>
  </si>
  <si>
    <t>BOLIVAR Y CONDOR</t>
  </si>
  <si>
    <t>BOLIVAR Y CALLE 7</t>
  </si>
  <si>
    <t>CASERIO EL QUINCHE, PARROQUIA SANTA ROSA</t>
  </si>
  <si>
    <t>18D04C05S02</t>
  </si>
  <si>
    <t>AV. CONFRATERNIDAD Y CALLE ESPEJO SECTOR RUMIÑAHUI GRANDE</t>
  </si>
  <si>
    <t>18D06C02S01</t>
  </si>
  <si>
    <t>AV.JUAN MONTALVO Y JUAN RENDON</t>
  </si>
  <si>
    <t>AV.JUAN MONTALVO, BARRIO EL PINAR</t>
  </si>
  <si>
    <t>AV. 17 DE ABRIL, LA Y DESVIO AL PLACER</t>
  </si>
  <si>
    <t>06D01C17S01</t>
  </si>
  <si>
    <t>QUEBRADA DE CHALAN</t>
  </si>
  <si>
    <t>18:32:00</t>
  </si>
  <si>
    <t>06D01C08S01</t>
  </si>
  <si>
    <t>URBANIZACION LA TRINIDAD</t>
  </si>
  <si>
    <t>EUCALIPTOS BAJOS</t>
  </si>
  <si>
    <t>14:51:00</t>
  </si>
  <si>
    <t>FLORES</t>
  </si>
  <si>
    <t>PUERTO RICO Y CALLE 33</t>
  </si>
  <si>
    <t>16:27:00</t>
  </si>
  <si>
    <t>20:13:00</t>
  </si>
  <si>
    <t>17:15:00</t>
  </si>
  <si>
    <t>11:59:00</t>
  </si>
  <si>
    <t>06D01C07S01</t>
  </si>
  <si>
    <t>VIA PRINCIPAL SAN LUIS</t>
  </si>
  <si>
    <t>9:31:00</t>
  </si>
  <si>
    <t>06D01C04S02</t>
  </si>
  <si>
    <t>LA VASIJA</t>
  </si>
  <si>
    <t>06D01C02S03</t>
  </si>
  <si>
    <t>AV MONSEÑOR LEONIDAS PROAÑO Y JOSE MARIA ROURA</t>
  </si>
  <si>
    <t>VIA PRINCIPAL CEBADAS</t>
  </si>
  <si>
    <t>SECTOR TELAN</t>
  </si>
  <si>
    <t xml:space="preserve">HIGUERON </t>
  </si>
  <si>
    <t>06D01C18S01</t>
  </si>
  <si>
    <t>VIA PRINCIPAL DE PUNIN</t>
  </si>
  <si>
    <t>AV. CIRCUMVALACION Y MANABI</t>
  </si>
  <si>
    <t>15:15:00</t>
  </si>
  <si>
    <t>AV. PANAMERICANA Y MACAS</t>
  </si>
  <si>
    <t>9:10:00</t>
  </si>
  <si>
    <t>06D05C02S01</t>
  </si>
  <si>
    <t>PANAMERICANA KM 11/2 VÍA RIOBAMBA GUANO.</t>
  </si>
  <si>
    <t>A 200 METROS, DE LA PARTE POSTERIOR DE LA GASOLINERA PRIMAX</t>
  </si>
  <si>
    <t>11:15:00</t>
  </si>
  <si>
    <t>AV. ALFONSO CHAVEZ JARA</t>
  </si>
  <si>
    <t>06D01C19S01</t>
  </si>
  <si>
    <t>VÍA PRINCIPAL DE LA PARROQUIA SAN LUIS</t>
  </si>
  <si>
    <t>4:30:00</t>
  </si>
  <si>
    <t>A LA ALTURA DE LA PARROQUIA PUNIN</t>
  </si>
  <si>
    <t>AV.ALFONZO CHAVES Y RIVERA</t>
  </si>
  <si>
    <t>17:20:00</t>
  </si>
  <si>
    <t>SECTOR RETEN ICHUBAMBA</t>
  </si>
  <si>
    <t>06D05C01S01</t>
  </si>
  <si>
    <t>CALLES PANAMERICANA Y VIA DE LA REPUBLICA</t>
  </si>
  <si>
    <t>SECTOR SAN JOSE DE ATILLO</t>
  </si>
  <si>
    <t>PANAMERICA-VIA A SAN JUAN</t>
  </si>
  <si>
    <t>SAN RAFAEL DE CHUQUIPOGYO</t>
  </si>
  <si>
    <t>AV. EDELBERTO BONILLA Y HNOS. LEVI</t>
  </si>
  <si>
    <t>VIA PRINCIPAL CEBADAS-MACAS</t>
  </si>
  <si>
    <t>AV. EDELBERTO BONILLA Y LA PAZ</t>
  </si>
  <si>
    <t>PANAMERICA VIA A GUANO A 550 DE LA CAPILLA</t>
  </si>
  <si>
    <t>VIA RIOBAMBA-GUAMOTE ,PARROQUIA PUNIN</t>
  </si>
  <si>
    <t xml:space="preserve"> CIPRES</t>
  </si>
  <si>
    <t>PINGO SECTOR CEBADAS</t>
  </si>
  <si>
    <t>7:28:00</t>
  </si>
  <si>
    <t>17:24:00</t>
  </si>
  <si>
    <t>13D11C03S02</t>
  </si>
  <si>
    <t>EL PUEBLITO</t>
  </si>
  <si>
    <t>7:35:00</t>
  </si>
  <si>
    <t>RESERVA ECOLOGICA MACHE CHINDUL</t>
  </si>
  <si>
    <t>13D03C01S01</t>
  </si>
  <si>
    <t>PUERTO CAYO DEPOSITO</t>
  </si>
  <si>
    <t>22:13:00</t>
  </si>
  <si>
    <t>17:21:00</t>
  </si>
  <si>
    <t>13D06C04S01</t>
  </si>
  <si>
    <t>QUIROGA</t>
  </si>
  <si>
    <t>COLON Y AVILES</t>
  </si>
  <si>
    <t>17:18:00</t>
  </si>
  <si>
    <t>JIPIJAPA</t>
  </si>
  <si>
    <t>18:13:00</t>
  </si>
  <si>
    <t>TABLA</t>
  </si>
  <si>
    <t>13D07C04S01</t>
  </si>
  <si>
    <t>UPC  JAMA</t>
  </si>
  <si>
    <t>16:12:00</t>
  </si>
  <si>
    <t>13D01C03S01</t>
  </si>
  <si>
    <t>LAS TORRES</t>
  </si>
  <si>
    <t xml:space="preserve">SAN PLACIDO </t>
  </si>
  <si>
    <t>18:08:00</t>
  </si>
  <si>
    <t>13D04C11S01</t>
  </si>
  <si>
    <t>ROCAFUERTE</t>
  </si>
  <si>
    <t>13D02C04S03</t>
  </si>
  <si>
    <t>LA PUNTA</t>
  </si>
  <si>
    <t>LA QUINTA</t>
  </si>
  <si>
    <t>GUANGARE</t>
  </si>
  <si>
    <t>13D02C13S01</t>
  </si>
  <si>
    <t>VIA SANTA ANA</t>
  </si>
  <si>
    <t>DEPOSITO MADECAÑA</t>
  </si>
  <si>
    <t>13D05C03S02</t>
  </si>
  <si>
    <t>PASO LATERAL</t>
  </si>
  <si>
    <t>13D07C05S01</t>
  </si>
  <si>
    <t>VIA CANUTO</t>
  </si>
  <si>
    <t>13D02C19S02</t>
  </si>
  <si>
    <t>AV. METROPOLITANA</t>
  </si>
  <si>
    <t>13D07C09S01</t>
  </si>
  <si>
    <t>RICAUTER</t>
  </si>
  <si>
    <t>VIA QUEVEDO KM. 25</t>
  </si>
  <si>
    <t>UPMA STO DOMINGO</t>
  </si>
  <si>
    <t>11:00</t>
  </si>
  <si>
    <t>18:54</t>
  </si>
  <si>
    <t xml:space="preserve">KM. 9 VIA CHONEENTRADA A SAN JACINTO DEL BUA </t>
  </si>
  <si>
    <t>08:55</t>
  </si>
  <si>
    <t>17:25:00</t>
  </si>
  <si>
    <t>23D03C01S02</t>
  </si>
  <si>
    <t>KM. 30 VIA A LA CONCORDIA</t>
  </si>
  <si>
    <t>18:27:00</t>
  </si>
  <si>
    <t>AV. ESMERALDAS Y CALLE A</t>
  </si>
  <si>
    <t>07:30</t>
  </si>
  <si>
    <t>14:46</t>
  </si>
  <si>
    <t>23D02C09S01</t>
  </si>
  <si>
    <t>KM 4 VIA UMPECHICO</t>
  </si>
  <si>
    <t>17:00</t>
  </si>
  <si>
    <t>23D02C01S02</t>
  </si>
  <si>
    <t xml:space="preserve">AV. LOS COLONOS Y CALLEJON 7
</t>
  </si>
  <si>
    <t>16:50</t>
  </si>
  <si>
    <t>20:57</t>
  </si>
  <si>
    <t>CAIMITO</t>
  </si>
  <si>
    <t>CHONTA</t>
  </si>
  <si>
    <t>AV. LOS COLONOS REDONDEL DE LA ORANGINE</t>
  </si>
  <si>
    <t>12:30</t>
  </si>
  <si>
    <t>23D01C07S01</t>
  </si>
  <si>
    <t>VIA QUEVEDO KM 5</t>
  </si>
  <si>
    <t>14:00</t>
  </si>
  <si>
    <t>20:30</t>
  </si>
  <si>
    <t>PLANTA DE AGUAS RESIDUALES</t>
  </si>
  <si>
    <t>10:30</t>
  </si>
  <si>
    <t>14:30</t>
  </si>
  <si>
    <t>23D02C08S01</t>
  </si>
  <si>
    <t>PRONACA</t>
  </si>
  <si>
    <t>18:00</t>
  </si>
  <si>
    <t>20:00</t>
  </si>
  <si>
    <t>KM 10 VIA A QUININDE</t>
  </si>
  <si>
    <t>16:00</t>
  </si>
  <si>
    <t>KM 33 VIA A SANTO DOMINGO</t>
  </si>
  <si>
    <t>13:00</t>
  </si>
  <si>
    <t>KM 5 VIA A MONTENUEVO</t>
  </si>
  <si>
    <t>KM 14 VIA A QUININDE DE LA PARROQUIA VALLE HERMOSO</t>
  </si>
  <si>
    <t>KM. 36 VIA QUEVEDO</t>
  </si>
  <si>
    <t>13:30</t>
  </si>
  <si>
    <t>21:28</t>
  </si>
  <si>
    <t>CALLE PUTUMAYO</t>
  </si>
  <si>
    <t>11:30</t>
  </si>
  <si>
    <t>15:30</t>
  </si>
  <si>
    <t>AV LOS COLONOS Y JAIME ANDRADE MARIN</t>
  </si>
  <si>
    <t>09:00</t>
  </si>
  <si>
    <t>12:00</t>
  </si>
  <si>
    <t>KM 5 VIA AL BUA</t>
  </si>
  <si>
    <t>08:20</t>
  </si>
  <si>
    <t>10:00</t>
  </si>
  <si>
    <t>av LOS COLONOS FRENTE AL CALASANZ 2</t>
  </si>
  <si>
    <t>10:20</t>
  </si>
  <si>
    <t>AV LOS COLONOS INGRESO A LA BENGALA</t>
  </si>
  <si>
    <t>19:00</t>
  </si>
  <si>
    <t>AV. QUEVEDO KM 5</t>
  </si>
  <si>
    <t>AV LOS COLONOS, ASOSIACION DE VETERANOS DE GERRA</t>
  </si>
  <si>
    <t>REDONDEL BOLIVAR</t>
  </si>
  <si>
    <t>16:30</t>
  </si>
  <si>
    <t xml:space="preserve">PUENTE DE VALLE HERMOSO </t>
  </si>
  <si>
    <t>21:00</t>
  </si>
  <si>
    <t>BY PASS QUITO QUEVEDO</t>
  </si>
  <si>
    <t>KM 2 VIA A LA CONCORDIA</t>
  </si>
  <si>
    <t>KM 2 VIA A QUEVEDO</t>
  </si>
  <si>
    <t>KM 6 VIA A QUININDE</t>
  </si>
  <si>
    <t>10:10</t>
  </si>
  <si>
    <t>AV LOS COLONOS</t>
  </si>
  <si>
    <t>VIA QUEVEDO KM23</t>
  </si>
  <si>
    <t>20:40</t>
  </si>
  <si>
    <t>23D01C03S02</t>
  </si>
  <si>
    <t>AV. RIO TOACHI Y CATACOCHA</t>
  </si>
  <si>
    <t>12:20</t>
  </si>
  <si>
    <t>PEAJE EL CONGOMA</t>
  </si>
  <si>
    <t>KM 8 VIA A QUININDE</t>
  </si>
  <si>
    <t>VIA QUININDE KM. 13</t>
  </si>
  <si>
    <t>AV COOPERATIVISMO Y QUEVEDO</t>
  </si>
  <si>
    <t>09D19C07S01</t>
  </si>
  <si>
    <t>VIA A LAS LOJAS</t>
  </si>
  <si>
    <t>09D13C02S01</t>
  </si>
  <si>
    <t>AV. PRINCIPAL BALZAR</t>
  </si>
  <si>
    <t>09D21C04S01</t>
  </si>
  <si>
    <t>PEAJE MILAGRO</t>
  </si>
  <si>
    <t>09D12C08S01</t>
  </si>
  <si>
    <t>SECOTR KM 15</t>
  </si>
  <si>
    <t>09D15C02S01</t>
  </si>
  <si>
    <t>CANTÓN EL EMPALME, SECTOR VELASCO IBARRA</t>
  </si>
  <si>
    <t>09D21C01S01</t>
  </si>
  <si>
    <t xml:space="preserve">CENTRO DE SANTA LUCIA </t>
  </si>
  <si>
    <t>SECTOR LA BOMBA</t>
  </si>
  <si>
    <t>VIA CALUMA</t>
  </si>
  <si>
    <t>VIA GUARANDA TRAS DE INCUBANDINA</t>
  </si>
  <si>
    <t>12:45:00</t>
  </si>
  <si>
    <t>12D05C11S01</t>
  </si>
  <si>
    <t>VIA PALENQUE SECTOR ANIMAS SOBRE EL RIO PALENQUE</t>
  </si>
  <si>
    <t>12D06C10S01</t>
  </si>
  <si>
    <t>LA CADENA</t>
  </si>
  <si>
    <t>LOCAL COMERCIAL</t>
  </si>
  <si>
    <t>GUAVILLO</t>
  </si>
  <si>
    <t>CENTRO</t>
  </si>
  <si>
    <t>CANTON MONTALVO AV.ANTONIA DE LA BASTIDA</t>
  </si>
  <si>
    <t>12D02C01S01</t>
  </si>
  <si>
    <t>INDUSTRIA BALSERA MEVADED S.A</t>
  </si>
  <si>
    <t>18:59:00</t>
  </si>
  <si>
    <t>12D04C01S01</t>
  </si>
  <si>
    <t>VIA VENTANAS QUEVEDO</t>
  </si>
  <si>
    <t xml:space="preserve">KM 1,5 LA VIÑA </t>
  </si>
  <si>
    <t>RECINTO CARMEN ROSA</t>
  </si>
  <si>
    <t>VIA LOS ANGELES</t>
  </si>
  <si>
    <t>12D03C06S01</t>
  </si>
  <si>
    <t>DEPOSITO DEMADERA EL CAMPEON</t>
  </si>
  <si>
    <t>VIA A FEDERICO INTRIAGO</t>
  </si>
  <si>
    <t xml:space="preserve">TRONCAL LA COSTA </t>
  </si>
  <si>
    <t>12D06C02S01</t>
  </si>
  <si>
    <t>SONIA MARIA</t>
  </si>
  <si>
    <t>MIRAFLORES</t>
  </si>
  <si>
    <t>RIVERAS DEL RIO CRISTAL</t>
  </si>
  <si>
    <t>12D04C05S01</t>
  </si>
  <si>
    <t>VIA ECHEANDIA</t>
  </si>
  <si>
    <t>24D01C03S02</t>
  </si>
  <si>
    <t>VIA A LA COSTA</t>
  </si>
  <si>
    <t>17:06:00</t>
  </si>
  <si>
    <t>24D01C10S01</t>
  </si>
  <si>
    <t>RUTA DEL SPONDYLUS</t>
  </si>
  <si>
    <t>16:32:00 PM</t>
  </si>
  <si>
    <t>AV. 14 Y CALLE 20</t>
  </si>
  <si>
    <t>24D01C01S02</t>
  </si>
  <si>
    <t>ZAPOTAL</t>
  </si>
  <si>
    <t>16:15:00</t>
  </si>
  <si>
    <t>PICO PICO</t>
  </si>
  <si>
    <t>RUTA DEL SPINDYLUS</t>
  </si>
  <si>
    <t>21:26:00</t>
  </si>
  <si>
    <t>COMUNA ATAHUALPA/WILFRIDO VERA Y 24 DE MAYO</t>
  </si>
  <si>
    <t>14:39:00</t>
  </si>
  <si>
    <t>A vei 26 Y CALLE 25</t>
  </si>
  <si>
    <t>18:22:00</t>
  </si>
  <si>
    <t>COMUNA LA ENTRADA VIA A OLON</t>
  </si>
  <si>
    <t xml:space="preserve">COMUNA LA ENTRADA </t>
  </si>
  <si>
    <t>SECTOR 16 DE SEPTIEMBRE</t>
  </si>
  <si>
    <t>CRUCE EL PALMAR</t>
  </si>
  <si>
    <t>MARAÑÓN</t>
  </si>
  <si>
    <t xml:space="preserve">BARRIO ABDÓN CALDERÓN </t>
  </si>
  <si>
    <t>CALLE 25 AV. ELEODORO SOLORZANO</t>
  </si>
  <si>
    <t>CEDRO ROSADO</t>
  </si>
  <si>
    <t>BANTANO</t>
  </si>
  <si>
    <t>24D02C03S02</t>
  </si>
  <si>
    <t>AVENIDA 11 / CALLE 1 Y 2</t>
  </si>
  <si>
    <t>COMUNA ATAHUALPA/WILFRIDO VERA Y FRANCISCO VILLON</t>
  </si>
  <si>
    <t>AV. 26 / CALLE 37 Y 38</t>
  </si>
  <si>
    <t>AV. ELEODORO SOLORZANO / C. 51</t>
  </si>
  <si>
    <t>COMUNA SAN PABLO</t>
  </si>
  <si>
    <t>PARROQUIA MANGLARALTO</t>
  </si>
  <si>
    <t>24D02C02S02</t>
  </si>
  <si>
    <t>BARRIO MANABI</t>
  </si>
  <si>
    <t>VIA A LA COSTA KM 25/MADERAS EL FUERTE</t>
  </si>
  <si>
    <t>24D01C08S01</t>
  </si>
  <si>
    <t xml:space="preserve">COMUNA DE FEBRES CORDERO </t>
  </si>
  <si>
    <t>SECTOR SAN BARTOLO</t>
  </si>
  <si>
    <t>02D03C05S01</t>
  </si>
  <si>
    <t xml:space="preserve">VIA SAN MIGUEL -BALSAPAMBA </t>
  </si>
  <si>
    <t xml:space="preserve">CAÑA GUADUA </t>
  </si>
  <si>
    <t>02D01C05S01</t>
  </si>
  <si>
    <t>VIA GUARANDA - AMBATO</t>
  </si>
  <si>
    <t xml:space="preserve">VIA SAN MIGUEL - BALSAPAMBA </t>
  </si>
  <si>
    <t>02D03C06S01</t>
  </si>
  <si>
    <t>SAN VICENTE - VIA A  CRUZ DE LISO</t>
  </si>
  <si>
    <t>calles 23 de abril y Gustavo Lemus</t>
  </si>
  <si>
    <t>02D04C02S02</t>
  </si>
  <si>
    <t>RECINTO DOS BOCAS</t>
  </si>
  <si>
    <t>SALINAS - LA PLANCHA</t>
  </si>
  <si>
    <t xml:space="preserve">AV LOS CONQUISTADORES </t>
  </si>
  <si>
    <t>EL CASCAJO</t>
  </si>
  <si>
    <t>MATASARNO</t>
  </si>
  <si>
    <t>PALO ENCEBADO SECTOR BAÑOS</t>
  </si>
  <si>
    <t>15:17:00</t>
  </si>
  <si>
    <t>VIA SININCAY A LA ALTURA DE LA IGLESIA DE SAN JUAN VINCENTE</t>
  </si>
  <si>
    <t>PANAMERICANA SUR, SECTOR SHUNCAY</t>
  </si>
  <si>
    <t>VIA GUALACEO /MACAS</t>
  </si>
  <si>
    <t>VIA A CHORDELEG CALLE GUAYMINCAY</t>
  </si>
  <si>
    <t>CERTAG</t>
  </si>
  <si>
    <t>AUTOPISTA CUENCA/AZOGUEZ</t>
  </si>
  <si>
    <t>CALLE RIO PARANA Y VIA A BAÑOS</t>
  </si>
  <si>
    <t>AV. LUIS MOSCOSO Y AV. DE LAS AMERICAS</t>
  </si>
  <si>
    <t>VIA CHORDELEG</t>
  </si>
  <si>
    <t>A 500 MTRS DE LA IGLESIA DE BAÑOS</t>
  </si>
  <si>
    <t>LA JOSEFINA</t>
  </si>
  <si>
    <t>05:45</t>
  </si>
  <si>
    <t>01D01C04S01</t>
  </si>
  <si>
    <t>Y DEL CEBOLLAR</t>
  </si>
  <si>
    <t>COLISEO DE SININCAY</t>
  </si>
  <si>
    <t>01D01C10S01</t>
  </si>
  <si>
    <t>QUINTA CHICA</t>
  </si>
  <si>
    <t>01D01C15S01</t>
  </si>
  <si>
    <t>FERRETERIA FAREZ VILLACIS</t>
  </si>
  <si>
    <t xml:space="preserve">NO MADERABLE </t>
  </si>
  <si>
    <t>VIA A SAN JOSE</t>
  </si>
  <si>
    <t>ORDOÑEZ LASSO</t>
  </si>
  <si>
    <t>Y DE SAYAUSI</t>
  </si>
  <si>
    <t>CAMINO A CHECA</t>
  </si>
  <si>
    <t>01D03C06S01</t>
  </si>
  <si>
    <t>AV. JOSE PERALTA Y AV. ISAURO RODRIGUEZ</t>
  </si>
  <si>
    <t>CANTON SANTA ISABEL SECTOR BOLARUMI</t>
  </si>
  <si>
    <t>08:30</t>
  </si>
  <si>
    <t>ESCUELA LEON FEBRES CORDERO</t>
  </si>
  <si>
    <t>09:30</t>
  </si>
  <si>
    <t>01D05C01S01</t>
  </si>
  <si>
    <t>SECTOR PUCARAPAMBA, A 500 METROS DE LA POSADA DEL SIERVO</t>
  </si>
  <si>
    <t>VIA. CAÑARIBAMBA -  SANTA ISABEL</t>
  </si>
  <si>
    <t>00:30</t>
  </si>
  <si>
    <t>LA PAZ</t>
  </si>
  <si>
    <t>05:00</t>
  </si>
  <si>
    <t>ZHIÑA</t>
  </si>
  <si>
    <t>01D02C19S01</t>
  </si>
  <si>
    <t>VIA MIRADOR</t>
  </si>
  <si>
    <t>PANAMERICANA SUR / SECTOR PUCA</t>
  </si>
  <si>
    <t>LOMA DE LA VIRGEN</t>
  </si>
  <si>
    <t>PANAMERICANA SUR / A 1KM DEL INGRESO A NABON SECTOR LA RAMADA</t>
  </si>
  <si>
    <t>17:50</t>
  </si>
  <si>
    <t>21:30</t>
  </si>
  <si>
    <t>PATAMARCA BELLAVISTA</t>
  </si>
  <si>
    <t>17:30</t>
  </si>
  <si>
    <t>SECTOR SHIMPALE PARROQUIA LA PAZ</t>
  </si>
  <si>
    <t>18:30</t>
  </si>
  <si>
    <t>AV. ALTIPLANO Y CONDOR</t>
  </si>
  <si>
    <t>SEYKE</t>
  </si>
  <si>
    <t>CERCA DE LA VIA TIXAN (SAN JOSE), CHIQUINTAD</t>
  </si>
  <si>
    <t>VIA EL CARMEN (DEPOSITO DE MADERAS MADEVILLSA</t>
  </si>
  <si>
    <t>PANAMERICA SUR / SECTOR LA JARATA/LAS NIEVES</t>
  </si>
  <si>
    <t>AV. 1 DE SEPTIEMBRE Y AV. 12 DE DICIEMBRE</t>
  </si>
  <si>
    <t>ABARISCO</t>
  </si>
  <si>
    <t>AV, CUENCA / AZOGUES</t>
  </si>
  <si>
    <t>AUTOPISTA AZOGUES - CAÑAR, SECTOR LOS PINOS</t>
  </si>
  <si>
    <t>12:20:00</t>
  </si>
  <si>
    <t xml:space="preserve"> GUARUMO</t>
  </si>
  <si>
    <t>03D01C06S02</t>
  </si>
  <si>
    <t>AUTOPISTA AZOGUES - CUENCA</t>
  </si>
  <si>
    <t>6:48:00</t>
  </si>
  <si>
    <t>CANTON BIBLIAN - SECTOR BABARCOTE</t>
  </si>
  <si>
    <t>7:15:00</t>
  </si>
  <si>
    <t>16:09:00</t>
  </si>
  <si>
    <t>03D02C01S01</t>
  </si>
  <si>
    <t>CALLE RICAURTE Y CALLE TARQUI</t>
  </si>
  <si>
    <t>AUTOPISTA AZOGUES - SECTOR PARAISO</t>
  </si>
  <si>
    <t>03D01C04S02</t>
  </si>
  <si>
    <t>FERRETERIA BORRERO/AV. 24 DE MAYO</t>
  </si>
  <si>
    <t>03D01C06S01</t>
  </si>
  <si>
    <t>COJITAMBO/SECTOR LA VILLA</t>
  </si>
  <si>
    <t>SECTOR VILLA RAYO DE LOMA</t>
  </si>
  <si>
    <t>9:45:00</t>
  </si>
  <si>
    <t>03D01C12S01</t>
  </si>
  <si>
    <t>VIA A SURAMPALTI</t>
  </si>
  <si>
    <t xml:space="preserve">BORRERO TOCTESOL </t>
  </si>
  <si>
    <t>03D01C05S01</t>
  </si>
  <si>
    <t xml:space="preserve">SECTOR AGUILAN GUAPAN CARROCERRIA EL MAESTRO </t>
  </si>
  <si>
    <t>ARENILLA</t>
  </si>
  <si>
    <t>VIA TURUPAMBA VERDE LOMA BIBLIAN</t>
  </si>
  <si>
    <t>03D02C04S01</t>
  </si>
  <si>
    <t xml:space="preserve">HONORATO VAQUEZ </t>
  </si>
  <si>
    <t>CALLE CHILLOLOMA</t>
  </si>
  <si>
    <t>CHORISIA ALGODÓN</t>
  </si>
  <si>
    <t>CALLE JUSTINIANO CRESPO VERDUGO / AL LADO DE LA ESCUELA ROBERTO CHACÓN</t>
  </si>
  <si>
    <t>UPMA MORONA</t>
  </si>
  <si>
    <t>VIA MACAS TAISHA</t>
  </si>
  <si>
    <t>14:36:00</t>
  </si>
  <si>
    <t>VIA AL PUYO</t>
  </si>
  <si>
    <t>SECTOR ESPERANZA</t>
  </si>
  <si>
    <t>PUENTE RIO UPANO</t>
  </si>
  <si>
    <t>PATUCA</t>
  </si>
  <si>
    <t>EL TESORO</t>
  </si>
  <si>
    <t>PALORA</t>
  </si>
  <si>
    <t>AV ORIENTAL</t>
  </si>
  <si>
    <t>VIA . 13 ABRIL- SECTOR JARDI UPANO.</t>
  </si>
  <si>
    <t>MACAS</t>
  </si>
  <si>
    <t>SECTOR BELEN</t>
  </si>
  <si>
    <t>NUVA JERUSALEN</t>
  </si>
  <si>
    <t>YUNYUN</t>
  </si>
  <si>
    <t xml:space="preserve"> POLIDEPORTIVO </t>
  </si>
  <si>
    <t>EL ROSARIO</t>
  </si>
  <si>
    <t>BELLA UNION</t>
  </si>
  <si>
    <t>VIA CUENCA MACAS CONTROL BELLA UNION</t>
  </si>
  <si>
    <t>UPC LIMON</t>
  </si>
  <si>
    <t>E-45 SECTOR CHUPIANCAS</t>
  </si>
  <si>
    <t>PARROQUIA GENERAL LEONIDAS AV. 12 DE DICIEMBRE</t>
  </si>
  <si>
    <t>29 DE MAYO Y FERNANDA RIVADENEIRTA</t>
  </si>
  <si>
    <t>SEVILLA DON BOSCO VIA   A GUADALUPE</t>
  </si>
  <si>
    <t>EDMUNDO CARVAJAL ABELARDO DELGADO</t>
  </si>
  <si>
    <t>INGRESO A SEVILLA DON BOSCO</t>
  </si>
  <si>
    <t>GUARARO</t>
  </si>
  <si>
    <t>AV AMAZONAS y DIONICO RIVADENEIRA</t>
  </si>
  <si>
    <t>PARROQUI JIMBITONO</t>
  </si>
  <si>
    <t>VIA  PRINCIPAL 13 DE ABRIL -SECTOR JARDIN DEL UPANO</t>
  </si>
  <si>
    <t>YUMBIGUE</t>
  </si>
  <si>
    <t>VIA MACAS SUCUA</t>
  </si>
  <si>
    <t>MENDEZ</t>
  </si>
  <si>
    <t>16:35</t>
  </si>
  <si>
    <t>AVENIDA PANAMERICA SECTOR BELEN</t>
  </si>
  <si>
    <t>10:45:00</t>
  </si>
  <si>
    <t>SARAGURO/VIA A MANÚ SECTOR QUISQUINQUIR</t>
  </si>
  <si>
    <t>11D01C02S01</t>
  </si>
  <si>
    <t>VIA A YANGANA SECTOR IZHCAYLUMA</t>
  </si>
  <si>
    <t>23:50:00</t>
  </si>
  <si>
    <t>PARAGUAY Y QUIJOS SECTOR SAN PEDRO</t>
  </si>
  <si>
    <t>MOLLON/AMARILLO</t>
  </si>
  <si>
    <t>VIA A ZAMORA SECTOR SAN CAYETANO</t>
  </si>
  <si>
    <t>23:00:00 PM</t>
  </si>
  <si>
    <t>11D01C16S01</t>
  </si>
  <si>
    <t>AV. ISIDRO AYORA Y CALLE LA HABANA</t>
  </si>
  <si>
    <t>SECTOR DE PAQUIZHAPA</t>
  </si>
  <si>
    <t>15:00:00 PM</t>
  </si>
  <si>
    <t xml:space="preserve">MASANAMACA VIA A YANGANA </t>
  </si>
  <si>
    <t>AV. ISIDRO AYORAH ASERRIO PRODUMAD</t>
  </si>
  <si>
    <t>16:30:00 PM</t>
  </si>
  <si>
    <t>17:10:00 PM</t>
  </si>
  <si>
    <t>11D01C15S01</t>
  </si>
  <si>
    <t>AVENIDA LATERAL DE PASO, BARRIO BOLONIA</t>
  </si>
  <si>
    <t>22:40:00</t>
  </si>
  <si>
    <t>LATERAL DE PASO Y AV, ISIDRO AYORA</t>
  </si>
  <si>
    <t>10:25:00</t>
  </si>
  <si>
    <t>11D02C02S01</t>
  </si>
  <si>
    <t>PANAMERICANA SUR, VIA A GONZANAMA</t>
  </si>
  <si>
    <t>6:05:00</t>
  </si>
  <si>
    <t>11D06C07S01</t>
  </si>
  <si>
    <t>AV. ISIDRO AYORA, ASERRÍO VILLEGAS SEGARAÁ</t>
  </si>
  <si>
    <t>18:00:00 PM</t>
  </si>
  <si>
    <t>20:00:00 PM</t>
  </si>
  <si>
    <t xml:space="preserve">CALLE SUCRE JUNTO A LA FERIA GANADERA </t>
  </si>
  <si>
    <t>13:00:00 PM</t>
  </si>
  <si>
    <t>CALLE MOSCU Y CALLE KIEV</t>
  </si>
  <si>
    <t xml:space="preserve">SAN CAYETANO BAJO </t>
  </si>
  <si>
    <t>AVENIDA ISIDRO AYORA REDONDEL DEL TERMINAL</t>
  </si>
  <si>
    <t>15:10:00 PM</t>
  </si>
  <si>
    <t>16:00:00 PM</t>
  </si>
  <si>
    <t>11D06C03S01</t>
  </si>
  <si>
    <t xml:space="preserve">AVENIDA 18 DE NOVIEMBRE </t>
  </si>
  <si>
    <t>AVENIDA ISIDRO AYORA Y CALLE NUEVA LOJA</t>
  </si>
  <si>
    <t>VIA A GUALEL SITIO ZAÑE</t>
  </si>
  <si>
    <t>CALLE MANUEL AGUSTIN AGUIRRE Y CALLE JOSE PICOITA</t>
  </si>
  <si>
    <t>CALLE LOS CISNES Y CALLES GAVIOTA</t>
  </si>
  <si>
    <t>EL PORVENIR CALLE SUCRE</t>
  </si>
  <si>
    <t>AV. SALVADOR BUSTAMANTE CELI Y CALLE ESMERALDAS</t>
  </si>
  <si>
    <t>17:30:00 PM</t>
  </si>
  <si>
    <t>11D07C01S01</t>
  </si>
  <si>
    <t>TRONCAL DE LA SIERRA VIA A LOJA</t>
  </si>
  <si>
    <t>14:00:00 PM</t>
  </si>
  <si>
    <t>11D02C03S01</t>
  </si>
  <si>
    <t xml:space="preserve">LOJA CATAMAYO PANAMERICANA </t>
  </si>
  <si>
    <t>17:20:00 AM</t>
  </si>
  <si>
    <t>AV. MALECONY ROCAFUERTE</t>
  </si>
  <si>
    <t>CALLE GRAL. PAEZ PARROQUIA PUERTO BOLIVAR</t>
  </si>
  <si>
    <t>12:55:00</t>
  </si>
  <si>
    <t>VIA PASAJE EL GUABO</t>
  </si>
  <si>
    <t>VIA BUENA VISTA COOPERATIVA 13 DEMAYO</t>
  </si>
  <si>
    <t>MACHALA Y VIA A LA PRIMAVERA</t>
  </si>
  <si>
    <t>12:15:00</t>
  </si>
  <si>
    <t>SECTOR EL TELEGRAFO</t>
  </si>
  <si>
    <t>CIRCUNVALACION NORTE Y 1ERA SUR</t>
  </si>
  <si>
    <t>07D02C14S03</t>
  </si>
  <si>
    <t>A. LOJA Y 28 DE NOVIEMBRE</t>
  </si>
  <si>
    <t>SECTOR LA CALERA VIA A PACCHA</t>
  </si>
  <si>
    <t xml:space="preserve">COLON TINOCO </t>
  </si>
  <si>
    <t>CIUDADELA LILIAN MARIA</t>
  </si>
  <si>
    <t>SECTOR  EL TABLON</t>
  </si>
  <si>
    <t>PUERTO BOLIVAR CALLE GENERAL PAEZ Y APOLINARIO GALVEZ</t>
  </si>
  <si>
    <t>PUERTO BOLIVAR AV. APOLINARIO GALVEZ Y GENERAL PAEZ</t>
  </si>
  <si>
    <t>07D06C06S01</t>
  </si>
  <si>
    <t>VIA A BELLA MARIA SECTOR LOS HELECHOS</t>
  </si>
  <si>
    <t>VIA A LA AVANZADA</t>
  </si>
  <si>
    <t>VIA A LA BUENAVISTA</t>
  </si>
  <si>
    <t>PANAMERICANA VIA A CUENCA</t>
  </si>
  <si>
    <t>PANAMERICANA VIA A SANTA ROSA</t>
  </si>
  <si>
    <t>VIA A PACCHA</t>
  </si>
  <si>
    <t>BELLAMARIA</t>
  </si>
  <si>
    <t>GENERAL PAEZ Y APOLINARIO GALVEZ</t>
  </si>
  <si>
    <t xml:space="preserve"> AV GERARDO ROMERO Y OCTAVA AVENIDA</t>
  </si>
  <si>
    <t>16:10:00</t>
  </si>
  <si>
    <t>07D06C04S01</t>
  </si>
  <si>
    <t>BY PASS SECTOR EL ARBOLITO</t>
  </si>
  <si>
    <t>AV. UNIVERSITARIO</t>
  </si>
  <si>
    <t>MALECON JUBONES</t>
  </si>
  <si>
    <t>SECTOR PITAHAYAS</t>
  </si>
  <si>
    <t>VIA A CUENCA SITIO GALAYACU</t>
  </si>
  <si>
    <t>VIA E25 PANAMERICANA</t>
  </si>
  <si>
    <t>14:20:00</t>
  </si>
  <si>
    <t>VIA A LA PRIMAVERA</t>
  </si>
  <si>
    <t>KM 13 VIA A BALOSA</t>
  </si>
  <si>
    <t>CIRCUNVALACION NORTE Y SEPTIMA OESTE</t>
  </si>
  <si>
    <t>CIRCUNVALACION SUR Y 9 DE MAYO</t>
  </si>
  <si>
    <t>07D01C07S02</t>
  </si>
  <si>
    <t>CALLE GALO CARDENAS</t>
  </si>
  <si>
    <t>07D01C08S02</t>
  </si>
  <si>
    <t>AV. ALBERTO SERRANO</t>
  </si>
  <si>
    <t>VIA A CUENCA</t>
  </si>
  <si>
    <t>COMUNA DE GUABILLO</t>
  </si>
  <si>
    <t xml:space="preserve"> CHARAN</t>
  </si>
  <si>
    <t>BARBASCO</t>
  </si>
  <si>
    <t xml:space="preserve">AV. LA PRIMAVERA </t>
  </si>
  <si>
    <t>PANAMERICA VIA A MACHALA</t>
  </si>
  <si>
    <t>VIA A BUENAVISTA</t>
  </si>
  <si>
    <t>MAMEY</t>
  </si>
  <si>
    <t>VIA A BALOSA KM 15</t>
  </si>
  <si>
    <t>SECTOR MACHALA ALTO</t>
  </si>
  <si>
    <t>SECTOR CHAMICO</t>
  </si>
  <si>
    <t>23:00</t>
  </si>
  <si>
    <t>SECTOR VALLADOLID</t>
  </si>
  <si>
    <t>PALANDA</t>
  </si>
  <si>
    <t>SANGRE</t>
  </si>
  <si>
    <t xml:space="preserve"> CASCARILLA</t>
  </si>
  <si>
    <t xml:space="preserve">BARRIO 10 DE NOVIEMBRE </t>
  </si>
  <si>
    <t xml:space="preserve">DAMAGUA </t>
  </si>
  <si>
    <t>19D04C03S02</t>
  </si>
  <si>
    <t>VIA MIASY-GUISMI</t>
  </si>
  <si>
    <t xml:space="preserve">CONTROL LIMON </t>
  </si>
  <si>
    <t>BARRIO PITA VIA LOS HACHOS</t>
  </si>
  <si>
    <t>07:45:00 a: m:</t>
  </si>
  <si>
    <t>13:08:00 p:m:</t>
  </si>
  <si>
    <t>PARQUE LAGO</t>
  </si>
  <si>
    <t>DURAN/GUAYAS - BARRIO 5 DE JUNIO</t>
  </si>
  <si>
    <t>09D01C05S03</t>
  </si>
  <si>
    <t>AV CAPITAN H ZEARA Y CAMILO DESTRUGE</t>
  </si>
  <si>
    <t>10:55:00 a: m:</t>
  </si>
  <si>
    <t>15:46:00 p: m:</t>
  </si>
  <si>
    <t>09D24C05S04</t>
  </si>
  <si>
    <t xml:space="preserve">EL RECREO FERRETERIA SIN NOMBRE </t>
  </si>
  <si>
    <t>15:30:00 a: m:</t>
  </si>
  <si>
    <t>17:52:00 p:m:</t>
  </si>
  <si>
    <t>09D02C01S02</t>
  </si>
  <si>
    <t xml:space="preserve">ISLA TRINITARIA </t>
  </si>
  <si>
    <t>12:45:00 a: m:</t>
  </si>
  <si>
    <t>14:13:00 p:m:</t>
  </si>
  <si>
    <t>AV NICOLÁS AUGUSTO GONZÁLEZ 31AVA Y 32 AVA DEPOSITO DE</t>
  </si>
  <si>
    <t>16:43:00 p:m:</t>
  </si>
  <si>
    <t>09D06C06S02</t>
  </si>
  <si>
    <t xml:space="preserve">MAPASINGUE   </t>
  </si>
  <si>
    <t>09:00:00 a:m:</t>
  </si>
  <si>
    <t>11:30:00 a:m:</t>
  </si>
  <si>
    <t>11:0:00 a:m:</t>
  </si>
  <si>
    <t>13:30:00 a:m:</t>
  </si>
  <si>
    <t>BASTIÓN POPULAR VÍA A DAULE</t>
  </si>
  <si>
    <t>11:20:00 a:m:</t>
  </si>
  <si>
    <t>14:17:00 p:m:</t>
  </si>
  <si>
    <t>09D04C04S03</t>
  </si>
  <si>
    <t>PORTET 11 Y VENEZUELA</t>
  </si>
  <si>
    <t>10:00:00 a:m:</t>
  </si>
  <si>
    <t>15:51:00 a:m:</t>
  </si>
  <si>
    <t>VIA DURAN AV. SAMUEL CISNEROS AV. LOS SHIRYS</t>
  </si>
  <si>
    <t>13:52:00 p:m:</t>
  </si>
  <si>
    <t>PROSPERINA Av 40 y
Callejón 18 diagonal a la Vía a Daule</t>
  </si>
  <si>
    <t>16:34:00 p: m:</t>
  </si>
  <si>
    <t>18:52:00 p:m:</t>
  </si>
  <si>
    <t>VÍA A LA COSTA - PUERTAS DEL SOL  Mz. 2364 Sl. 1</t>
  </si>
  <si>
    <t>CALLE ENTRE BRASIL Y GOMEZ RENDON</t>
  </si>
  <si>
    <t>13:07:00 p:m:</t>
  </si>
  <si>
    <t>09D24C06S01</t>
  </si>
  <si>
    <t>DURÁN AV NICOLÁS LAPENTI ATRAS DE LAS BODEGA VENUS  DURAN</t>
  </si>
  <si>
    <t>16:00:00 p: m:</t>
  </si>
  <si>
    <t>17:30 p: m:</t>
  </si>
  <si>
    <t>14:50:00 a: m:</t>
  </si>
  <si>
    <t>16:13:00 p:m:</t>
  </si>
  <si>
    <t>AV. LA 29 ASAD BUSCARÁN</t>
  </si>
  <si>
    <t>14:40:00 p: m:</t>
  </si>
  <si>
    <t>15:16 p: m:</t>
  </si>
  <si>
    <t>09D09C01S03</t>
  </si>
  <si>
    <t>URBANIZACION LOS CEIBOS</t>
  </si>
  <si>
    <t>14:00 p: m:</t>
  </si>
  <si>
    <t>09D04C06S03</t>
  </si>
  <si>
    <t>VENEZUELA 3804 Y 12AVA-13AVA</t>
  </si>
  <si>
    <t>16:30:00 p: m:</t>
  </si>
  <si>
    <t>17:46 p: m:</t>
  </si>
  <si>
    <t>17D05C10S03</t>
  </si>
  <si>
    <t>AV. PEDRO VICENTE MALDONADO</t>
  </si>
  <si>
    <t>VIA A PINTAG</t>
  </si>
  <si>
    <t>17D06C09S01</t>
  </si>
  <si>
    <t>VIA A CHIRIBOGA</t>
  </si>
  <si>
    <t>PUMAMAQUI</t>
  </si>
  <si>
    <t xml:space="preserve"> ARRAYAN</t>
  </si>
  <si>
    <t>17D09C09S01</t>
  </si>
  <si>
    <t>17D07C02S02</t>
  </si>
  <si>
    <t>CAMILO OREJUELA/ CAMAL METROPOLITANO</t>
  </si>
  <si>
    <t>17D02C05S01</t>
  </si>
  <si>
    <t>PUELLARO</t>
  </si>
  <si>
    <t>VIA A CALACALI</t>
  </si>
  <si>
    <t>17D03C09S02</t>
  </si>
  <si>
    <t>17D02C03S02</t>
  </si>
  <si>
    <t>CHURILOMA ALTO</t>
  </si>
  <si>
    <t>EL COLIBRI</t>
  </si>
  <si>
    <t>11:12:00</t>
  </si>
  <si>
    <t xml:space="preserve">COMUNIDAD CRUSLOMA RUMILONA </t>
  </si>
  <si>
    <t>17D08C04S01</t>
  </si>
  <si>
    <t>VIA PINTAG</t>
  </si>
  <si>
    <t>SELVA ALEGRE</t>
  </si>
  <si>
    <t>TOLONTAG</t>
  </si>
  <si>
    <t>17D07C06S03</t>
  </si>
  <si>
    <t>17D05C05S02</t>
  </si>
  <si>
    <t>EL INCA</t>
  </si>
  <si>
    <t xml:space="preserve">PIFO VIA SANGOLQUI </t>
  </si>
  <si>
    <t xml:space="preserve">TUMBACO </t>
  </si>
  <si>
    <t xml:space="preserve">STAND </t>
  </si>
  <si>
    <t>17D04C01S04</t>
  </si>
  <si>
    <t>LUMBISI</t>
  </si>
  <si>
    <t>13:45:00</t>
  </si>
  <si>
    <t>BAEZA</t>
  </si>
  <si>
    <t>3:20:00</t>
  </si>
  <si>
    <t>17:35:00</t>
  </si>
  <si>
    <t>18:20:00</t>
  </si>
  <si>
    <t>17D07C01S03</t>
  </si>
  <si>
    <t>SANTA ANA</t>
  </si>
  <si>
    <t xml:space="preserve">-78,56204666534458
</t>
  </si>
  <si>
    <t>SAN JUAN VIA CHIRIBOGA</t>
  </si>
  <si>
    <t xml:space="preserve">-78,58426
</t>
  </si>
  <si>
    <t xml:space="preserve">-78,615604
</t>
  </si>
  <si>
    <t>17D03C07S01</t>
  </si>
  <si>
    <t>BERNARDO DE LEGARDA</t>
  </si>
  <si>
    <t xml:space="preserve">-78,50624120842531
</t>
  </si>
  <si>
    <t>POMASQUI</t>
  </si>
  <si>
    <t xml:space="preserve">-78,44343423843384
</t>
  </si>
  <si>
    <t>SIMAROUBA</t>
  </si>
  <si>
    <t>MICONIA</t>
  </si>
  <si>
    <t>17D09C08S02</t>
  </si>
  <si>
    <t>QUINCHE BARRIO IGUIÑARO</t>
  </si>
  <si>
    <t xml:space="preserve">-78,29286575317384
</t>
  </si>
  <si>
    <t xml:space="preserve">-78,353408
</t>
  </si>
  <si>
    <t>ALFONSO DANIEL AVILA MUÑOZ</t>
  </si>
  <si>
    <t>17D03C17S03</t>
  </si>
  <si>
    <t>AV. SIMON BOLIVAR</t>
  </si>
  <si>
    <t xml:space="preserve">-78,45842242240906
</t>
  </si>
  <si>
    <t>17D02C09S01</t>
  </si>
  <si>
    <t xml:space="preserve">LLANO CHICO </t>
  </si>
  <si>
    <t>17D08C01S03</t>
  </si>
  <si>
    <t>17D09C03S01</t>
  </si>
  <si>
    <t>TUMBACO</t>
  </si>
  <si>
    <t>SAN JUAN DE ASCAZUBI</t>
  </si>
  <si>
    <t>ILALO</t>
  </si>
  <si>
    <t>17D05C11S05</t>
  </si>
  <si>
    <t>BELLAVISTA</t>
  </si>
  <si>
    <t>PREDIOS DEL FUERTE MILITAR ATAHUALPA</t>
  </si>
  <si>
    <t>EL TINGO</t>
  </si>
  <si>
    <t>MIRANDA</t>
  </si>
  <si>
    <t>17D06C11S03</t>
  </si>
  <si>
    <t>CHIMBACALLE</t>
  </si>
  <si>
    <t>17D03C13S04</t>
  </si>
  <si>
    <t>COTOCOLLAO</t>
  </si>
  <si>
    <t>17D07C05S02</t>
  </si>
  <si>
    <t>SAN JUAN DE TURUBAMBA</t>
  </si>
  <si>
    <t>17D01C03S01</t>
  </si>
  <si>
    <t>NANEGAL</t>
  </si>
  <si>
    <t>YATE</t>
  </si>
  <si>
    <t>GUAPULO</t>
  </si>
  <si>
    <t>17D02C02S04</t>
  </si>
  <si>
    <t>CHECA</t>
  </si>
  <si>
    <t>SANTA FAZ</t>
  </si>
  <si>
    <t>PUEMBO</t>
  </si>
  <si>
    <t>17D09C07S02</t>
  </si>
  <si>
    <t>17D09C02S01</t>
  </si>
  <si>
    <t>17D11C09S01</t>
  </si>
  <si>
    <t>TUMBACO - LA VILLAVEGA - AV. OSWALDO</t>
  </si>
  <si>
    <t>GUAYABAMBA</t>
  </si>
  <si>
    <t>PIFO - EL INGA BAJO</t>
  </si>
  <si>
    <t xml:space="preserve">CAIMITO </t>
  </si>
  <si>
    <t>EL INGA</t>
  </si>
  <si>
    <t>17D04C02S03</t>
  </si>
  <si>
    <t>AV. JUAN BAUTISTA AGUIRRE</t>
  </si>
  <si>
    <t>CEDRELA</t>
  </si>
  <si>
    <t>17D09C02S02</t>
  </si>
  <si>
    <t>EL INGA BAJO</t>
  </si>
  <si>
    <t>ENCINO</t>
  </si>
  <si>
    <t>PALUGO</t>
  </si>
  <si>
    <t>BARRIO PALUGO CALLE VIÑA DE PALUGO Y PASAJE C</t>
  </si>
  <si>
    <t>E35 REDONDEL DE PALUGO</t>
  </si>
  <si>
    <t>17D08C01S01</t>
  </si>
  <si>
    <t xml:space="preserve">LA ARMENIA </t>
  </si>
  <si>
    <t>CALLE JULIAN ESTRELLA</t>
  </si>
  <si>
    <t>17D07C02S04</t>
  </si>
  <si>
    <t>PASAJE S60C</t>
  </si>
  <si>
    <t>SAN VICENTE DE CUCUPURO</t>
  </si>
  <si>
    <t>17D05C09S01</t>
  </si>
  <si>
    <t>PICHINCHA, NAYON</t>
  </si>
  <si>
    <t>17D05C05S04</t>
  </si>
  <si>
    <t>NOGALES Y INCA</t>
  </si>
  <si>
    <t>INGRESO AL BARRIO SAN AGUSTIN</t>
  </si>
  <si>
    <t>17D05C05S03</t>
  </si>
  <si>
    <t>LOS NOGALES</t>
  </si>
  <si>
    <t>17D06C08S03</t>
  </si>
  <si>
    <t xml:space="preserve">SANTA BARBARA </t>
  </si>
  <si>
    <t xml:space="preserve">CEDRO </t>
  </si>
  <si>
    <t>AMANGASI DEL INCA</t>
  </si>
  <si>
    <t>Sigsipamba</t>
  </si>
  <si>
    <t>LUIS FELIPE BORJA</t>
  </si>
  <si>
    <t>FERRETERIA GOMEZ</t>
  </si>
  <si>
    <t>17D03C05S01</t>
  </si>
  <si>
    <t>MONTEPELADO</t>
  </si>
  <si>
    <t>17D04C02S04</t>
  </si>
  <si>
    <t>LOMA DE PUENGASI</t>
  </si>
  <si>
    <t>JULIAN ESTRELLA Y MANUEL CORONADO</t>
  </si>
  <si>
    <t>17D06C04S04</t>
  </si>
  <si>
    <t>AVENIDA NAPO</t>
  </si>
  <si>
    <t>15D02C06S01</t>
  </si>
  <si>
    <t>Y DE PAPAYACTA</t>
  </si>
  <si>
    <t>CARAPUNGO</t>
  </si>
  <si>
    <t>LA VICTORIA BAJA</t>
  </si>
  <si>
    <t>ZONA 9</t>
  </si>
  <si>
    <t>DMQ</t>
  </si>
  <si>
    <t>QUITO</t>
  </si>
  <si>
    <t>17D07C04S01</t>
  </si>
  <si>
    <t>PUENTE DE GUAJALÓ</t>
  </si>
  <si>
    <t>FECHA</t>
  </si>
  <si>
    <t>:0RA DE FINALIZAD0</t>
  </si>
  <si>
    <t>08D05C01S02</t>
  </si>
  <si>
    <t>CONTROL FRONTERIZO MATAJE</t>
  </si>
  <si>
    <t>CHAFLU</t>
  </si>
  <si>
    <t>MUISNE</t>
  </si>
  <si>
    <t xml:space="preserve">MALDONADO </t>
  </si>
  <si>
    <t xml:space="preserve">UPMA ESMERALDAS </t>
  </si>
  <si>
    <t xml:space="preserve">TRES VIAS </t>
  </si>
  <si>
    <t>08D03C04S01</t>
  </si>
  <si>
    <t>VÍA MOMPICHE</t>
  </si>
  <si>
    <t xml:space="preserve">KM 1,5 DEL POBLADO TRES VIAS </t>
  </si>
  <si>
    <t xml:space="preserve">PUESTO DE CONTROL FIJO QUININDE </t>
  </si>
  <si>
    <t xml:space="preserve">SECTOR LA T </t>
  </si>
  <si>
    <t xml:space="preserve"> NO MADERABLE</t>
  </si>
  <si>
    <t xml:space="preserve">CONTROL FIJO LA MARUJITA </t>
  </si>
  <si>
    <t>CHIGUE</t>
  </si>
  <si>
    <t>08D01C21S02</t>
  </si>
  <si>
    <t>CONTRL FIJO SAN MATEO</t>
  </si>
  <si>
    <t>MUCHINA</t>
  </si>
  <si>
    <t>TABIAZO VIA CARLOS CONCHA</t>
  </si>
  <si>
    <t>VIA LA UNION- CONCORDIA</t>
  </si>
  <si>
    <t xml:space="preserve">CONTROL FIJO SAN MATEO </t>
  </si>
  <si>
    <t xml:space="preserve">INGRESO A LA UNIVERSIDAD VARGAS TORRES </t>
  </si>
  <si>
    <t xml:space="preserve">CONTROL FIJO TACHINA </t>
  </si>
  <si>
    <t xml:space="preserve">PICHANGO </t>
  </si>
  <si>
    <t xml:space="preserve">VIA A ATACAMES BARRIO LA PRIMAVERA </t>
  </si>
  <si>
    <t xml:space="preserve">FERNAN SANCHEZ </t>
  </si>
  <si>
    <t xml:space="preserve">MELINA </t>
  </si>
  <si>
    <t xml:space="preserve">ZAPOTAL ALTO </t>
  </si>
  <si>
    <t xml:space="preserve">BOMBON </t>
  </si>
  <si>
    <t xml:space="preserve"> MADERABLE</t>
  </si>
  <si>
    <t>SECTOR SAN SALVADOR</t>
  </si>
  <si>
    <t xml:space="preserve">CONTROL DE TACHINA </t>
  </si>
  <si>
    <t xml:space="preserve">MORAL BOBO </t>
  </si>
  <si>
    <t xml:space="preserve">MAMBLA </t>
  </si>
  <si>
    <t>04D02C06S01</t>
  </si>
  <si>
    <t>SANTA MARTHA DE ENCINO</t>
  </si>
  <si>
    <t>SECTOR ATHAL</t>
  </si>
  <si>
    <t>PATIOS DE RETENCION DEL CANTON SAN GABRIEL</t>
  </si>
  <si>
    <t>LA PALESTINA</t>
  </si>
  <si>
    <t>10D01C02S02</t>
  </si>
  <si>
    <t>EUGENIO ESPEJO</t>
  </si>
  <si>
    <t>JUAN BOSCO</t>
  </si>
  <si>
    <t>16:00:00 a:m:</t>
  </si>
  <si>
    <t xml:space="preserve">SAN LUIS DE COBUENDO </t>
  </si>
  <si>
    <t>13:00:00 p:m:</t>
  </si>
  <si>
    <t>LITA</t>
  </si>
  <si>
    <t>ATUNTAQUI,  MULTI FERRETERIA</t>
  </si>
  <si>
    <t>MARIA MATANGO Y ANDRES CANDO</t>
  </si>
  <si>
    <t>14:30:00 p:m:</t>
  </si>
  <si>
    <t>10D01C08S02</t>
  </si>
  <si>
    <t>AV. CRISTÓBAL DE TROYA</t>
  </si>
  <si>
    <t>9:00:00 a:m:</t>
  </si>
  <si>
    <t>11:00:00 a:m:</t>
  </si>
  <si>
    <t>10D01C13S01</t>
  </si>
  <si>
    <t xml:space="preserve">PANAMERICANA E35, INGRESO A SAN ANTONIO DE IBARRA </t>
  </si>
  <si>
    <t>OTAVALO, PARROQUIA EUGENIO ESPEJO</t>
  </si>
  <si>
    <t>13:00:00 a: m:</t>
  </si>
  <si>
    <t>15:00:00 a: m:</t>
  </si>
  <si>
    <t>CONTROL POLICIAL TABABELA MASCARILLA</t>
  </si>
  <si>
    <t>URCUQUI</t>
  </si>
  <si>
    <t>10D02C07S01</t>
  </si>
  <si>
    <t xml:space="preserve">OTAVALO, PARROQUIA ILUMÁN, COMUNIDAD KARABUELA </t>
  </si>
  <si>
    <t xml:space="preserve">PEINE DE MONO </t>
  </si>
  <si>
    <t>JUNIN Y ELOY ALFARO</t>
  </si>
  <si>
    <t>CALLE JUAN MARTINEZ DE ORBE Y PUERTO RICO</t>
  </si>
  <si>
    <t>PERIFERICA SUR, ENTRADA A LA FERIA DE VEHICULOS</t>
  </si>
  <si>
    <t>10D02C09S01</t>
  </si>
  <si>
    <t>SAN PABLO DEL LAGO CALLE CALUMA</t>
  </si>
  <si>
    <t xml:space="preserve">CONTROL FIJO SAN GERÓNIMO </t>
  </si>
  <si>
    <t>CONTROL SAN GERÓNIMO</t>
  </si>
  <si>
    <t>CALLE GUZMAN Y CALLE F</t>
  </si>
  <si>
    <t>10D02C10S01</t>
  </si>
  <si>
    <t xml:space="preserve">Aserradero Picuasi </t>
  </si>
  <si>
    <t xml:space="preserve">ASERRADERO PICUASI </t>
  </si>
  <si>
    <t>SAN GERÓNIMO</t>
  </si>
  <si>
    <t>10D03C01S02</t>
  </si>
  <si>
    <t xml:space="preserve">INGRESO A GOLONDRINAS </t>
  </si>
  <si>
    <t>COMUNA CUSHUMA</t>
  </si>
  <si>
    <t xml:space="preserve">COOPERATIVA DOS RIOS </t>
  </si>
  <si>
    <t xml:space="preserve">COOPERATIVA CUMANDA </t>
  </si>
  <si>
    <t>21D02C05S01</t>
  </si>
  <si>
    <t>PARROQUIA PACAYACU</t>
  </si>
  <si>
    <t>VIA A QUITO KL 29</t>
  </si>
  <si>
    <t>PARROQUIA TARAPOA A 100 METROS DE LA GASOLINERA PETROECUADOR</t>
  </si>
  <si>
    <t>BARRIO NUEVOS HORIZONTES</t>
  </si>
  <si>
    <t>PACAYACU</t>
  </si>
  <si>
    <t>VIA QUITO</t>
  </si>
  <si>
    <t>VIA QUITO KM 58</t>
  </si>
  <si>
    <t>21D01C02S02</t>
  </si>
  <si>
    <t xml:space="preserve">VIA LA TRONCAL AMAZONICA </t>
  </si>
  <si>
    <t>VIA A LA TRONCAL AMAZONICA</t>
  </si>
  <si>
    <t xml:space="preserve">GUAYACAN </t>
  </si>
  <si>
    <t>21D04C02S02</t>
  </si>
  <si>
    <t>10 DE AGOSTO Y AV. AGUARICO</t>
  </si>
  <si>
    <t>PARROQUIA PACAYACU SECTOR CHIRITZA</t>
  </si>
  <si>
    <t xml:space="preserve">PRE COOPERATIVA JUAN MONTALVO </t>
  </si>
  <si>
    <t>SAN PEDRO DE LOS COFANES</t>
  </si>
  <si>
    <t>PARROQUI PACAYACU</t>
  </si>
  <si>
    <t>AV. GONZALO LOPEZ MARAÑON</t>
  </si>
  <si>
    <t>21D04C02S01</t>
  </si>
  <si>
    <t xml:space="preserve">SHUSHUFINDI BARRIO LA UNIO </t>
  </si>
  <si>
    <t xml:space="preserve">600 METROS ANTES DE LA FERIA GANADERA </t>
  </si>
  <si>
    <t>RECINTO VIRGEN DEL CISNE/SAN SAHUARI</t>
  </si>
  <si>
    <t>MIRAFLORES ALTO</t>
  </si>
  <si>
    <t>BARRIO CHANIZAS</t>
  </si>
  <si>
    <t>MELCHOR NOROÑA</t>
  </si>
  <si>
    <t>GREGORIO CANDO</t>
  </si>
  <si>
    <t>E20</t>
  </si>
  <si>
    <t>INGRESO A TANDAPI KM 45 COMEDOR PICA Y PASA</t>
  </si>
  <si>
    <t>BARRIO BELLAVISTA CALLES ESFUERZO Y HUAYACANES</t>
  </si>
  <si>
    <t>TERMINALIA</t>
  </si>
  <si>
    <t>CALLE BLANCA BOLAÑOS</t>
  </si>
  <si>
    <t>ALMENDRO</t>
  </si>
  <si>
    <t>KM. 130 EL RANCHO VIA A PUERTO QUITO</t>
  </si>
  <si>
    <t>PUERTO QUITO</t>
  </si>
  <si>
    <t xml:space="preserve">MASCAREY </t>
  </si>
  <si>
    <t>SALOYA ALTO  LOS BANCOS</t>
  </si>
  <si>
    <t>TABANCUNDO 1</t>
  </si>
  <si>
    <t>17D10C06S01</t>
  </si>
  <si>
    <t>BARRIO CHAUPILOMA</t>
  </si>
  <si>
    <t>AVENIDA NESTLE</t>
  </si>
  <si>
    <t>PANAMERICANA NORTE</t>
  </si>
  <si>
    <t>MARIANA DE JESUS Y E35</t>
  </si>
  <si>
    <t>NATALIA  JARRIN Y JAIME ROLDOS</t>
  </si>
  <si>
    <t>LUIS H JARRIN Y VIA CAYAMBE CUZUBAMBA</t>
  </si>
  <si>
    <t>LA Y DE CUSUBAMBA</t>
  </si>
  <si>
    <t>MALCHINGUI</t>
  </si>
  <si>
    <t>ESMERALDAS Y VIA CUSUBAMBA QUINCHE</t>
  </si>
  <si>
    <t>ISIDRO AYORA</t>
  </si>
  <si>
    <t>QUITO Y SANTA MARIANITA</t>
  </si>
  <si>
    <t>VIA GUAYLLABAMBA</t>
  </si>
  <si>
    <t>17D10C02S02</t>
  </si>
  <si>
    <t>VIA SANTODOMINGO 1</t>
  </si>
  <si>
    <t>17D10C02S03</t>
  </si>
  <si>
    <t>VIA SURUCO Y SAN VICENTE</t>
  </si>
  <si>
    <t>FERRETERIA MUNDIAL</t>
  </si>
  <si>
    <t>SECTOR WAMANI VIA NARUPA, LORETO</t>
  </si>
  <si>
    <t>COLORADO MANZANO</t>
  </si>
  <si>
    <t>SAN PEDRO DE ARAJUNO</t>
  </si>
  <si>
    <t>KM 24 VIA NARUPA LORERTO, SECTOR PUNGARAYAKU</t>
  </si>
  <si>
    <t>Y DE AHUANO</t>
  </si>
  <si>
    <t>WUAWUA SUMACO</t>
  </si>
  <si>
    <t>Y DEL KM 24</t>
  </si>
  <si>
    <t>FRENTE AL HOTEL CHRISTIAN RESORT</t>
  </si>
  <si>
    <t>15D01C06S01</t>
  </si>
  <si>
    <t>PUENTE DE SANTA ROSA</t>
  </si>
  <si>
    <t>LOS PINOS</t>
  </si>
  <si>
    <t xml:space="preserve">SECTOR LAS PALMAS </t>
  </si>
  <si>
    <t>BARRIO LA VICTORIA</t>
  </si>
  <si>
    <t>COSTA AZUL</t>
  </si>
  <si>
    <t>VIA ARCHIDONA</t>
  </si>
  <si>
    <t>ARABIZCO</t>
  </si>
  <si>
    <t>CONTROL FIJO FORESTAL</t>
  </si>
  <si>
    <t>ALCANFOR</t>
  </si>
  <si>
    <t xml:space="preserve">REDONDEL DE LA 9 DE OCTUBRE </t>
  </si>
  <si>
    <t>SECTOR AVILA HUIRUNO</t>
  </si>
  <si>
    <t>22D02C09S01</t>
  </si>
  <si>
    <t>AV RAFAEL ANDRADE CHACON Y LORETO</t>
  </si>
  <si>
    <t xml:space="preserve">FLOR DE PANTANO </t>
  </si>
  <si>
    <t>VIA AL AUCA Y LOS ZORROS</t>
  </si>
  <si>
    <t>22D02C01S01</t>
  </si>
  <si>
    <t>VIA LORETO-NARUPA</t>
  </si>
  <si>
    <t>SEMAFORO DE PICOLINO</t>
  </si>
  <si>
    <t>VIA SANTA ISABEL</t>
  </si>
  <si>
    <t>KM 20 VIA AL TENA TENIENTE HUGO ORTIZ</t>
  </si>
  <si>
    <t>CDLA LAS ORQUIDEAS</t>
  </si>
  <si>
    <t xml:space="preserve">CANTON MERA </t>
  </si>
  <si>
    <t>KILOMETRO 20 VIA PUYO-MACAS</t>
  </si>
  <si>
    <t>LA TARQUI</t>
  </si>
  <si>
    <t>CONTROL FORESTAL MERA</t>
  </si>
  <si>
    <t xml:space="preserve">VIA SANTA CLARA </t>
  </si>
  <si>
    <t xml:space="preserve">VIA MURIALDO </t>
  </si>
  <si>
    <t>FIBRA DE PALMA</t>
  </si>
  <si>
    <t>KM 2/1 VERACRUZ-PUYO</t>
  </si>
  <si>
    <t>VILLANO</t>
  </si>
  <si>
    <t>CONTROL FORESTAL VILLANO</t>
  </si>
  <si>
    <t>CANELA</t>
  </si>
  <si>
    <t>BARRIO MALARIA</t>
  </si>
  <si>
    <t>LAS AMERICAS VIA SANTA ISABEL</t>
  </si>
  <si>
    <t>LAS AMERCAS</t>
  </si>
  <si>
    <t xml:space="preserve">TARQUI VIA A MADRE TIERRA </t>
  </si>
  <si>
    <t xml:space="preserve">GUABO  </t>
  </si>
  <si>
    <t>KM 3 VIA 10 DE AGOSTO</t>
  </si>
  <si>
    <t xml:space="preserve">VIA ALA TARQUI </t>
  </si>
  <si>
    <t>GUYABILLO</t>
  </si>
  <si>
    <t>CHONTA CASPI</t>
  </si>
  <si>
    <t xml:space="preserve">TRONCAL AMAZONICA  VIA A VERACRUZ </t>
  </si>
  <si>
    <t>VIA E-30 MERA BAÑOS COLEGIO HEROES DEL CENEPA</t>
  </si>
  <si>
    <t xml:space="preserve">PISCINAS DE MERA </t>
  </si>
  <si>
    <t xml:space="preserve">MATAPALO </t>
  </si>
  <si>
    <t>MIRA MERA</t>
  </si>
  <si>
    <t xml:space="preserve">BARRIO SAN FELIPE </t>
  </si>
  <si>
    <t>LUZ DE AMERICA</t>
  </si>
  <si>
    <t>05D06C02S02</t>
  </si>
  <si>
    <t>LA TEBAIDA</t>
  </si>
  <si>
    <t>JESUS DE NAZATERH</t>
  </si>
  <si>
    <t>MARCO AURELIO SUBIA</t>
  </si>
  <si>
    <t>MULALO</t>
  </si>
  <si>
    <t xml:space="preserve">SAN JUAN DE PASTOCALLE </t>
  </si>
  <si>
    <t>EL HONDO</t>
  </si>
  <si>
    <t>LAIGUA DE MALDONADO</t>
  </si>
  <si>
    <t>POALO</t>
  </si>
  <si>
    <t>LASSO</t>
  </si>
  <si>
    <t>ISLA SALVADOR</t>
  </si>
  <si>
    <t>AV. CIRCUMVALACION</t>
  </si>
  <si>
    <t>MIGUEL ITURRALDE JARAMILLO</t>
  </si>
  <si>
    <t>SAN BUENAVENTURA 1</t>
  </si>
  <si>
    <t>MARISCAL SUCRE Y 9 DE OCTUBRE</t>
  </si>
  <si>
    <t>PATOA DE VACAS</t>
  </si>
  <si>
    <t xml:space="preserve">A LA ALTURA DE LA CALLE PUPANA SUR </t>
  </si>
  <si>
    <t>PARROQUIA ALAQUEZ, LAIGUA CENTRO</t>
  </si>
  <si>
    <t>IGNACIO FLORES</t>
  </si>
  <si>
    <t xml:space="preserve">SECTOR TOQUILLAL </t>
  </si>
  <si>
    <t>18D02C06S01</t>
  </si>
  <si>
    <t>PARROQUIA HUACHI GRANDE</t>
  </si>
  <si>
    <t>SALASACA</t>
  </si>
  <si>
    <t>SAN JORGE</t>
  </si>
  <si>
    <t>18D02C01S01</t>
  </si>
  <si>
    <t>AV. ATAHUALPA</t>
  </si>
  <si>
    <t>GASOLINERA RIO NEGRO</t>
  </si>
  <si>
    <t>18D04C06S01</t>
  </si>
  <si>
    <t>PATATUG, VIA PELILEO - PATATE</t>
  </si>
  <si>
    <t>VIA A SANTA ROSA</t>
  </si>
  <si>
    <t>18D04C07S01</t>
  </si>
  <si>
    <t>C.H. ENTRE MONTALVO Y CELIANO ZURITA</t>
  </si>
  <si>
    <t>AV. 17 DE ABRIL, LA "Y" DESVIO AL PLACER</t>
  </si>
  <si>
    <t>JOSE JOAQUIN DE OLMEDO Y CALLE "D"</t>
  </si>
  <si>
    <t>VIA A ANDIGNATO Y VIA QUEROCHECA</t>
  </si>
  <si>
    <t>AV. GALO VELA</t>
  </si>
  <si>
    <t>GARCIA MORENO Y CLAVIJO</t>
  </si>
  <si>
    <t>AV. LUIS LARREA Y CALLE 22</t>
  </si>
  <si>
    <t>18D04C01S03</t>
  </si>
  <si>
    <t>AV. MANUEL ZAPATERO</t>
  </si>
  <si>
    <t>AV. REAL AUDIENCIA DE QUITO Y CONVENTO DE SAN AGUSTIN</t>
  </si>
  <si>
    <t>AV. MANUELA SAENZ Y AV. JOSE PERALTA</t>
  </si>
  <si>
    <t>VIA AL PLACER Y DESVIO A MOCHA</t>
  </si>
  <si>
    <t xml:space="preserve">COCO </t>
  </si>
  <si>
    <t>VIA PILLARO - SAN MIGUELITO, SECTOR LA ELEVACION</t>
  </si>
  <si>
    <t xml:space="preserve"> MADERA RETENIDA</t>
  </si>
  <si>
    <t>LA ALBORADA</t>
  </si>
  <si>
    <t>SECTOR PALAHUA</t>
  </si>
  <si>
    <t>AV. EL REY, BARRIO POR VENIR, A 100 METROS DE LA IGLESIA</t>
  </si>
  <si>
    <t>AV. ALBERT EINSTEIN</t>
  </si>
  <si>
    <t xml:space="preserve">ZAPOTE </t>
  </si>
  <si>
    <t>CALLES S/N</t>
  </si>
  <si>
    <t>SAN VICENTE DE YARUQUIES</t>
  </si>
  <si>
    <t>SECTOR CECEL GRANDE</t>
  </si>
  <si>
    <t>AV. EDELBERTO BONILLA Y COSTA RICA</t>
  </si>
  <si>
    <t>GASOLINERA PRIMAX</t>
  </si>
  <si>
    <t>06D04C01S01</t>
  </si>
  <si>
    <t>CALLES SARAGUROS BARRIO MACAJI</t>
  </si>
  <si>
    <t xml:space="preserve">RETENCION DE PRODUCTO FORESTAL </t>
  </si>
  <si>
    <t>07:00</t>
  </si>
  <si>
    <t>06D01C16S01</t>
  </si>
  <si>
    <t>CALLES EDMUNDO CHIRIBOGA Y F. BALSECA</t>
  </si>
  <si>
    <t>06D01C03S01</t>
  </si>
  <si>
    <t>20 DE DICIEMBRE</t>
  </si>
  <si>
    <t>A 20KM DE LA GASOLINERA DE CEBADAS-VIA MACAS-CEBADAS</t>
  </si>
  <si>
    <t>02:00</t>
  </si>
  <si>
    <t>SECTOR LA BANDA</t>
  </si>
  <si>
    <t>COMUNIDAD TUNSALAO</t>
  </si>
  <si>
    <t>E35 Y CALLE RIO COCA</t>
  </si>
  <si>
    <t>SECTOR EL RELLENO</t>
  </si>
  <si>
    <t>AV.CIRCUNVALACION Y COLON</t>
  </si>
  <si>
    <t>12:40</t>
  </si>
  <si>
    <t>CUBIJES</t>
  </si>
  <si>
    <t>SAN VICENTE DE LACAS</t>
  </si>
  <si>
    <t>COMUNIDAD PALMIRA DAVALOS</t>
  </si>
  <si>
    <t>08:00</t>
  </si>
  <si>
    <t>01:00</t>
  </si>
  <si>
    <t xml:space="preserve">Calles .Manuelita Sáenz y Ecuador </t>
  </si>
  <si>
    <t xml:space="preserve">av. Edelberto Bonilla y Marcelo Suárez </t>
  </si>
  <si>
    <t>SAN JUAN</t>
  </si>
  <si>
    <t>AVENIDA HERIBERTO VÁSQUEZ Y LA HABANA</t>
  </si>
  <si>
    <t>ANTONIO JOSE DE SUCRE</t>
  </si>
  <si>
    <t>SECTOR EL ROSARIO</t>
  </si>
  <si>
    <t>EUPCALIPTO</t>
  </si>
  <si>
    <t>CANTON GUAMOTE</t>
  </si>
  <si>
    <t>COMUNIDAD CEBADAS</t>
  </si>
  <si>
    <t>PARROQUIA EL ALTAR SECTOR BALLAGAN</t>
  </si>
  <si>
    <t>BARQUERO</t>
  </si>
  <si>
    <t>CAMOTILLO</t>
  </si>
  <si>
    <t>13D02C10S01</t>
  </si>
  <si>
    <t>MADECENTRO</t>
  </si>
  <si>
    <t>13D01C06S01</t>
  </si>
  <si>
    <t>DEPOSITO DE MADERA CARREÑO</t>
  </si>
  <si>
    <t>SAN ANDRES</t>
  </si>
  <si>
    <t>VIA CRUCITA</t>
  </si>
  <si>
    <t>INDUSTRIA ALH TECNOLOGIA S.A.S</t>
  </si>
  <si>
    <t>13D02C17S01</t>
  </si>
  <si>
    <t xml:space="preserve">DEPOSITO DE MADERA </t>
  </si>
  <si>
    <t>DEPOSITO DE MADERA EL CHIVO</t>
  </si>
  <si>
    <t>INDUSTRIA GM BALSA COMPOSITE S.A.</t>
  </si>
  <si>
    <t>13D09C06S01</t>
  </si>
  <si>
    <t>13D07C01S01</t>
  </si>
  <si>
    <t>BEJUCO</t>
  </si>
  <si>
    <t>VIA MANTA-ROCAFUERTE DESVIO CRUCITA</t>
  </si>
  <si>
    <t>13D03C11S01</t>
  </si>
  <si>
    <t>EL ANEGADO</t>
  </si>
  <si>
    <t>13D12C01S01</t>
  </si>
  <si>
    <t>VIA E35</t>
  </si>
  <si>
    <t>13D04C07S01</t>
  </si>
  <si>
    <t>VÍA POZA HONDA</t>
  </si>
  <si>
    <t>REFUGIO DE VIDA SILVESTRE ISLAS CORAZON Y FRAGATA</t>
  </si>
  <si>
    <t>VIA A MANTA</t>
  </si>
  <si>
    <t>VIA PORTOVIEJO - SANTA ANA</t>
  </si>
  <si>
    <t>VIA A FLAVIO ALFARO</t>
  </si>
  <si>
    <t>EL ZAPALLO</t>
  </si>
  <si>
    <t>MONTECRISTI</t>
  </si>
  <si>
    <t>TRAMO 2 CIRCUNVALACIÓN</t>
  </si>
  <si>
    <t>VIA MANTA-ROCAFUERTE</t>
  </si>
  <si>
    <t>13D03C05S01</t>
  </si>
  <si>
    <t>PARROQUIA PUERTO CAYO</t>
  </si>
  <si>
    <t>13D01C12S01</t>
  </si>
  <si>
    <t>RECINTO LAS DAMAS</t>
  </si>
  <si>
    <t>13D10C06S01</t>
  </si>
  <si>
    <t>VIA CHAMANGA</t>
  </si>
  <si>
    <t>AV. MACHALILLA</t>
  </si>
  <si>
    <t>VÍA A CANUTO, SECTOR EL LIMÓN</t>
  </si>
  <si>
    <t>INDUSTRIA FORESTAL ALH TECNOLOGIA S.A.S.</t>
  </si>
  <si>
    <t>13D04C05S01</t>
  </si>
  <si>
    <t>SECTOR LAS GUAIJAS</t>
  </si>
  <si>
    <t>AV. 10 DE AGOSTO Y SUCRE</t>
  </si>
  <si>
    <t>13D02C16S01</t>
  </si>
  <si>
    <t>DEPÓSITO DE MADERA GINALEX</t>
  </si>
  <si>
    <t>13D12C01S02</t>
  </si>
  <si>
    <t>INDUSTRIA DE LA SRA. IRLANDA. CEDEÑO</t>
  </si>
  <si>
    <t>VIA QUININDE KM 21, CERCA AL INGRESO AL ZOOLOGICO EL TAPIR.</t>
  </si>
  <si>
    <t>EL PORVENIR</t>
  </si>
  <si>
    <t>SECTOR ASOGAN, ASOCIACION DE MADEREROS</t>
  </si>
  <si>
    <t>VIA TARABITA FLOR DEL VALLE</t>
  </si>
  <si>
    <t>VIA A QUININDÉ KM 22</t>
  </si>
  <si>
    <t>VIA QUEVEDO KM 8 MARGEN DERECHO</t>
  </si>
  <si>
    <t>VIA QUININDE KM 5 1/2, FRENTE A ASOGAN</t>
  </si>
  <si>
    <t xml:space="preserve">VIA QUININDE KM. 1 </t>
  </si>
  <si>
    <t>VIA QUININDE KM 3 FRENTE A LA GASOLINERA PRIMAX</t>
  </si>
  <si>
    <t>AV. LOS COLONOS/REDONDE DE LA ORANGINE</t>
  </si>
  <si>
    <t>VIA QUININDE KM 16</t>
  </si>
  <si>
    <t>23D02C08S02</t>
  </si>
  <si>
    <t>VIA  QUINIDE  KM 32</t>
  </si>
  <si>
    <t>VIA QUININDE KM 13</t>
  </si>
  <si>
    <t>23D02C01S01</t>
  </si>
  <si>
    <t>VIA CHONE/ENTRADA A SAN JACINTO</t>
  </si>
  <si>
    <t>FRENTE A ASOGAN</t>
  </si>
  <si>
    <t xml:space="preserve"> MORAL FINO</t>
  </si>
  <si>
    <t>MORAL BOBO</t>
  </si>
  <si>
    <t>CERRO BOMBOLI/CALLE ISABEL MARIA ROMERO</t>
  </si>
  <si>
    <t>BARRIO LAS PALMAS</t>
  </si>
  <si>
    <t>VIA QUININDE KM 17</t>
  </si>
  <si>
    <t>COOPSUEÑO DE BOLIVAR</t>
  </si>
  <si>
    <t>23D01C12S01</t>
  </si>
  <si>
    <t>RECINTO LA PRIMAVERA</t>
  </si>
  <si>
    <t>ENTRADA A LA CADENA</t>
  </si>
  <si>
    <t>23D01C14S01</t>
  </si>
  <si>
    <t>BARRIO SAN MIGUEL</t>
  </si>
  <si>
    <t>23D02C07S01</t>
  </si>
  <si>
    <t>VIA CHONE KM 21, COMERCIAL LOPEZ</t>
  </si>
  <si>
    <t>VIA QUEVEDO KM 4 1/2</t>
  </si>
  <si>
    <t>BYPASS QUEVEDO - QUITO</t>
  </si>
  <si>
    <t>23D01C09S01</t>
  </si>
  <si>
    <t>COOP. EL PARAISO LADERAS DEL RIO TOACHI</t>
  </si>
  <si>
    <t>JAIMITO</t>
  </si>
  <si>
    <t>VIA QUEVEDO KM 7</t>
  </si>
  <si>
    <t xml:space="preserve">LA CONCORDIA </t>
  </si>
  <si>
    <t>23D02C06S01</t>
  </si>
  <si>
    <t>PLAN DE VIVIENDA</t>
  </si>
  <si>
    <t>TIERRA AMIGA</t>
  </si>
  <si>
    <t>VÍA A QUININDE KM 9</t>
  </si>
  <si>
    <t>VÍA A QUEVEDO KM 8</t>
  </si>
  <si>
    <t>VÍA A QUININDE</t>
  </si>
  <si>
    <t>VIA A QUINIDE KM 30</t>
  </si>
  <si>
    <t>23D01C01S01</t>
  </si>
  <si>
    <t>RECINTO EL PORVENIR DEL TOACHI</t>
  </si>
  <si>
    <t>23D02C03S01</t>
  </si>
  <si>
    <t>REDONDEL DE LOS ROSALES</t>
  </si>
  <si>
    <t>10:35</t>
  </si>
  <si>
    <t>VÍA QUEVEDO</t>
  </si>
  <si>
    <t>15:18</t>
  </si>
  <si>
    <t>16:15</t>
  </si>
  <si>
    <t>16:38</t>
  </si>
  <si>
    <t>RUTA DEL SPONDYLUS / C. V-1</t>
  </si>
  <si>
    <t>UPC VILLINGOTA  VIA A LA COSTA</t>
  </si>
  <si>
    <t>VIA PUNTA CARNERO</t>
  </si>
  <si>
    <t xml:space="preserve"> CHALVINDE</t>
  </si>
  <si>
    <t xml:space="preserve">COMUNA MANGLARANTO </t>
  </si>
  <si>
    <t>COMUNA DE OLON</t>
  </si>
  <si>
    <t>COMUNA DOS MANGAS</t>
  </si>
  <si>
    <t>MARIA</t>
  </si>
  <si>
    <t>24D01C03S01</t>
  </si>
  <si>
    <t xml:space="preserve">ENTRADA A A SAN VICENTE </t>
  </si>
  <si>
    <t>09D13C01S01</t>
  </si>
  <si>
    <t>EL EMPALME (RCTO LA CARMENCITA)</t>
  </si>
  <si>
    <t xml:space="preserve">Km 143 via Balzar - Empalme  </t>
  </si>
  <si>
    <t>09D17C13S01</t>
  </si>
  <si>
    <t xml:space="preserve">SECTOR LAS MERCEDES </t>
  </si>
  <si>
    <t>PATIO XIAOMEI</t>
  </si>
  <si>
    <t>09D14C03S01</t>
  </si>
  <si>
    <t xml:space="preserve">VIA AL CANTÒN PEDRO CARBO </t>
  </si>
  <si>
    <t>09D13C05S01</t>
  </si>
  <si>
    <t>CANTÒN BALZAR POR EL CERRITO</t>
  </si>
  <si>
    <t xml:space="preserve">SAN VICENTE </t>
  </si>
  <si>
    <t>09D17C05S01</t>
  </si>
  <si>
    <t xml:space="preserve">VIA PRINCIPAL DE LAS PIÑAS </t>
  </si>
  <si>
    <t>SECTOR VIRGEN DE FATIMA</t>
  </si>
  <si>
    <t>09D12C03S01</t>
  </si>
  <si>
    <t xml:space="preserve">VIA PANAMERICANA </t>
  </si>
  <si>
    <t>09D19C01S01</t>
  </si>
  <si>
    <t xml:space="preserve">SECTOR LA YOLITA </t>
  </si>
  <si>
    <t>CANTÓN DAULE VIA A BALZAR</t>
  </si>
  <si>
    <t>09D19C05S01</t>
  </si>
  <si>
    <t xml:space="preserve">VIA PRINCIPAL DEL CANTÒN DAULE </t>
  </si>
  <si>
    <t>SECTOR NUEVO PORVENIR</t>
  </si>
  <si>
    <t>12D01C07S01</t>
  </si>
  <si>
    <t>BYPASS Y CALLE BOLIVAR</t>
  </si>
  <si>
    <t>12D01C05S02</t>
  </si>
  <si>
    <t>JUAN X MARCOS ENTRE CALLE OLMEDO Y MEJIA</t>
  </si>
  <si>
    <t>RECINTO MIRAFLORES</t>
  </si>
  <si>
    <t>RECINTO LA AZUCENA</t>
  </si>
  <si>
    <t>LA ESPERANZA</t>
  </si>
  <si>
    <t>LA JUDID</t>
  </si>
  <si>
    <t>PARROQUIA CLEMENTE BAQUERIZO</t>
  </si>
  <si>
    <t>PALETERA RUIZ</t>
  </si>
  <si>
    <t>VÍA BUENA FE - QUEVEDO</t>
  </si>
  <si>
    <t>PARROQUIA PISAHUA</t>
  </si>
  <si>
    <t>VIA A LA PARROQUIA LA ESMERALDA</t>
  </si>
  <si>
    <t>INGRESO AL RIOS SAN PABLO</t>
  </si>
  <si>
    <t>VITALIA</t>
  </si>
  <si>
    <t>ENTRADA A SAN PEDRO</t>
  </si>
  <si>
    <t xml:space="preserve">INDUSTRIA PALETERA </t>
  </si>
  <si>
    <t>12D03C02S02</t>
  </si>
  <si>
    <t>ANILLO VIAL TRAMO I</t>
  </si>
  <si>
    <t>INDUSTRIA WINNER PLUS</t>
  </si>
  <si>
    <t>12D05C06S01</t>
  </si>
  <si>
    <t>CENTRO 1</t>
  </si>
  <si>
    <t>12D01C12S04</t>
  </si>
  <si>
    <t>RECINTO LA GOLCONDA - VÍA MATILDE ESTHER</t>
  </si>
  <si>
    <t>LA REVEZA</t>
  </si>
  <si>
    <t>12D01C15S01</t>
  </si>
  <si>
    <t>LOS CORRIENTES</t>
  </si>
  <si>
    <t xml:space="preserve">LOCAL DE BASE CAMAS
LOCAL DE BASE CAMAS
LOCAL DE BASE CAMAS
</t>
  </si>
  <si>
    <t>CERCA DEL INGRESO AL CERRO CACHARI</t>
  </si>
  <si>
    <t>12D04C02S01</t>
  </si>
  <si>
    <t>RECINTO LA ESPERANZA</t>
  </si>
  <si>
    <t>A LADO DEL  ESTADIO MUNICIPAL</t>
  </si>
  <si>
    <t>12D04C04S01</t>
  </si>
  <si>
    <t>CDLA. LOS CHOFERES</t>
  </si>
  <si>
    <t>RECINTO  CARMEN ROSA</t>
  </si>
  <si>
    <t>12D01C12S01</t>
  </si>
  <si>
    <t>LA HUAQUILLAS</t>
  </si>
  <si>
    <t>LA CONSTANCIA</t>
  </si>
  <si>
    <t>INGRESO A LA VITALIA</t>
  </si>
  <si>
    <t>CALLE 18 DE MAYO Y JUAN X MARCOS</t>
  </si>
  <si>
    <t>CENTRO DE REHABILITACION SOCIAL GUARANDA</t>
  </si>
  <si>
    <t>CUANGARE</t>
  </si>
  <si>
    <t>02D01C04S01</t>
  </si>
  <si>
    <t xml:space="preserve">LA HUMBERDINA </t>
  </si>
  <si>
    <t>DEPOSITO "EL MANABA 2"</t>
  </si>
  <si>
    <t xml:space="preserve">PASO LATERAL </t>
  </si>
  <si>
    <t xml:space="preserve">VIA CALUMA - CATARAMA </t>
  </si>
  <si>
    <t xml:space="preserve">VIA ECHEANDIA - CAMARON </t>
  </si>
  <si>
    <t>FRENTE A LA GASOLINERA TERPEL</t>
  </si>
  <si>
    <t>JOYOCOTO</t>
  </si>
  <si>
    <t>VIA GUARANDA- AMBATO</t>
  </si>
  <si>
    <t>20D01C05S01</t>
  </si>
  <si>
    <t>PARQUE NACIONAL GALAPAGOS</t>
  </si>
  <si>
    <t xml:space="preserve">MARACUYA </t>
  </si>
  <si>
    <t>20D01C01S01</t>
  </si>
  <si>
    <t>GALAPAGOS/PARQUE NACIONAL GALAPAGOS/MANGLAR JELIE</t>
  </si>
  <si>
    <t>UPMA ISABELA</t>
  </si>
  <si>
    <t>MANGLE</t>
  </si>
  <si>
    <t xml:space="preserve">GALAPAGOS/PARQUE NACIONAL GALAPAGOS/LAS MERCEDITAS </t>
  </si>
  <si>
    <t>01D02C16S01</t>
  </si>
  <si>
    <t>QUINGEO</t>
  </si>
  <si>
    <t>EL RAMAL</t>
  </si>
  <si>
    <t>TRONCAL DE LA COSTA, SECTOR SAN FRANCISCO</t>
  </si>
  <si>
    <t>A 100 METROS DE LA VIA A TIXAN</t>
  </si>
  <si>
    <t>A LA ALTURA DE LA IGLESIA DE COCHAPAMBA</t>
  </si>
  <si>
    <t>BAÑOS</t>
  </si>
  <si>
    <t>CORAZON DE JESUS</t>
  </si>
  <si>
    <t>VIA GUALACEO/PLAN DE MILAGRO/ A LA ALTURA DE LA LOMA DE LA VIRGEN</t>
  </si>
  <si>
    <t>VIA AL CARMEN DE SININCAY</t>
  </si>
  <si>
    <t>DETRAS DE CANCHAS DE LA AURORA</t>
  </si>
  <si>
    <t>MOLITON</t>
  </si>
  <si>
    <t>A 100 METROS DE LA IGLESIA DE TIXAN</t>
  </si>
  <si>
    <t>01D01C16S01</t>
  </si>
  <si>
    <t xml:space="preserve"> A LA ALTURA DE LA IGLESIA CENTRAL DE PACCHA-NULTI</t>
  </si>
  <si>
    <t>AV. LOS NOGALES</t>
  </si>
  <si>
    <t>SECTOR CAPULISPAMBA</t>
  </si>
  <si>
    <t>01D02C04S01</t>
  </si>
  <si>
    <t>AV. MANUEL MORA Y AV. MIGUEL DIAZ</t>
  </si>
  <si>
    <t>CANTÓN GUALACEO PARROQUIA SAN JUAN</t>
  </si>
  <si>
    <t>CARPINTERIA DEL PINO</t>
  </si>
  <si>
    <t>01D08C01S02</t>
  </si>
  <si>
    <t>A 300 METROS DEL SINDICATO DE CHOFERES</t>
  </si>
  <si>
    <t>A LA ALTURA DE LA VIA A CHORDELEG</t>
  </si>
  <si>
    <t>VIA A SAM BARTOLOME</t>
  </si>
  <si>
    <t>CALLES MONSEÑOR LEONIDAS PROAÑO Y SEVERO ESPINOZA</t>
  </si>
  <si>
    <t>DELEG - INDUSTRIA FORESTAL-REPRESENTANTE MARIA VISÑAY</t>
  </si>
  <si>
    <t>03D01C08S01</t>
  </si>
  <si>
    <t>AV. GONZALEZ SUAREZ / SAN MARCOS</t>
  </si>
  <si>
    <t>03D01C10S01</t>
  </si>
  <si>
    <t>SECTOR LOS PINOS</t>
  </si>
  <si>
    <t>03D01C04S01</t>
  </si>
  <si>
    <t>AVENIDA DE LOS ALCALDES</t>
  </si>
  <si>
    <t>FRENTE AL RECINTO FERIAL - CALLE HERMANO IGNACIO NEIRA</t>
  </si>
  <si>
    <t xml:space="preserve">AZUCENA </t>
  </si>
  <si>
    <t>SAGEO/AUTOPISTA AZOGUES-BIBLIAN/A 02 CUADRAS APROX. DEL MOTEL SAN VALENTIN</t>
  </si>
  <si>
    <t>SECTOR EL PARAISO - CANTON BIBLIAN</t>
  </si>
  <si>
    <t>CANTON DELEG - VIA A BAYANDEL</t>
  </si>
  <si>
    <t>03D02C05S01</t>
  </si>
  <si>
    <t>PANAMERICANA SUR y GRAN COLOMBIA</t>
  </si>
  <si>
    <t>SECTOR AGUILAN</t>
  </si>
  <si>
    <t xml:space="preserve">VIA AL PUYO SANGAY </t>
  </si>
  <si>
    <t>BELLA UNIÓN</t>
  </si>
  <si>
    <t>14D01C05S01</t>
  </si>
  <si>
    <t>CONTROL FIJO JIBITONO</t>
  </si>
  <si>
    <t>14D01C05S02</t>
  </si>
  <si>
    <t>AV 13 DE ABRIL Y PANCHO FLOR</t>
  </si>
  <si>
    <t>VIA JERUSALEN</t>
  </si>
  <si>
    <t>17:30:00 p: m:</t>
  </si>
  <si>
    <t>CONTROL FIJO JIMBITONO</t>
  </si>
  <si>
    <t>PATUCA TIWINZA</t>
  </si>
  <si>
    <t>PROAÑO AV. LAS AMERICAS</t>
  </si>
  <si>
    <t>EVENECER COMUNIDAD SANTA CLARA</t>
  </si>
  <si>
    <t>14D02C01S01</t>
  </si>
  <si>
    <t>PALORA INDUSTRIA  LOPEZ</t>
  </si>
  <si>
    <t>CONTROL FIJO BELLA UNIÓN</t>
  </si>
  <si>
    <t xml:space="preserve">VIA A CONTROL FIJO BELLA UNION </t>
  </si>
  <si>
    <t xml:space="preserve">VIA A TUNDAIME </t>
  </si>
  <si>
    <t>14D01C04S01</t>
  </si>
  <si>
    <t>E45 ZUÑAG VI A RIOBAMBA</t>
  </si>
  <si>
    <t>14D02C03S01</t>
  </si>
  <si>
    <t>VIA PUYO- COMUNIDAD SHANGAIMI</t>
  </si>
  <si>
    <t>VIA PUYO</t>
  </si>
  <si>
    <t xml:space="preserve">VIA A RIOBAMBA </t>
  </si>
  <si>
    <t>CALVIANDE</t>
  </si>
  <si>
    <t>PUESTO FIJO DE CONTROL ZUÑAC</t>
  </si>
  <si>
    <t>SECTOR PROAÑO</t>
  </si>
  <si>
    <t xml:space="preserve">AV.ORIENTAL Y 3 DE NOVIEMBRE </t>
  </si>
  <si>
    <t xml:space="preserve">MACUMA  VIA TAISHA </t>
  </si>
  <si>
    <t xml:space="preserve">VIA CUENCA </t>
  </si>
  <si>
    <t>CONTROL FIJO ZUÑAC</t>
  </si>
  <si>
    <t xml:space="preserve">REDONDEL DEL PLATEADO </t>
  </si>
  <si>
    <t xml:space="preserve">PEDRERIAS Y BRASILIA </t>
  </si>
  <si>
    <t>12:00:00 AM</t>
  </si>
  <si>
    <t>14:10:00 PM</t>
  </si>
  <si>
    <t>11D01C08S01</t>
  </si>
  <si>
    <t>FRAY GASPAR Y VILLARROEL</t>
  </si>
  <si>
    <t>15:30:00 PM</t>
  </si>
  <si>
    <t>17:00:00 PM</t>
  </si>
  <si>
    <t>CALLE MOSCU Y CALLE ARMENIA</t>
  </si>
  <si>
    <t>17:20:00 PM</t>
  </si>
  <si>
    <t xml:space="preserve">CDLA SULTANA DEL SUR </t>
  </si>
  <si>
    <t>19:00:00 PM</t>
  </si>
  <si>
    <t>11D04C04S01</t>
  </si>
  <si>
    <t>MALACATOS ASERRIO VIRGEN DEL CISNE</t>
  </si>
  <si>
    <t>12:00:00 p: m:</t>
  </si>
  <si>
    <t>LOJA-CALLE TUMACO- ASERRIO LEON SAMANIEGO</t>
  </si>
  <si>
    <t>MALACATOS- LANDANGUI</t>
  </si>
  <si>
    <t>ROMERILLO MOLLON</t>
  </si>
  <si>
    <t>SARAGURO VIA A CUENCA</t>
  </si>
  <si>
    <t>13:15:00 p: m:</t>
  </si>
  <si>
    <t>LOJA-CALLE PIO JARAMILLO ALVARADO Y CALLE CUBA</t>
  </si>
  <si>
    <t>13:30:00 p: m:</t>
  </si>
  <si>
    <t xml:space="preserve">ALAMOR </t>
  </si>
  <si>
    <t>12:30:00 p: m:</t>
  </si>
  <si>
    <t>LOJA-SECTOR YANACOCHA</t>
  </si>
  <si>
    <t>AVENIDA ISIDRO AYORA Y CALLE HABANA</t>
  </si>
  <si>
    <t>LOJA-ANTIGUO CONTROL VIA A ZAMORA</t>
  </si>
  <si>
    <t>VIA A QUILANGA PURUNUMA</t>
  </si>
  <si>
    <t>12:00:00 PM</t>
  </si>
  <si>
    <t xml:space="preserve">CDLA LOS OPERADORES </t>
  </si>
  <si>
    <t>18:40:00 PM</t>
  </si>
  <si>
    <t>LLORASANGRE</t>
  </si>
  <si>
    <t>VIA ORIENTAL DE PASO</t>
  </si>
  <si>
    <t>09:30:00 p: m:</t>
  </si>
  <si>
    <t>CATAMAYO</t>
  </si>
  <si>
    <t>10::00:00</t>
  </si>
  <si>
    <t>12:35:00 p: m:</t>
  </si>
  <si>
    <t>QUILANGA LOS TORONCHES</t>
  </si>
  <si>
    <t>CARIAMANGA ,UPC</t>
  </si>
  <si>
    <t>11D07C01S02</t>
  </si>
  <si>
    <t>SECTOR EL PALTO</t>
  </si>
  <si>
    <t>VIA PRINCIPAL, ALADO DE JEFATURA TRANSITO PIÑAS</t>
  </si>
  <si>
    <t>SECTOR SANTA MARIANITA</t>
  </si>
  <si>
    <t>CIRCUNVALACION NORTE</t>
  </si>
  <si>
    <t>07D02C14S01</t>
  </si>
  <si>
    <t>BARRIO 8 DE DICIEMBRE</t>
  </si>
  <si>
    <t>TRES CERRITOS</t>
  </si>
  <si>
    <t>08:00:00 A:M</t>
  </si>
  <si>
    <t>PASAJE</t>
  </si>
  <si>
    <t>BARRIO EL CONDADO</t>
  </si>
  <si>
    <t>16 DE JULIO</t>
  </si>
  <si>
    <t>SECTOR ISIMANCHI</t>
  </si>
  <si>
    <t xml:space="preserve">VIA GUALAQUIZA EL PANGUI </t>
  </si>
  <si>
    <t>PIUNTZA</t>
  </si>
  <si>
    <t>SECTOR CALL. VICTOR REYES</t>
  </si>
  <si>
    <t>09D02C03S01</t>
  </si>
  <si>
    <t>CRISTO CONSUELO</t>
  </si>
  <si>
    <t>11:45:00 p: m:</t>
  </si>
  <si>
    <t>09D01C03S02</t>
  </si>
  <si>
    <t>COOP. HOGAR DE NAZARETH</t>
  </si>
  <si>
    <t>16:55:00 p: m:</t>
  </si>
  <si>
    <t>09D06C05S02</t>
  </si>
  <si>
    <t>LOMAS DE LA FLORIDA CALLEJÓN 19 G N-O</t>
  </si>
  <si>
    <t>15:34:00 p: m:</t>
  </si>
  <si>
    <t>CERRO COLORADO - ÁREA NACIONAL DE RECREACIÓN LOS SAMANES</t>
  </si>
  <si>
    <t>AV. DAULE</t>
  </si>
  <si>
    <t>22 ava Y ORELLANA</t>
  </si>
  <si>
    <t>11:00:00 a: m:</t>
  </si>
  <si>
    <t>12:53:00 a: m:</t>
  </si>
  <si>
    <t>09D04C05S01</t>
  </si>
  <si>
    <t>CALLES 31 AVA Y NICOLAS AUGUSTO GONZALEZ</t>
  </si>
  <si>
    <t>14:13:00 p: m:</t>
  </si>
  <si>
    <t>VÍA A LA COSTA / PEAJE DE CHONGON</t>
  </si>
  <si>
    <t>11:24:00 p: m:</t>
  </si>
  <si>
    <t>09D07C07S01</t>
  </si>
  <si>
    <t>VIA DAULE- PASCUALES</t>
  </si>
  <si>
    <t>17:06:00 p: m:</t>
  </si>
  <si>
    <t>09D05C02S02</t>
  </si>
  <si>
    <t>JOSE MARIA EGAS MIRANDA Y BRISAS DEL RIO</t>
  </si>
  <si>
    <t>15:11:00 p: m:</t>
  </si>
  <si>
    <t>10:00:00 p: m:</t>
  </si>
  <si>
    <t>12:19:00 p: m:</t>
  </si>
  <si>
    <t>15:28:00 p: m:</t>
  </si>
  <si>
    <t>CASAS VIEJAS</t>
  </si>
  <si>
    <t>15:52:00 p: m:</t>
  </si>
  <si>
    <t>16:03:00 p: m:</t>
  </si>
  <si>
    <t>09D06C02S01</t>
  </si>
  <si>
    <t>MARTHA DE ROLDOS</t>
  </si>
  <si>
    <t>09:30:00 a: m:</t>
  </si>
  <si>
    <t>10:15:00 a: m:</t>
  </si>
  <si>
    <t>13:30:00 a: m:</t>
  </si>
  <si>
    <t>14:05:00 a: m:</t>
  </si>
  <si>
    <t>09D07C05S02</t>
  </si>
  <si>
    <t>VERGELES</t>
  </si>
  <si>
    <t>16:30:00 P: m:</t>
  </si>
  <si>
    <t>18:05:00 P: m:</t>
  </si>
  <si>
    <t>09D24C05S02</t>
  </si>
  <si>
    <t>EMPRESA BALSERA ECUABALPRO S.A.</t>
  </si>
  <si>
    <t>12:00:00 P: m:</t>
  </si>
  <si>
    <t>16:05:00 P: m:</t>
  </si>
  <si>
    <t>09D02C05S02</t>
  </si>
  <si>
    <t>ISLA TRINITARIA</t>
  </si>
  <si>
    <t>16:59:00 p: m:</t>
  </si>
  <si>
    <t>10:00:00 a: m:</t>
  </si>
  <si>
    <t>15:53:00 p: m:</t>
  </si>
  <si>
    <t>09D08C04S01</t>
  </si>
  <si>
    <t>FLOR DE BASTION 8</t>
  </si>
  <si>
    <t>17:03:00 p: m:</t>
  </si>
  <si>
    <t>09D24C05S05</t>
  </si>
  <si>
    <t xml:space="preserve">DURAN - RECREO </t>
  </si>
  <si>
    <t>16:39:00 p: m:</t>
  </si>
  <si>
    <t>09D24C05S06</t>
  </si>
  <si>
    <t>16:16:00 p: m:</t>
  </si>
  <si>
    <t>PICHINCHA/QUITO/TUMBACO</t>
  </si>
  <si>
    <t>17D10C05S01</t>
  </si>
  <si>
    <t>PICHNINCHA/AZCASUVI/PANAMERICANA NORTE</t>
  </si>
  <si>
    <t>BARRIO PRADERAS</t>
  </si>
  <si>
    <t>AV. PATRICIO ROMERO BAEBERIS</t>
  </si>
  <si>
    <t>FRANCISCO BARBA</t>
  </si>
  <si>
    <t>17D04C08S01</t>
  </si>
  <si>
    <t>AVENIDA MARISCAL SUCRE</t>
  </si>
  <si>
    <t>17D07C06S01</t>
  </si>
  <si>
    <t>CASAS DE GOBIERNO HUARCAY</t>
  </si>
  <si>
    <t>17D07C06S02</t>
  </si>
  <si>
    <t>JORGE SALVADOR</t>
  </si>
  <si>
    <t>CARLOS FREILE</t>
  </si>
  <si>
    <t>AVENIDA OSWALDO GUAYASAMIN</t>
  </si>
  <si>
    <t xml:space="preserve">AVENIDA TRONCAL DE LA SIERRA </t>
  </si>
  <si>
    <t>ASERRADERO MADERAS DEL ORIENTE</t>
  </si>
  <si>
    <t>CALLE ALFREDO ALBORNOZ</t>
  </si>
  <si>
    <t xml:space="preserve">CEDRILLO </t>
  </si>
  <si>
    <t>CAPITAN GEOVANNI CALLES</t>
  </si>
  <si>
    <t>CIUDADELA EL EJERCITO</t>
  </si>
  <si>
    <t>CALDERÓN GEOVANY CALLE</t>
  </si>
  <si>
    <t>PICHINCHA SAN ANTONIO</t>
  </si>
  <si>
    <t>SANTA TERESA</t>
  </si>
  <si>
    <t>E20 VIA A PIFO PAPALLACTA</t>
  </si>
  <si>
    <t>17D03C19S01</t>
  </si>
  <si>
    <t>COMITÉ DEL PUEBLO</t>
  </si>
  <si>
    <t>PONCE ENRIQUEZ</t>
  </si>
  <si>
    <t>17D05C06S03</t>
  </si>
  <si>
    <t>CALLE VERACRUZ Y NACIONES UNIDAS</t>
  </si>
  <si>
    <t>17D02C01S02</t>
  </si>
  <si>
    <t xml:space="preserve">LECHERO </t>
  </si>
  <si>
    <t>ASERRADERO EUCALIPTO</t>
  </si>
  <si>
    <t>VILLA VEGA</t>
  </si>
  <si>
    <t>JULIAN ESTRELLA E ISIDRO BARRIGA</t>
  </si>
  <si>
    <t>DONDEL</t>
  </si>
  <si>
    <t>VIA AL ANTISANA</t>
  </si>
  <si>
    <t>JULIAN ESTRELLA Y PEDRO CARBO</t>
  </si>
  <si>
    <t>17D03C01S01</t>
  </si>
  <si>
    <t>VIA CHIRIBOGA</t>
  </si>
  <si>
    <t>CUENDINA</t>
  </si>
  <si>
    <t>17D05C07S01</t>
  </si>
  <si>
    <t>AV. 6 DE DICIEMBRE</t>
  </si>
  <si>
    <t>SAN JUAN DE CALDERON</t>
  </si>
  <si>
    <t>MARISCAL SUCRE Y CORONEO PEDRO</t>
  </si>
  <si>
    <t>SANTA ISABEL</t>
  </si>
  <si>
    <t>SAN MIGUEL DE CONOCOTO</t>
  </si>
  <si>
    <t>SAN JUAN LOMA</t>
  </si>
  <si>
    <t>CALLE LOS NOPALES</t>
  </si>
  <si>
    <t>RUTA VIVA</t>
  </si>
  <si>
    <t>PINTAG SINCHOLAGUA</t>
  </si>
  <si>
    <t>ALFREDO BAQUERIZO MORENO</t>
  </si>
  <si>
    <t>CASHAPAMBA</t>
  </si>
  <si>
    <t>13:000</t>
  </si>
  <si>
    <t>AV. CHILLO JIJON</t>
  </si>
  <si>
    <t>BARRIO SANTA TERESA</t>
  </si>
  <si>
    <t>JOSE RICARDO CHIRIBOGA</t>
  </si>
  <si>
    <t>17D02C10S02</t>
  </si>
  <si>
    <t>MOLINUCO</t>
  </si>
  <si>
    <t>BARRIO EL CARMEN</t>
  </si>
  <si>
    <t>17D07C05S01</t>
  </si>
  <si>
    <t>ENTRADA AL BEATERIO</t>
  </si>
  <si>
    <t>ACASIAS</t>
  </si>
  <si>
    <t>17D07C05S06</t>
  </si>
  <si>
    <t>PARQUE INDUSTRIAL</t>
  </si>
  <si>
    <t>17D07C03S02</t>
  </si>
  <si>
    <t>QUITUMBE</t>
  </si>
  <si>
    <t>SAN JUAN DE DIOS</t>
  </si>
  <si>
    <t>VIA ANTISANA</t>
  </si>
  <si>
    <t>VIA PIFO-PALLACTA</t>
  </si>
  <si>
    <t>VIA SANGOLQUI</t>
  </si>
  <si>
    <t>17D04C01S03</t>
  </si>
  <si>
    <t>JUAN MONTALVO</t>
  </si>
  <si>
    <t>CANCHAS LA MERCED</t>
  </si>
  <si>
    <t>MULTISERVICIOS REGIONALES TAPIA SALGADO</t>
  </si>
  <si>
    <t>17D09C08S01</t>
  </si>
  <si>
    <t>REDONDEL VIA CALDERON</t>
  </si>
  <si>
    <t>17D09C04S03</t>
  </si>
  <si>
    <t>COMUNA DE LUMBISI</t>
  </si>
  <si>
    <t>17D07C05S05</t>
  </si>
  <si>
    <t>PAQUISHA</t>
  </si>
  <si>
    <t>CERRO CASITAGUA</t>
  </si>
  <si>
    <t>17D03C15S01</t>
  </si>
  <si>
    <t>17D07C02S05</t>
  </si>
  <si>
    <t>HEORES DE PAQUISHA</t>
  </si>
  <si>
    <t>INGA</t>
  </si>
  <si>
    <t>LA MERCED DE NONO</t>
  </si>
  <si>
    <t>E20, VIA PIFO - PAPALLACTA</t>
  </si>
  <si>
    <t>17D02C01S01</t>
  </si>
  <si>
    <t>CALDERÓN AJUAN BECERRA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</si>
</sst>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  <numFmt numFmtId="166" formatCode="_-* #,##0.00\ _€_-;\-* #,##0.00\ _€_-;_-* &quot;-&quot;??\ _€_-;_-@_-"/>
    <numFmt numFmtId="167" formatCode="dd/mm/yyyy;@"/>
    <numFmt numFmtId="168" formatCode="h:mm:ss;@"/>
    <numFmt numFmtId="169" formatCode="[$-F400]h:mm:ss\ AM/PM"/>
    <numFmt numFmtId="170" formatCode="#,##0.000000000"/>
    <numFmt numFmtId="171" formatCode="#,##0.00000"/>
    <numFmt numFmtId="172" formatCode="#,##0.000000"/>
    <numFmt numFmtId="173" formatCode="#,##0.0000000"/>
    <numFmt numFmtId="174" formatCode="0.00000000"/>
    <numFmt numFmtId="175" formatCode="_ [$€-2]\ * #,##0.00_ ;_ [$€-2]\ * \-#,##0.00_ ;_ [$€-2]\ * &quot;-&quot;??_ "/>
    <numFmt numFmtId="176" formatCode="#,##0.00000000"/>
    <numFmt numFmtId="177" formatCode="0.0000000"/>
    <numFmt numFmtId="178" formatCode="0.00000000000000"/>
    <numFmt numFmtId="179" formatCode="#,##0.00000000000"/>
    <numFmt numFmtId="180" formatCode="0.000000000000"/>
    <numFmt numFmtId="181" formatCode="#,##0.000000000000"/>
    <numFmt numFmtId="182" formatCode="0.000000000"/>
    <numFmt numFmtId="183" formatCode="#,##0.0000000000000"/>
    <numFmt numFmtId="184" formatCode="0.000000"/>
    <numFmt numFmtId="185" formatCode="0.0000000000"/>
    <numFmt numFmtId="186" formatCode="#,##0.0000000000"/>
    <numFmt numFmtId="187" formatCode="#,##0.000000000000000"/>
    <numFmt numFmtId="188" formatCode="0.00000000000"/>
    <numFmt numFmtId="189" formatCode="0000000000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11"/>
      <color indexed="8"/>
      <name val="Gill Sans MT"/>
      <family val="2"/>
      <charset val="238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Bookman Old Style"/>
      <family val="1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darkGray">
        <fgColor rgb="FFD7EBBD"/>
        <bgColor rgb="FFDBEEF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BDA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C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3">
    <xf numFmtId="0" fontId="0" fillId="0" borderId="0"/>
    <xf numFmtId="175" fontId="2" fillId="0" borderId="0" applyFont="0" applyFill="0" applyBorder="0" applyAlignment="0" applyProtection="0"/>
    <xf numFmtId="0" fontId="7" fillId="0" borderId="0"/>
    <xf numFmtId="0" fontId="5" fillId="0" borderId="0"/>
    <xf numFmtId="0" fontId="5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11" fillId="0" borderId="0" applyNumberFormat="0" applyBorder="0" applyProtection="0"/>
    <xf numFmtId="0" fontId="8" fillId="0" borderId="0"/>
    <xf numFmtId="0" fontId="2" fillId="0" borderId="0"/>
    <xf numFmtId="0" fontId="12" fillId="0" borderId="0"/>
    <xf numFmtId="0" fontId="6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10" fillId="0" borderId="0"/>
    <xf numFmtId="0" fontId="2" fillId="0" borderId="0"/>
    <xf numFmtId="0" fontId="9" fillId="2" borderId="0" applyBorder="0" applyProtection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1" fillId="0" borderId="0"/>
    <xf numFmtId="0" fontId="8" fillId="0" borderId="0"/>
    <xf numFmtId="0" fontId="8" fillId="0" borderId="0"/>
    <xf numFmtId="0" fontId="32" fillId="0" borderId="0">
      <alignment vertical="center"/>
    </xf>
  </cellStyleXfs>
  <cellXfs count="254">
    <xf numFmtId="0" fontId="0" fillId="0" borderId="0" xfId="0"/>
    <xf numFmtId="21" fontId="13" fillId="3" borderId="1" xfId="0" applyNumberFormat="1" applyFont="1" applyFill="1" applyBorder="1" applyAlignment="1">
      <alignment horizontal="left"/>
    </xf>
    <xf numFmtId="0" fontId="18" fillId="3" borderId="1" xfId="0" applyFont="1" applyFill="1" applyBorder="1" applyAlignment="1" applyProtection="1">
      <alignment horizontal="left" vertical="center"/>
      <protection locked="0"/>
    </xf>
    <xf numFmtId="0" fontId="13" fillId="3" borderId="1" xfId="0" applyFont="1" applyFill="1" applyBorder="1" applyAlignment="1">
      <alignment horizontal="left" wrapText="1"/>
    </xf>
    <xf numFmtId="177" fontId="13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top" wrapText="1"/>
    </xf>
    <xf numFmtId="180" fontId="18" fillId="3" borderId="1" xfId="0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80" fontId="13" fillId="3" borderId="1" xfId="0" applyNumberFormat="1" applyFont="1" applyFill="1" applyBorder="1" applyAlignment="1">
      <alignment horizontal="left" vertical="center"/>
    </xf>
    <xf numFmtId="49" fontId="19" fillId="3" borderId="1" xfId="0" applyNumberFormat="1" applyFont="1" applyFill="1" applyBorder="1" applyAlignment="1">
      <alignment horizontal="left"/>
    </xf>
    <xf numFmtId="186" fontId="13" fillId="3" borderId="1" xfId="0" applyNumberFormat="1" applyFont="1" applyFill="1" applyBorder="1" applyAlignment="1">
      <alignment horizontal="left"/>
    </xf>
    <xf numFmtId="177" fontId="13" fillId="3" borderId="1" xfId="0" applyNumberFormat="1" applyFont="1" applyFill="1" applyBorder="1" applyAlignment="1">
      <alignment horizontal="left" vertical="center"/>
    </xf>
    <xf numFmtId="173" fontId="13" fillId="3" borderId="1" xfId="0" applyNumberFormat="1" applyFont="1" applyFill="1" applyBorder="1" applyAlignment="1">
      <alignment horizontal="left"/>
    </xf>
    <xf numFmtId="170" fontId="13" fillId="3" borderId="1" xfId="0" applyNumberFormat="1" applyFont="1" applyFill="1" applyBorder="1" applyAlignment="1">
      <alignment horizontal="left"/>
    </xf>
    <xf numFmtId="3" fontId="13" fillId="3" borderId="1" xfId="0" applyNumberFormat="1" applyFont="1" applyFill="1" applyBorder="1" applyAlignment="1">
      <alignment horizontal="left"/>
    </xf>
    <xf numFmtId="182" fontId="13" fillId="3" borderId="1" xfId="0" applyNumberFormat="1" applyFont="1" applyFill="1" applyBorder="1" applyAlignment="1">
      <alignment horizontal="left" vertical="center"/>
    </xf>
    <xf numFmtId="178" fontId="13" fillId="3" borderId="1" xfId="0" applyNumberFormat="1" applyFont="1" applyFill="1" applyBorder="1" applyAlignment="1">
      <alignment horizontal="left" vertical="center"/>
    </xf>
    <xf numFmtId="184" fontId="13" fillId="3" borderId="1" xfId="0" applyNumberFormat="1" applyFont="1" applyFill="1" applyBorder="1" applyAlignment="1">
      <alignment horizontal="left"/>
    </xf>
    <xf numFmtId="177" fontId="18" fillId="3" borderId="1" xfId="0" applyNumberFormat="1" applyFont="1" applyFill="1" applyBorder="1" applyAlignment="1">
      <alignment horizontal="left" vertical="center"/>
    </xf>
    <xf numFmtId="184" fontId="13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174" fontId="13" fillId="3" borderId="1" xfId="0" applyNumberFormat="1" applyFont="1" applyFill="1" applyBorder="1" applyAlignment="1">
      <alignment horizontal="left" vertical="center"/>
    </xf>
    <xf numFmtId="14" fontId="19" fillId="3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 wrapText="1"/>
    </xf>
    <xf numFmtId="172" fontId="13" fillId="3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20" fontId="19" fillId="3" borderId="1" xfId="0" applyNumberFormat="1" applyFont="1" applyFill="1" applyBorder="1" applyAlignment="1">
      <alignment horizontal="left"/>
    </xf>
    <xf numFmtId="184" fontId="18" fillId="3" borderId="1" xfId="0" applyNumberFormat="1" applyFont="1" applyFill="1" applyBorder="1" applyAlignment="1">
      <alignment horizontal="left"/>
    </xf>
    <xf numFmtId="0" fontId="13" fillId="3" borderId="0" xfId="0" applyFont="1" applyFill="1"/>
    <xf numFmtId="0" fontId="13" fillId="3" borderId="1" xfId="0" applyFont="1" applyFill="1" applyBorder="1" applyAlignment="1">
      <alignment vertical="center" wrapText="1"/>
    </xf>
    <xf numFmtId="49" fontId="13" fillId="3" borderId="1" xfId="0" applyNumberFormat="1" applyFont="1" applyFill="1" applyBorder="1"/>
    <xf numFmtId="0" fontId="19" fillId="3" borderId="1" xfId="0" applyFont="1" applyFill="1" applyBorder="1"/>
    <xf numFmtId="171" fontId="13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vertical="top" wrapText="1"/>
    </xf>
    <xf numFmtId="0" fontId="13" fillId="3" borderId="0" xfId="0" applyFont="1" applyFill="1" applyAlignment="1">
      <alignment horizontal="left"/>
    </xf>
    <xf numFmtId="0" fontId="18" fillId="3" borderId="1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wrapText="1"/>
    </xf>
    <xf numFmtId="180" fontId="13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 wrapText="1"/>
    </xf>
    <xf numFmtId="14" fontId="18" fillId="3" borderId="1" xfId="0" applyNumberFormat="1" applyFont="1" applyFill="1" applyBorder="1" applyAlignment="1">
      <alignment horizontal="left"/>
    </xf>
    <xf numFmtId="185" fontId="13" fillId="3" borderId="1" xfId="0" applyNumberFormat="1" applyFont="1" applyFill="1" applyBorder="1" applyAlignment="1">
      <alignment horizontal="left" vertical="center"/>
    </xf>
    <xf numFmtId="183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/>
    </xf>
    <xf numFmtId="182" fontId="13" fillId="3" borderId="1" xfId="0" applyNumberFormat="1" applyFont="1" applyFill="1" applyBorder="1" applyAlignment="1">
      <alignment horizontal="left"/>
    </xf>
    <xf numFmtId="183" fontId="13" fillId="3" borderId="1" xfId="0" applyNumberFormat="1" applyFont="1" applyFill="1" applyBorder="1" applyAlignment="1">
      <alignment horizontal="left"/>
    </xf>
    <xf numFmtId="173" fontId="18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/>
    <xf numFmtId="172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8" fillId="3" borderId="1" xfId="0" quotePrefix="1" applyFont="1" applyFill="1" applyBorder="1" applyAlignment="1">
      <alignment horizontal="left" vertical="center"/>
    </xf>
    <xf numFmtId="20" fontId="18" fillId="3" borderId="1" xfId="42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/>
    </xf>
    <xf numFmtId="20" fontId="18" fillId="3" borderId="1" xfId="0" applyNumberFormat="1" applyFont="1" applyFill="1" applyBorder="1" applyAlignment="1">
      <alignment horizontal="left" vertical="center"/>
    </xf>
    <xf numFmtId="0" fontId="13" fillId="3" borderId="1" xfId="42" applyFont="1" applyFill="1" applyBorder="1" applyAlignment="1" applyProtection="1">
      <alignment horizontal="left" vertical="center"/>
      <protection locked="0"/>
    </xf>
    <xf numFmtId="14" fontId="18" fillId="6" borderId="1" xfId="0" applyNumberFormat="1" applyFont="1" applyFill="1" applyBorder="1" applyAlignment="1">
      <alignment horizontal="left" vertical="center"/>
    </xf>
    <xf numFmtId="170" fontId="13" fillId="3" borderId="1" xfId="0" applyNumberFormat="1" applyFont="1" applyFill="1" applyBorder="1" applyAlignment="1">
      <alignment horizontal="left" vertical="center"/>
    </xf>
    <xf numFmtId="176" fontId="13" fillId="3" borderId="1" xfId="0" applyNumberFormat="1" applyFont="1" applyFill="1" applyBorder="1" applyAlignment="1">
      <alignment horizontal="left"/>
    </xf>
    <xf numFmtId="0" fontId="19" fillId="3" borderId="1" xfId="59" applyFont="1" applyFill="1" applyBorder="1" applyAlignment="1">
      <alignment horizontal="left" vertical="center"/>
    </xf>
    <xf numFmtId="20" fontId="13" fillId="3" borderId="1" xfId="0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20" fontId="13" fillId="3" borderId="1" xfId="0" applyNumberFormat="1" applyFont="1" applyFill="1" applyBorder="1" applyAlignment="1">
      <alignment horizontal="left"/>
    </xf>
    <xf numFmtId="14" fontId="13" fillId="3" borderId="1" xfId="0" applyNumberFormat="1" applyFont="1" applyFill="1" applyBorder="1" applyAlignment="1">
      <alignment horizontal="left"/>
    </xf>
    <xf numFmtId="14" fontId="18" fillId="3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176" fontId="18" fillId="3" borderId="1" xfId="0" applyNumberFormat="1" applyFont="1" applyFill="1" applyBorder="1" applyAlignment="1">
      <alignment horizontal="left" vertical="center"/>
    </xf>
    <xf numFmtId="169" fontId="13" fillId="3" borderId="1" xfId="0" applyNumberFormat="1" applyFont="1" applyFill="1" applyBorder="1" applyAlignment="1">
      <alignment horizontal="left"/>
    </xf>
    <xf numFmtId="0" fontId="13" fillId="3" borderId="1" xfId="59" applyFont="1" applyFill="1" applyBorder="1" applyAlignment="1">
      <alignment horizontal="left" vertical="center"/>
    </xf>
    <xf numFmtId="0" fontId="18" fillId="3" borderId="1" xfId="0" quotePrefix="1" applyFont="1" applyFill="1" applyBorder="1" applyAlignment="1">
      <alignment horizontal="left" vertical="center" wrapText="1"/>
    </xf>
    <xf numFmtId="0" fontId="18" fillId="3" borderId="1" xfId="0" quotePrefix="1" applyFont="1" applyFill="1" applyBorder="1" applyAlignment="1">
      <alignment horizontal="left"/>
    </xf>
    <xf numFmtId="173" fontId="13" fillId="3" borderId="1" xfId="0" applyNumberFormat="1" applyFont="1" applyFill="1" applyBorder="1" applyAlignment="1">
      <alignment horizontal="left" vertical="center"/>
    </xf>
    <xf numFmtId="20" fontId="18" fillId="3" borderId="1" xfId="0" applyNumberFormat="1" applyFont="1" applyFill="1" applyBorder="1" applyAlignment="1">
      <alignment horizontal="left"/>
    </xf>
    <xf numFmtId="176" fontId="13" fillId="3" borderId="1" xfId="59" applyNumberFormat="1" applyFont="1" applyFill="1" applyBorder="1" applyAlignment="1">
      <alignment horizontal="left" vertical="center"/>
    </xf>
    <xf numFmtId="0" fontId="18" fillId="3" borderId="1" xfId="0" applyFont="1" applyFill="1" applyBorder="1"/>
    <xf numFmtId="20" fontId="19" fillId="3" borderId="1" xfId="0" applyNumberFormat="1" applyFont="1" applyFill="1" applyBorder="1" applyAlignment="1">
      <alignment horizontal="left" vertical="center"/>
    </xf>
    <xf numFmtId="174" fontId="13" fillId="3" borderId="1" xfId="0" applyNumberFormat="1" applyFont="1" applyFill="1" applyBorder="1" applyAlignment="1">
      <alignment horizontal="left"/>
    </xf>
    <xf numFmtId="174" fontId="18" fillId="3" borderId="1" xfId="0" applyNumberFormat="1" applyFont="1" applyFill="1" applyBorder="1" applyAlignment="1">
      <alignment horizontal="left" vertical="center"/>
    </xf>
    <xf numFmtId="186" fontId="13" fillId="3" borderId="1" xfId="0" applyNumberFormat="1" applyFont="1" applyFill="1" applyBorder="1" applyAlignment="1">
      <alignment horizontal="left" vertical="center"/>
    </xf>
    <xf numFmtId="170" fontId="18" fillId="3" borderId="1" xfId="0" applyNumberFormat="1" applyFont="1" applyFill="1" applyBorder="1" applyAlignment="1">
      <alignment horizontal="left" vertical="center"/>
    </xf>
    <xf numFmtId="170" fontId="18" fillId="3" borderId="1" xfId="0" quotePrefix="1" applyNumberFormat="1" applyFont="1" applyFill="1" applyBorder="1" applyAlignment="1">
      <alignment horizontal="left" vertical="center"/>
    </xf>
    <xf numFmtId="185" fontId="18" fillId="3" borderId="1" xfId="0" applyNumberFormat="1" applyFont="1" applyFill="1" applyBorder="1" applyAlignment="1">
      <alignment horizontal="left" vertical="center"/>
    </xf>
    <xf numFmtId="182" fontId="18" fillId="3" borderId="1" xfId="0" applyNumberFormat="1" applyFont="1" applyFill="1" applyBorder="1" applyAlignment="1">
      <alignment horizontal="left" vertical="center"/>
    </xf>
    <xf numFmtId="178" fontId="19" fillId="3" borderId="1" xfId="0" applyNumberFormat="1" applyFont="1" applyFill="1" applyBorder="1" applyAlignment="1">
      <alignment horizontal="left" vertical="center"/>
    </xf>
    <xf numFmtId="180" fontId="19" fillId="3" borderId="1" xfId="0" applyNumberFormat="1" applyFont="1" applyFill="1" applyBorder="1" applyAlignment="1">
      <alignment horizontal="left" vertical="center"/>
    </xf>
    <xf numFmtId="178" fontId="13" fillId="3" borderId="1" xfId="0" applyNumberFormat="1" applyFont="1" applyFill="1" applyBorder="1" applyAlignment="1">
      <alignment horizontal="left"/>
    </xf>
    <xf numFmtId="0" fontId="18" fillId="3" borderId="1" xfId="59" applyFont="1" applyFill="1" applyBorder="1" applyAlignment="1" applyProtection="1">
      <alignment horizontal="left" vertical="center" wrapText="1"/>
      <protection locked="0"/>
    </xf>
    <xf numFmtId="173" fontId="13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center" wrapText="1"/>
    </xf>
    <xf numFmtId="49" fontId="18" fillId="3" borderId="1" xfId="0" applyNumberFormat="1" applyFont="1" applyFill="1" applyBorder="1" applyAlignment="1">
      <alignment horizontal="left"/>
    </xf>
    <xf numFmtId="182" fontId="27" fillId="3" borderId="1" xfId="0" applyNumberFormat="1" applyFont="1" applyFill="1" applyBorder="1" applyAlignment="1">
      <alignment horizontal="left"/>
    </xf>
    <xf numFmtId="187" fontId="13" fillId="3" borderId="1" xfId="0" applyNumberFormat="1" applyFont="1" applyFill="1" applyBorder="1" applyAlignment="1">
      <alignment horizontal="left" vertical="center"/>
    </xf>
    <xf numFmtId="171" fontId="18" fillId="3" borderId="1" xfId="0" applyNumberFormat="1" applyFont="1" applyFill="1" applyBorder="1" applyAlignment="1">
      <alignment horizontal="left" vertical="center"/>
    </xf>
    <xf numFmtId="170" fontId="13" fillId="3" borderId="1" xfId="0" applyNumberFormat="1" applyFont="1" applyFill="1" applyBorder="1" applyAlignment="1">
      <alignment horizontal="left" wrapText="1"/>
    </xf>
    <xf numFmtId="185" fontId="13" fillId="3" borderId="1" xfId="0" applyNumberFormat="1" applyFont="1" applyFill="1" applyBorder="1" applyAlignment="1">
      <alignment horizontal="left"/>
    </xf>
    <xf numFmtId="185" fontId="13" fillId="3" borderId="1" xfId="0" applyNumberFormat="1" applyFont="1" applyFill="1" applyBorder="1" applyAlignment="1">
      <alignment horizontal="left" wrapText="1"/>
    </xf>
    <xf numFmtId="174" fontId="13" fillId="3" borderId="1" xfId="0" applyNumberFormat="1" applyFont="1" applyFill="1" applyBorder="1" applyAlignment="1">
      <alignment horizontal="left" wrapText="1"/>
    </xf>
    <xf numFmtId="4" fontId="13" fillId="3" borderId="1" xfId="0" applyNumberFormat="1" applyFont="1" applyFill="1" applyBorder="1" applyAlignment="1">
      <alignment horizontal="left"/>
    </xf>
    <xf numFmtId="172" fontId="19" fillId="3" borderId="1" xfId="0" applyNumberFormat="1" applyFont="1" applyFill="1" applyBorder="1" applyAlignment="1">
      <alignment horizontal="left"/>
    </xf>
    <xf numFmtId="173" fontId="13" fillId="3" borderId="1" xfId="0" quotePrefix="1" applyNumberFormat="1" applyFont="1" applyFill="1" applyBorder="1" applyAlignment="1">
      <alignment horizontal="left"/>
    </xf>
    <xf numFmtId="188" fontId="19" fillId="3" borderId="1" xfId="0" applyNumberFormat="1" applyFont="1" applyFill="1" applyBorder="1" applyAlignment="1">
      <alignment horizontal="left"/>
    </xf>
    <xf numFmtId="179" fontId="18" fillId="3" borderId="1" xfId="0" applyNumberFormat="1" applyFont="1" applyFill="1" applyBorder="1" applyAlignment="1">
      <alignment horizontal="left" vertical="center"/>
    </xf>
    <xf numFmtId="181" fontId="13" fillId="3" borderId="1" xfId="0" applyNumberFormat="1" applyFont="1" applyFill="1" applyBorder="1" applyAlignment="1">
      <alignment horizontal="left"/>
    </xf>
    <xf numFmtId="180" fontId="18" fillId="3" borderId="1" xfId="0" applyNumberFormat="1" applyFont="1" applyFill="1" applyBorder="1" applyAlignment="1">
      <alignment horizontal="left"/>
    </xf>
    <xf numFmtId="176" fontId="13" fillId="3" borderId="1" xfId="0" applyNumberFormat="1" applyFont="1" applyFill="1" applyBorder="1" applyAlignment="1">
      <alignment horizontal="left" vertical="center"/>
    </xf>
    <xf numFmtId="172" fontId="18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 applyProtection="1">
      <alignment horizontal="left" vertical="top"/>
      <protection locked="0"/>
    </xf>
    <xf numFmtId="1" fontId="18" fillId="3" borderId="1" xfId="0" applyNumberFormat="1" applyFont="1" applyFill="1" applyBorder="1" applyAlignment="1">
      <alignment horizontal="left" vertical="center"/>
    </xf>
    <xf numFmtId="171" fontId="13" fillId="3" borderId="1" xfId="0" applyNumberFormat="1" applyFont="1" applyFill="1" applyBorder="1" applyAlignment="1">
      <alignment horizontal="left"/>
    </xf>
    <xf numFmtId="2" fontId="18" fillId="3" borderId="1" xfId="0" applyNumberFormat="1" applyFont="1" applyFill="1" applyBorder="1" applyAlignment="1">
      <alignment horizontal="left" vertical="center"/>
    </xf>
    <xf numFmtId="172" fontId="20" fillId="3" borderId="1" xfId="0" applyNumberFormat="1" applyFont="1" applyFill="1" applyBorder="1" applyAlignment="1">
      <alignment horizontal="left"/>
    </xf>
    <xf numFmtId="2" fontId="13" fillId="3" borderId="1" xfId="0" applyNumberFormat="1" applyFont="1" applyFill="1" applyBorder="1" applyAlignment="1">
      <alignment horizontal="left"/>
    </xf>
    <xf numFmtId="177" fontId="19" fillId="3" borderId="1" xfId="0" applyNumberFormat="1" applyFont="1" applyFill="1" applyBorder="1" applyAlignment="1">
      <alignment horizontal="left"/>
    </xf>
    <xf numFmtId="177" fontId="19" fillId="3" borderId="1" xfId="0" applyNumberFormat="1" applyFont="1" applyFill="1" applyBorder="1" applyAlignment="1">
      <alignment horizontal="left" vertical="center"/>
    </xf>
    <xf numFmtId="0" fontId="19" fillId="3" borderId="1" xfId="59" applyFont="1" applyFill="1" applyBorder="1" applyAlignment="1" applyProtection="1">
      <alignment horizontal="left" vertical="center"/>
    </xf>
    <xf numFmtId="0" fontId="25" fillId="3" borderId="1" xfId="0" applyFont="1" applyFill="1" applyBorder="1" applyAlignment="1">
      <alignment horizontal="left"/>
    </xf>
    <xf numFmtId="0" fontId="25" fillId="3" borderId="1" xfId="0" applyFont="1" applyFill="1" applyBorder="1"/>
    <xf numFmtId="20" fontId="25" fillId="3" borderId="1" xfId="0" applyNumberFormat="1" applyFont="1" applyFill="1" applyBorder="1" applyAlignment="1">
      <alignment horizontal="left"/>
    </xf>
    <xf numFmtId="0" fontId="18" fillId="3" borderId="1" xfId="0" applyFont="1" applyFill="1" applyBorder="1" applyAlignment="1">
      <alignment horizontal="left" wrapText="1"/>
    </xf>
    <xf numFmtId="21" fontId="19" fillId="3" borderId="1" xfId="0" applyNumberFormat="1" applyFont="1" applyFill="1" applyBorder="1" applyAlignment="1">
      <alignment horizontal="left"/>
    </xf>
    <xf numFmtId="188" fontId="1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0" fontId="19" fillId="7" borderId="1" xfId="0" applyFont="1" applyFill="1" applyBorder="1"/>
    <xf numFmtId="170" fontId="13" fillId="3" borderId="1" xfId="0" quotePrefix="1" applyNumberFormat="1" applyFont="1" applyFill="1" applyBorder="1" applyAlignment="1">
      <alignment horizontal="left" vertical="center"/>
    </xf>
    <xf numFmtId="173" fontId="18" fillId="3" borderId="1" xfId="0" quotePrefix="1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74" fontId="19" fillId="3" borderId="1" xfId="0" applyNumberFormat="1" applyFont="1" applyFill="1" applyBorder="1" applyAlignment="1">
      <alignment horizontal="left"/>
    </xf>
    <xf numFmtId="182" fontId="19" fillId="3" borderId="1" xfId="0" applyNumberFormat="1" applyFont="1" applyFill="1" applyBorder="1" applyAlignment="1">
      <alignment horizontal="left"/>
    </xf>
    <xf numFmtId="185" fontId="19" fillId="3" borderId="1" xfId="0" applyNumberFormat="1" applyFont="1" applyFill="1" applyBorder="1" applyAlignment="1">
      <alignment horizontal="left"/>
    </xf>
    <xf numFmtId="14" fontId="13" fillId="3" borderId="1" xfId="0" applyNumberFormat="1" applyFont="1" applyFill="1" applyBorder="1"/>
    <xf numFmtId="16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left" vertical="center" wrapText="1"/>
    </xf>
    <xf numFmtId="49" fontId="19" fillId="3" borderId="1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 applyProtection="1">
      <alignment horizontal="left" vertical="center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 applyProtection="1">
      <alignment horizontal="left" vertical="center" wrapText="1"/>
      <protection locked="0"/>
    </xf>
    <xf numFmtId="0" fontId="15" fillId="4" borderId="1" xfId="35" applyFont="1" applyFill="1" applyBorder="1" applyAlignment="1" applyProtection="1">
      <alignment horizontal="left" vertical="center"/>
      <protection hidden="1"/>
    </xf>
    <xf numFmtId="49" fontId="15" fillId="4" borderId="1" xfId="0" applyNumberFormat="1" applyFont="1" applyFill="1" applyBorder="1" applyAlignment="1" applyProtection="1">
      <alignment horizontal="left" vertical="center" wrapText="1"/>
      <protection locked="0"/>
    </xf>
    <xf numFmtId="167" fontId="15" fillId="4" borderId="1" xfId="35" applyNumberFormat="1" applyFont="1" applyFill="1" applyBorder="1" applyAlignment="1" applyProtection="1">
      <alignment horizontal="left" vertical="center" wrapText="1"/>
      <protection hidden="1"/>
    </xf>
    <xf numFmtId="168" fontId="15" fillId="4" borderId="1" xfId="35" applyNumberFormat="1" applyFont="1" applyFill="1" applyBorder="1" applyAlignment="1">
      <alignment horizontal="left" vertical="center" wrapText="1"/>
    </xf>
    <xf numFmtId="1" fontId="15" fillId="4" borderId="1" xfId="37" applyNumberFormat="1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14" fontId="18" fillId="3" borderId="1" xfId="0" quotePrefix="1" applyNumberFormat="1" applyFont="1" applyFill="1" applyBorder="1" applyAlignment="1">
      <alignment horizontal="left" vertical="center"/>
    </xf>
    <xf numFmtId="169" fontId="18" fillId="3" borderId="1" xfId="0" quotePrefix="1" applyNumberFormat="1" applyFont="1" applyFill="1" applyBorder="1" applyAlignment="1">
      <alignment horizontal="left" vertical="center"/>
    </xf>
    <xf numFmtId="173" fontId="19" fillId="3" borderId="1" xfId="0" quotePrefix="1" applyNumberFormat="1" applyFont="1" applyFill="1" applyBorder="1" applyAlignment="1">
      <alignment horizontal="left" vertical="center"/>
    </xf>
    <xf numFmtId="0" fontId="18" fillId="3" borderId="1" xfId="0" quotePrefix="1" applyFont="1" applyFill="1" applyBorder="1" applyAlignment="1">
      <alignment vertical="center"/>
    </xf>
    <xf numFmtId="0" fontId="18" fillId="3" borderId="1" xfId="0" quotePrefix="1" applyFont="1" applyFill="1" applyBorder="1"/>
    <xf numFmtId="0" fontId="18" fillId="3" borderId="1" xfId="0" quotePrefix="1" applyFont="1" applyFill="1" applyBorder="1" applyAlignment="1">
      <alignment vertical="top"/>
    </xf>
    <xf numFmtId="169" fontId="18" fillId="3" borderId="1" xfId="0" quotePrefix="1" applyNumberFormat="1" applyFont="1" applyFill="1" applyBorder="1" applyAlignment="1">
      <alignment horizontal="left" vertical="top"/>
    </xf>
    <xf numFmtId="0" fontId="29" fillId="3" borderId="1" xfId="0" applyFont="1" applyFill="1" applyBorder="1" applyAlignment="1">
      <alignment horizontal="left"/>
    </xf>
    <xf numFmtId="20" fontId="18" fillId="3" borderId="1" xfId="0" quotePrefix="1" applyNumberFormat="1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vertical="center"/>
    </xf>
    <xf numFmtId="49" fontId="13" fillId="3" borderId="1" xfId="0" quotePrefix="1" applyNumberFormat="1" applyFont="1" applyFill="1" applyBorder="1" applyAlignment="1">
      <alignment horizontal="left" vertical="center"/>
    </xf>
    <xf numFmtId="14" fontId="19" fillId="3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20" fontId="19" fillId="7" borderId="1" xfId="0" applyNumberFormat="1" applyFont="1" applyFill="1" applyBorder="1" applyAlignment="1">
      <alignment horizontal="left" vertical="center"/>
    </xf>
    <xf numFmtId="49" fontId="13" fillId="3" borderId="1" xfId="0" quotePrefix="1" applyNumberFormat="1" applyFont="1" applyFill="1" applyBorder="1" applyAlignment="1">
      <alignment vertical="center"/>
    </xf>
    <xf numFmtId="169" fontId="13" fillId="3" borderId="1" xfId="0" applyNumberFormat="1" applyFont="1" applyFill="1" applyBorder="1" applyAlignment="1">
      <alignment horizontal="left" vertical="center"/>
    </xf>
    <xf numFmtId="189" fontId="13" fillId="3" borderId="1" xfId="0" applyNumberFormat="1" applyFont="1" applyFill="1" applyBorder="1" applyAlignment="1">
      <alignment horizontal="left" vertical="center"/>
    </xf>
    <xf numFmtId="21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18" fillId="3" borderId="1" xfId="379" applyFont="1" applyFill="1" applyBorder="1" applyAlignment="1">
      <alignment horizontal="left" vertical="center"/>
    </xf>
    <xf numFmtId="21" fontId="18" fillId="3" borderId="1" xfId="379" applyNumberFormat="1" applyFont="1" applyFill="1" applyBorder="1" applyAlignment="1">
      <alignment horizontal="left" vertical="center"/>
    </xf>
    <xf numFmtId="169" fontId="18" fillId="3" borderId="1" xfId="379" applyNumberFormat="1" applyFont="1" applyFill="1" applyBorder="1" applyAlignment="1">
      <alignment horizontal="left" vertical="center"/>
    </xf>
    <xf numFmtId="0" fontId="18" fillId="3" borderId="1" xfId="380" quotePrefix="1" applyFont="1" applyFill="1" applyBorder="1" applyAlignment="1">
      <alignment horizontal="left" vertical="center"/>
    </xf>
    <xf numFmtId="0" fontId="19" fillId="3" borderId="1" xfId="381" applyFont="1" applyFill="1" applyBorder="1" applyAlignment="1">
      <alignment horizontal="left" vertical="center"/>
    </xf>
    <xf numFmtId="176" fontId="19" fillId="3" borderId="1" xfId="0" applyNumberFormat="1" applyFont="1" applyFill="1" applyBorder="1" applyAlignment="1">
      <alignment horizontal="left" vertical="center"/>
    </xf>
    <xf numFmtId="169" fontId="18" fillId="3" borderId="1" xfId="42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20" fontId="3" fillId="3" borderId="1" xfId="0" applyNumberFormat="1" applyFont="1" applyFill="1" applyBorder="1" applyAlignment="1">
      <alignment horizontal="left"/>
    </xf>
    <xf numFmtId="0" fontId="3" fillId="3" borderId="1" xfId="0" quotePrefix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20" fontId="3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/>
    <xf numFmtId="0" fontId="13" fillId="3" borderId="0" xfId="0" applyFont="1" applyFill="1" applyBorder="1" applyAlignment="1">
      <alignment horizontal="left" vertical="center"/>
    </xf>
    <xf numFmtId="0" fontId="18" fillId="3" borderId="0" xfId="0" quotePrefix="1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quotePrefix="1" applyFont="1" applyFill="1" applyBorder="1" applyAlignment="1">
      <alignment vertical="center"/>
    </xf>
    <xf numFmtId="0" fontId="18" fillId="3" borderId="0" xfId="0" quotePrefix="1" applyFont="1" applyFill="1" applyBorder="1" applyAlignment="1">
      <alignment vertical="top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3" fillId="3" borderId="0" xfId="0" applyFont="1" applyFill="1" applyBorder="1"/>
    <xf numFmtId="0" fontId="19" fillId="3" borderId="0" xfId="0" applyFont="1" applyFill="1" applyBorder="1"/>
    <xf numFmtId="0" fontId="19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/>
    </xf>
    <xf numFmtId="0" fontId="18" fillId="3" borderId="0" xfId="0" applyFont="1" applyFill="1" applyBorder="1"/>
    <xf numFmtId="14" fontId="15" fillId="4" borderId="1" xfId="35" applyNumberFormat="1" applyFont="1" applyFill="1" applyBorder="1" applyAlignment="1" applyProtection="1">
      <alignment horizontal="left" vertical="center" wrapText="1"/>
      <protection hidden="1"/>
    </xf>
    <xf numFmtId="0" fontId="16" fillId="4" borderId="1" xfId="0" applyFont="1" applyFill="1" applyBorder="1" applyAlignment="1">
      <alignment horizontal="left" vertical="center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6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2" xfId="35" applyFont="1" applyFill="1" applyBorder="1" applyAlignment="1" applyProtection="1">
      <alignment horizontal="left" vertical="center"/>
      <protection hidden="1"/>
    </xf>
    <xf numFmtId="49" fontId="15" fillId="4" borderId="2" xfId="0" applyNumberFormat="1" applyFont="1" applyFill="1" applyBorder="1" applyAlignment="1" applyProtection="1">
      <alignment horizontal="left" vertical="center" wrapText="1"/>
      <protection locked="0"/>
    </xf>
    <xf numFmtId="167" fontId="15" fillId="4" borderId="2" xfId="35" applyNumberFormat="1" applyFont="1" applyFill="1" applyBorder="1" applyAlignment="1" applyProtection="1">
      <alignment horizontal="left" vertical="center" wrapText="1"/>
      <protection hidden="1"/>
    </xf>
    <xf numFmtId="14" fontId="15" fillId="4" borderId="2" xfId="35" applyNumberFormat="1" applyFont="1" applyFill="1" applyBorder="1" applyAlignment="1" applyProtection="1">
      <alignment vertical="center" wrapText="1"/>
      <protection hidden="1"/>
    </xf>
    <xf numFmtId="168" fontId="15" fillId="4" borderId="2" xfId="35" applyNumberFormat="1" applyFont="1" applyFill="1" applyBorder="1" applyAlignment="1">
      <alignment horizontal="left" vertical="center" wrapText="1"/>
    </xf>
    <xf numFmtId="1" fontId="15" fillId="4" borderId="2" xfId="37" applyNumberFormat="1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/>
    </xf>
    <xf numFmtId="0" fontId="0" fillId="3" borderId="0" xfId="0" applyFill="1" applyBorder="1"/>
    <xf numFmtId="0" fontId="27" fillId="3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49" fontId="3" fillId="3" borderId="1" xfId="0" applyNumberFormat="1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/>
    <xf numFmtId="0" fontId="27" fillId="3" borderId="1" xfId="0" applyFont="1" applyFill="1" applyBorder="1" applyAlignment="1">
      <alignment horizontal="left"/>
    </xf>
    <xf numFmtId="14" fontId="27" fillId="3" borderId="1" xfId="0" applyNumberFormat="1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20" fontId="27" fillId="3" borderId="1" xfId="0" applyNumberFormat="1" applyFont="1" applyFill="1" applyBorder="1" applyAlignment="1">
      <alignment horizontal="left" vertical="center"/>
    </xf>
    <xf numFmtId="49" fontId="25" fillId="3" borderId="1" xfId="0" applyNumberFormat="1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5" fillId="3" borderId="1" xfId="0" applyFont="1" applyFill="1" applyBorder="1" applyAlignment="1">
      <alignment horizontal="left" vertical="center"/>
    </xf>
    <xf numFmtId="176" fontId="25" fillId="3" borderId="1" xfId="0" applyNumberFormat="1" applyFont="1" applyFill="1" applyBorder="1" applyAlignment="1">
      <alignment horizontal="left"/>
    </xf>
    <xf numFmtId="14" fontId="25" fillId="3" borderId="1" xfId="0" applyNumberFormat="1" applyFont="1" applyFill="1" applyBorder="1" applyAlignment="1">
      <alignment horizontal="left"/>
    </xf>
    <xf numFmtId="0" fontId="24" fillId="3" borderId="1" xfId="0" applyFont="1" applyFill="1" applyBorder="1" applyAlignment="1">
      <alignment horizontal="left" vertical="center"/>
    </xf>
    <xf numFmtId="176" fontId="27" fillId="3" borderId="1" xfId="0" applyNumberFormat="1" applyFont="1" applyFill="1" applyBorder="1" applyAlignment="1">
      <alignment horizontal="left"/>
    </xf>
    <xf numFmtId="14" fontId="27" fillId="3" borderId="1" xfId="0" applyNumberFormat="1" applyFont="1" applyFill="1" applyBorder="1" applyAlignment="1">
      <alignment horizontal="left"/>
    </xf>
    <xf numFmtId="20" fontId="27" fillId="3" borderId="1" xfId="0" applyNumberFormat="1" applyFont="1" applyFill="1" applyBorder="1" applyAlignment="1">
      <alignment horizontal="left"/>
    </xf>
    <xf numFmtId="0" fontId="26" fillId="3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/>
    <xf numFmtId="176" fontId="26" fillId="3" borderId="1" xfId="0" applyNumberFormat="1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21" fontId="27" fillId="3" borderId="1" xfId="0" applyNumberFormat="1" applyFont="1" applyFill="1" applyBorder="1" applyAlignment="1">
      <alignment horizontal="left"/>
    </xf>
    <xf numFmtId="169" fontId="27" fillId="3" borderId="1" xfId="0" applyNumberFormat="1" applyFont="1" applyFill="1" applyBorder="1" applyAlignment="1">
      <alignment horizontal="left"/>
    </xf>
    <xf numFmtId="0" fontId="21" fillId="8" borderId="1" xfId="0" applyFont="1" applyFill="1" applyBorder="1" applyAlignment="1">
      <alignment horizontal="left" vertical="center"/>
    </xf>
    <xf numFmtId="49" fontId="19" fillId="5" borderId="1" xfId="0" applyNumberFormat="1" applyFont="1" applyFill="1" applyBorder="1" applyAlignment="1">
      <alignment horizontal="left" vertical="center"/>
    </xf>
    <xf numFmtId="0" fontId="14" fillId="4" borderId="1" xfId="0" quotePrefix="1" applyFont="1" applyFill="1" applyBorder="1" applyAlignment="1">
      <alignment horizontal="left" vertical="center"/>
    </xf>
    <xf numFmtId="14" fontId="16" fillId="4" borderId="1" xfId="0" applyNumberFormat="1" applyFont="1" applyFill="1" applyBorder="1" applyAlignment="1">
      <alignment horizontal="left" vertical="center"/>
    </xf>
    <xf numFmtId="168" fontId="14" fillId="4" borderId="1" xfId="0" quotePrefix="1" applyNumberFormat="1" applyFont="1" applyFill="1" applyBorder="1" applyAlignment="1">
      <alignment horizontal="left" vertical="center"/>
    </xf>
    <xf numFmtId="167" fontId="18" fillId="3" borderId="1" xfId="0" quotePrefix="1" applyNumberFormat="1" applyFont="1" applyFill="1" applyBorder="1" applyAlignment="1">
      <alignment horizontal="left" vertical="center"/>
    </xf>
    <xf numFmtId="168" fontId="18" fillId="3" borderId="1" xfId="0" quotePrefix="1" applyNumberFormat="1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20" fontId="19" fillId="5" borderId="1" xfId="0" applyNumberFormat="1" applyFont="1" applyFill="1" applyBorder="1" applyAlignment="1">
      <alignment horizontal="left" vertical="center"/>
    </xf>
    <xf numFmtId="3" fontId="18" fillId="3" borderId="1" xfId="0" quotePrefix="1" applyNumberFormat="1" applyFont="1" applyFill="1" applyBorder="1" applyAlignment="1">
      <alignment horizontal="left" vertical="center"/>
    </xf>
    <xf numFmtId="0" fontId="19" fillId="3" borderId="1" xfId="382" applyFont="1" applyFill="1" applyBorder="1" applyAlignment="1">
      <alignment horizontal="left"/>
    </xf>
    <xf numFmtId="168" fontId="18" fillId="3" borderId="1" xfId="0" applyNumberFormat="1" applyFont="1" applyFill="1" applyBorder="1" applyAlignment="1">
      <alignment horizontal="left"/>
    </xf>
    <xf numFmtId="0" fontId="18" fillId="3" borderId="1" xfId="0" quotePrefix="1" applyFont="1" applyFill="1" applyBorder="1" applyAlignment="1">
      <alignment horizontal="left" vertical="top"/>
    </xf>
  </cellXfs>
  <cellStyles count="383">
    <cellStyle name="Euro" xfId="1" xr:uid="{00000000-0005-0000-0000-000000000000}"/>
    <cellStyle name="Excel Built-in Excel Built-in Excel Built-in Normal 7" xfId="2" xr:uid="{00000000-0005-0000-0000-000001000000}"/>
    <cellStyle name="Excel Built-in Normal" xfId="3" xr:uid="{00000000-0005-0000-0000-000002000000}"/>
    <cellStyle name="Excel Built-in Normal 2" xfId="4" xr:uid="{00000000-0005-0000-0000-000003000000}"/>
    <cellStyle name="Excel Built-in Normal 2 2" xfId="61" xr:uid="{00000000-0005-0000-0000-000004000000}"/>
    <cellStyle name="Excel Built-in Normal 3" xfId="60" xr:uid="{00000000-0005-0000-0000-000005000000}"/>
    <cellStyle name="Millares 2" xfId="5" xr:uid="{00000000-0005-0000-0000-000007000000}"/>
    <cellStyle name="Millares 2 2" xfId="6" xr:uid="{00000000-0005-0000-0000-000008000000}"/>
    <cellStyle name="Millares 2 2 2" xfId="7" xr:uid="{00000000-0005-0000-0000-000009000000}"/>
    <cellStyle name="Millares 2 2 2 10" xfId="171" xr:uid="{00000000-0005-0000-0000-00000A000000}"/>
    <cellStyle name="Millares 2 2 2 11" xfId="275" xr:uid="{00000000-0005-0000-0000-00000B000000}"/>
    <cellStyle name="Millares 2 2 2 2" xfId="8" xr:uid="{00000000-0005-0000-0000-00000C000000}"/>
    <cellStyle name="Millares 2 2 2 2 2" xfId="9" xr:uid="{00000000-0005-0000-0000-00000D000000}"/>
    <cellStyle name="Millares 2 2 2 2 2 2" xfId="68" xr:uid="{00000000-0005-0000-0000-00000E000000}"/>
    <cellStyle name="Millares 2 2 2 2 2 2 2" xfId="193" xr:uid="{00000000-0005-0000-0000-00000F000000}"/>
    <cellStyle name="Millares 2 2 2 2 2 2 3" xfId="297" xr:uid="{00000000-0005-0000-0000-000010000000}"/>
    <cellStyle name="Millares 2 2 2 2 2 3" xfId="89" xr:uid="{00000000-0005-0000-0000-000011000000}"/>
    <cellStyle name="Millares 2 2 2 2 2 3 2" xfId="214" xr:uid="{00000000-0005-0000-0000-000012000000}"/>
    <cellStyle name="Millares 2 2 2 2 2 3 3" xfId="318" xr:uid="{00000000-0005-0000-0000-000013000000}"/>
    <cellStyle name="Millares 2 2 2 2 2 4" xfId="110" xr:uid="{00000000-0005-0000-0000-000014000000}"/>
    <cellStyle name="Millares 2 2 2 2 2 4 2" xfId="235" xr:uid="{00000000-0005-0000-0000-000015000000}"/>
    <cellStyle name="Millares 2 2 2 2 2 4 3" xfId="339" xr:uid="{00000000-0005-0000-0000-000016000000}"/>
    <cellStyle name="Millares 2 2 2 2 2 5" xfId="131" xr:uid="{00000000-0005-0000-0000-000017000000}"/>
    <cellStyle name="Millares 2 2 2 2 2 5 2" xfId="256" xr:uid="{00000000-0005-0000-0000-000018000000}"/>
    <cellStyle name="Millares 2 2 2 2 2 5 3" xfId="360" xr:uid="{00000000-0005-0000-0000-000019000000}"/>
    <cellStyle name="Millares 2 2 2 2 2 6" xfId="152" xr:uid="{00000000-0005-0000-0000-00001A000000}"/>
    <cellStyle name="Millares 2 2 2 2 2 7" xfId="173" xr:uid="{00000000-0005-0000-0000-00001B000000}"/>
    <cellStyle name="Millares 2 2 2 2 2 8" xfId="277" xr:uid="{00000000-0005-0000-0000-00001C000000}"/>
    <cellStyle name="Millares 2 2 2 2 3" xfId="67" xr:uid="{00000000-0005-0000-0000-00001D000000}"/>
    <cellStyle name="Millares 2 2 2 2 3 2" xfId="192" xr:uid="{00000000-0005-0000-0000-00001E000000}"/>
    <cellStyle name="Millares 2 2 2 2 3 3" xfId="296" xr:uid="{00000000-0005-0000-0000-00001F000000}"/>
    <cellStyle name="Millares 2 2 2 2 4" xfId="88" xr:uid="{00000000-0005-0000-0000-000020000000}"/>
    <cellStyle name="Millares 2 2 2 2 4 2" xfId="213" xr:uid="{00000000-0005-0000-0000-000021000000}"/>
    <cellStyle name="Millares 2 2 2 2 4 3" xfId="317" xr:uid="{00000000-0005-0000-0000-000022000000}"/>
    <cellStyle name="Millares 2 2 2 2 5" xfId="109" xr:uid="{00000000-0005-0000-0000-000023000000}"/>
    <cellStyle name="Millares 2 2 2 2 5 2" xfId="234" xr:uid="{00000000-0005-0000-0000-000024000000}"/>
    <cellStyle name="Millares 2 2 2 2 5 3" xfId="338" xr:uid="{00000000-0005-0000-0000-000025000000}"/>
    <cellStyle name="Millares 2 2 2 2 6" xfId="130" xr:uid="{00000000-0005-0000-0000-000026000000}"/>
    <cellStyle name="Millares 2 2 2 2 6 2" xfId="255" xr:uid="{00000000-0005-0000-0000-000027000000}"/>
    <cellStyle name="Millares 2 2 2 2 6 3" xfId="359" xr:uid="{00000000-0005-0000-0000-000028000000}"/>
    <cellStyle name="Millares 2 2 2 2 7" xfId="151" xr:uid="{00000000-0005-0000-0000-000029000000}"/>
    <cellStyle name="Millares 2 2 2 2 8" xfId="172" xr:uid="{00000000-0005-0000-0000-00002A000000}"/>
    <cellStyle name="Millares 2 2 2 2 9" xfId="276" xr:uid="{00000000-0005-0000-0000-00002B000000}"/>
    <cellStyle name="Millares 2 2 2 3" xfId="10" xr:uid="{00000000-0005-0000-0000-00002C000000}"/>
    <cellStyle name="Millares 2 2 2 3 2" xfId="11" xr:uid="{00000000-0005-0000-0000-00002D000000}"/>
    <cellStyle name="Millares 2 2 2 3 2 2" xfId="70" xr:uid="{00000000-0005-0000-0000-00002E000000}"/>
    <cellStyle name="Millares 2 2 2 3 2 2 2" xfId="195" xr:uid="{00000000-0005-0000-0000-00002F000000}"/>
    <cellStyle name="Millares 2 2 2 3 2 2 3" xfId="299" xr:uid="{00000000-0005-0000-0000-000030000000}"/>
    <cellStyle name="Millares 2 2 2 3 2 3" xfId="91" xr:uid="{00000000-0005-0000-0000-000031000000}"/>
    <cellStyle name="Millares 2 2 2 3 2 3 2" xfId="216" xr:uid="{00000000-0005-0000-0000-000032000000}"/>
    <cellStyle name="Millares 2 2 2 3 2 3 3" xfId="320" xr:uid="{00000000-0005-0000-0000-000033000000}"/>
    <cellStyle name="Millares 2 2 2 3 2 4" xfId="112" xr:uid="{00000000-0005-0000-0000-000034000000}"/>
    <cellStyle name="Millares 2 2 2 3 2 4 2" xfId="237" xr:uid="{00000000-0005-0000-0000-000035000000}"/>
    <cellStyle name="Millares 2 2 2 3 2 4 3" xfId="341" xr:uid="{00000000-0005-0000-0000-000036000000}"/>
    <cellStyle name="Millares 2 2 2 3 2 5" xfId="133" xr:uid="{00000000-0005-0000-0000-000037000000}"/>
    <cellStyle name="Millares 2 2 2 3 2 5 2" xfId="258" xr:uid="{00000000-0005-0000-0000-000038000000}"/>
    <cellStyle name="Millares 2 2 2 3 2 5 3" xfId="362" xr:uid="{00000000-0005-0000-0000-000039000000}"/>
    <cellStyle name="Millares 2 2 2 3 2 6" xfId="154" xr:uid="{00000000-0005-0000-0000-00003A000000}"/>
    <cellStyle name="Millares 2 2 2 3 2 7" xfId="175" xr:uid="{00000000-0005-0000-0000-00003B000000}"/>
    <cellStyle name="Millares 2 2 2 3 2 8" xfId="279" xr:uid="{00000000-0005-0000-0000-00003C000000}"/>
    <cellStyle name="Millares 2 2 2 3 3" xfId="69" xr:uid="{00000000-0005-0000-0000-00003D000000}"/>
    <cellStyle name="Millares 2 2 2 3 3 2" xfId="194" xr:uid="{00000000-0005-0000-0000-00003E000000}"/>
    <cellStyle name="Millares 2 2 2 3 3 3" xfId="298" xr:uid="{00000000-0005-0000-0000-00003F000000}"/>
    <cellStyle name="Millares 2 2 2 3 4" xfId="90" xr:uid="{00000000-0005-0000-0000-000040000000}"/>
    <cellStyle name="Millares 2 2 2 3 4 2" xfId="215" xr:uid="{00000000-0005-0000-0000-000041000000}"/>
    <cellStyle name="Millares 2 2 2 3 4 3" xfId="319" xr:uid="{00000000-0005-0000-0000-000042000000}"/>
    <cellStyle name="Millares 2 2 2 3 5" xfId="111" xr:uid="{00000000-0005-0000-0000-000043000000}"/>
    <cellStyle name="Millares 2 2 2 3 5 2" xfId="236" xr:uid="{00000000-0005-0000-0000-000044000000}"/>
    <cellStyle name="Millares 2 2 2 3 5 3" xfId="340" xr:uid="{00000000-0005-0000-0000-000045000000}"/>
    <cellStyle name="Millares 2 2 2 3 6" xfId="132" xr:uid="{00000000-0005-0000-0000-000046000000}"/>
    <cellStyle name="Millares 2 2 2 3 6 2" xfId="257" xr:uid="{00000000-0005-0000-0000-000047000000}"/>
    <cellStyle name="Millares 2 2 2 3 6 3" xfId="361" xr:uid="{00000000-0005-0000-0000-000048000000}"/>
    <cellStyle name="Millares 2 2 2 3 7" xfId="153" xr:uid="{00000000-0005-0000-0000-000049000000}"/>
    <cellStyle name="Millares 2 2 2 3 8" xfId="174" xr:uid="{00000000-0005-0000-0000-00004A000000}"/>
    <cellStyle name="Millares 2 2 2 3 9" xfId="278" xr:uid="{00000000-0005-0000-0000-00004B000000}"/>
    <cellStyle name="Millares 2 2 2 4" xfId="12" xr:uid="{00000000-0005-0000-0000-00004C000000}"/>
    <cellStyle name="Millares 2 2 2 4 2" xfId="71" xr:uid="{00000000-0005-0000-0000-00004D000000}"/>
    <cellStyle name="Millares 2 2 2 4 2 2" xfId="196" xr:uid="{00000000-0005-0000-0000-00004E000000}"/>
    <cellStyle name="Millares 2 2 2 4 2 3" xfId="300" xr:uid="{00000000-0005-0000-0000-00004F000000}"/>
    <cellStyle name="Millares 2 2 2 4 3" xfId="92" xr:uid="{00000000-0005-0000-0000-000050000000}"/>
    <cellStyle name="Millares 2 2 2 4 3 2" xfId="217" xr:uid="{00000000-0005-0000-0000-000051000000}"/>
    <cellStyle name="Millares 2 2 2 4 3 3" xfId="321" xr:uid="{00000000-0005-0000-0000-000052000000}"/>
    <cellStyle name="Millares 2 2 2 4 4" xfId="113" xr:uid="{00000000-0005-0000-0000-000053000000}"/>
    <cellStyle name="Millares 2 2 2 4 4 2" xfId="238" xr:uid="{00000000-0005-0000-0000-000054000000}"/>
    <cellStyle name="Millares 2 2 2 4 4 3" xfId="342" xr:uid="{00000000-0005-0000-0000-000055000000}"/>
    <cellStyle name="Millares 2 2 2 4 5" xfId="134" xr:uid="{00000000-0005-0000-0000-000056000000}"/>
    <cellStyle name="Millares 2 2 2 4 5 2" xfId="259" xr:uid="{00000000-0005-0000-0000-000057000000}"/>
    <cellStyle name="Millares 2 2 2 4 5 3" xfId="363" xr:uid="{00000000-0005-0000-0000-000058000000}"/>
    <cellStyle name="Millares 2 2 2 4 6" xfId="155" xr:uid="{00000000-0005-0000-0000-000059000000}"/>
    <cellStyle name="Millares 2 2 2 4 7" xfId="176" xr:uid="{00000000-0005-0000-0000-00005A000000}"/>
    <cellStyle name="Millares 2 2 2 4 8" xfId="280" xr:uid="{00000000-0005-0000-0000-00005B000000}"/>
    <cellStyle name="Millares 2 2 2 5" xfId="66" xr:uid="{00000000-0005-0000-0000-00005C000000}"/>
    <cellStyle name="Millares 2 2 2 5 2" xfId="191" xr:uid="{00000000-0005-0000-0000-00005D000000}"/>
    <cellStyle name="Millares 2 2 2 5 3" xfId="295" xr:uid="{00000000-0005-0000-0000-00005E000000}"/>
    <cellStyle name="Millares 2 2 2 6" xfId="87" xr:uid="{00000000-0005-0000-0000-00005F000000}"/>
    <cellStyle name="Millares 2 2 2 6 2" xfId="212" xr:uid="{00000000-0005-0000-0000-000060000000}"/>
    <cellStyle name="Millares 2 2 2 6 3" xfId="316" xr:uid="{00000000-0005-0000-0000-000061000000}"/>
    <cellStyle name="Millares 2 2 2 7" xfId="108" xr:uid="{00000000-0005-0000-0000-000062000000}"/>
    <cellStyle name="Millares 2 2 2 7 2" xfId="233" xr:uid="{00000000-0005-0000-0000-000063000000}"/>
    <cellStyle name="Millares 2 2 2 7 3" xfId="337" xr:uid="{00000000-0005-0000-0000-000064000000}"/>
    <cellStyle name="Millares 2 2 2 8" xfId="129" xr:uid="{00000000-0005-0000-0000-000065000000}"/>
    <cellStyle name="Millares 2 2 2 8 2" xfId="254" xr:uid="{00000000-0005-0000-0000-000066000000}"/>
    <cellStyle name="Millares 2 2 2 8 3" xfId="358" xr:uid="{00000000-0005-0000-0000-000067000000}"/>
    <cellStyle name="Millares 2 2 2 9" xfId="150" xr:uid="{00000000-0005-0000-0000-000068000000}"/>
    <cellStyle name="Millares 2 2 3" xfId="62" xr:uid="{00000000-0005-0000-0000-000069000000}"/>
    <cellStyle name="Millares 3" xfId="13" xr:uid="{00000000-0005-0000-0000-00006A000000}"/>
    <cellStyle name="Millares 3 10" xfId="156" xr:uid="{00000000-0005-0000-0000-00006B000000}"/>
    <cellStyle name="Millares 3 11" xfId="177" xr:uid="{00000000-0005-0000-0000-00006C000000}"/>
    <cellStyle name="Millares 3 12" xfId="281" xr:uid="{00000000-0005-0000-0000-00006D000000}"/>
    <cellStyle name="Millares 3 2" xfId="14" xr:uid="{00000000-0005-0000-0000-00006E000000}"/>
    <cellStyle name="Millares 3 2 10" xfId="178" xr:uid="{00000000-0005-0000-0000-00006F000000}"/>
    <cellStyle name="Millares 3 2 11" xfId="282" xr:uid="{00000000-0005-0000-0000-000070000000}"/>
    <cellStyle name="Millares 3 2 2" xfId="15" xr:uid="{00000000-0005-0000-0000-000071000000}"/>
    <cellStyle name="Millares 3 2 2 2" xfId="16" xr:uid="{00000000-0005-0000-0000-000072000000}"/>
    <cellStyle name="Millares 3 2 2 2 2" xfId="75" xr:uid="{00000000-0005-0000-0000-000073000000}"/>
    <cellStyle name="Millares 3 2 2 2 2 2" xfId="200" xr:uid="{00000000-0005-0000-0000-000074000000}"/>
    <cellStyle name="Millares 3 2 2 2 2 3" xfId="304" xr:uid="{00000000-0005-0000-0000-000075000000}"/>
    <cellStyle name="Millares 3 2 2 2 3" xfId="96" xr:uid="{00000000-0005-0000-0000-000076000000}"/>
    <cellStyle name="Millares 3 2 2 2 3 2" xfId="221" xr:uid="{00000000-0005-0000-0000-000077000000}"/>
    <cellStyle name="Millares 3 2 2 2 3 3" xfId="325" xr:uid="{00000000-0005-0000-0000-000078000000}"/>
    <cellStyle name="Millares 3 2 2 2 4" xfId="117" xr:uid="{00000000-0005-0000-0000-000079000000}"/>
    <cellStyle name="Millares 3 2 2 2 4 2" xfId="242" xr:uid="{00000000-0005-0000-0000-00007A000000}"/>
    <cellStyle name="Millares 3 2 2 2 4 3" xfId="346" xr:uid="{00000000-0005-0000-0000-00007B000000}"/>
    <cellStyle name="Millares 3 2 2 2 5" xfId="138" xr:uid="{00000000-0005-0000-0000-00007C000000}"/>
    <cellStyle name="Millares 3 2 2 2 5 2" xfId="263" xr:uid="{00000000-0005-0000-0000-00007D000000}"/>
    <cellStyle name="Millares 3 2 2 2 5 3" xfId="367" xr:uid="{00000000-0005-0000-0000-00007E000000}"/>
    <cellStyle name="Millares 3 2 2 2 6" xfId="159" xr:uid="{00000000-0005-0000-0000-00007F000000}"/>
    <cellStyle name="Millares 3 2 2 2 7" xfId="180" xr:uid="{00000000-0005-0000-0000-000080000000}"/>
    <cellStyle name="Millares 3 2 2 2 8" xfId="284" xr:uid="{00000000-0005-0000-0000-000081000000}"/>
    <cellStyle name="Millares 3 2 2 3" xfId="74" xr:uid="{00000000-0005-0000-0000-000082000000}"/>
    <cellStyle name="Millares 3 2 2 3 2" xfId="199" xr:uid="{00000000-0005-0000-0000-000083000000}"/>
    <cellStyle name="Millares 3 2 2 3 3" xfId="303" xr:uid="{00000000-0005-0000-0000-000084000000}"/>
    <cellStyle name="Millares 3 2 2 4" xfId="95" xr:uid="{00000000-0005-0000-0000-000085000000}"/>
    <cellStyle name="Millares 3 2 2 4 2" xfId="220" xr:uid="{00000000-0005-0000-0000-000086000000}"/>
    <cellStyle name="Millares 3 2 2 4 3" xfId="324" xr:uid="{00000000-0005-0000-0000-000087000000}"/>
    <cellStyle name="Millares 3 2 2 5" xfId="116" xr:uid="{00000000-0005-0000-0000-000088000000}"/>
    <cellStyle name="Millares 3 2 2 5 2" xfId="241" xr:uid="{00000000-0005-0000-0000-000089000000}"/>
    <cellStyle name="Millares 3 2 2 5 3" xfId="345" xr:uid="{00000000-0005-0000-0000-00008A000000}"/>
    <cellStyle name="Millares 3 2 2 6" xfId="137" xr:uid="{00000000-0005-0000-0000-00008B000000}"/>
    <cellStyle name="Millares 3 2 2 6 2" xfId="262" xr:uid="{00000000-0005-0000-0000-00008C000000}"/>
    <cellStyle name="Millares 3 2 2 6 3" xfId="366" xr:uid="{00000000-0005-0000-0000-00008D000000}"/>
    <cellStyle name="Millares 3 2 2 7" xfId="158" xr:uid="{00000000-0005-0000-0000-00008E000000}"/>
    <cellStyle name="Millares 3 2 2 8" xfId="179" xr:uid="{00000000-0005-0000-0000-00008F000000}"/>
    <cellStyle name="Millares 3 2 2 9" xfId="283" xr:uid="{00000000-0005-0000-0000-000090000000}"/>
    <cellStyle name="Millares 3 2 3" xfId="17" xr:uid="{00000000-0005-0000-0000-000091000000}"/>
    <cellStyle name="Millares 3 2 3 2" xfId="18" xr:uid="{00000000-0005-0000-0000-000092000000}"/>
    <cellStyle name="Millares 3 2 3 2 2" xfId="77" xr:uid="{00000000-0005-0000-0000-000093000000}"/>
    <cellStyle name="Millares 3 2 3 2 2 2" xfId="202" xr:uid="{00000000-0005-0000-0000-000094000000}"/>
    <cellStyle name="Millares 3 2 3 2 2 3" xfId="306" xr:uid="{00000000-0005-0000-0000-000095000000}"/>
    <cellStyle name="Millares 3 2 3 2 3" xfId="98" xr:uid="{00000000-0005-0000-0000-000096000000}"/>
    <cellStyle name="Millares 3 2 3 2 3 2" xfId="223" xr:uid="{00000000-0005-0000-0000-000097000000}"/>
    <cellStyle name="Millares 3 2 3 2 3 3" xfId="327" xr:uid="{00000000-0005-0000-0000-000098000000}"/>
    <cellStyle name="Millares 3 2 3 2 4" xfId="119" xr:uid="{00000000-0005-0000-0000-000099000000}"/>
    <cellStyle name="Millares 3 2 3 2 4 2" xfId="244" xr:uid="{00000000-0005-0000-0000-00009A000000}"/>
    <cellStyle name="Millares 3 2 3 2 4 3" xfId="348" xr:uid="{00000000-0005-0000-0000-00009B000000}"/>
    <cellStyle name="Millares 3 2 3 2 5" xfId="140" xr:uid="{00000000-0005-0000-0000-00009C000000}"/>
    <cellStyle name="Millares 3 2 3 2 5 2" xfId="265" xr:uid="{00000000-0005-0000-0000-00009D000000}"/>
    <cellStyle name="Millares 3 2 3 2 5 3" xfId="369" xr:uid="{00000000-0005-0000-0000-00009E000000}"/>
    <cellStyle name="Millares 3 2 3 2 6" xfId="161" xr:uid="{00000000-0005-0000-0000-00009F000000}"/>
    <cellStyle name="Millares 3 2 3 2 7" xfId="182" xr:uid="{00000000-0005-0000-0000-0000A0000000}"/>
    <cellStyle name="Millares 3 2 3 2 8" xfId="286" xr:uid="{00000000-0005-0000-0000-0000A1000000}"/>
    <cellStyle name="Millares 3 2 3 3" xfId="76" xr:uid="{00000000-0005-0000-0000-0000A2000000}"/>
    <cellStyle name="Millares 3 2 3 3 2" xfId="201" xr:uid="{00000000-0005-0000-0000-0000A3000000}"/>
    <cellStyle name="Millares 3 2 3 3 3" xfId="305" xr:uid="{00000000-0005-0000-0000-0000A4000000}"/>
    <cellStyle name="Millares 3 2 3 4" xfId="97" xr:uid="{00000000-0005-0000-0000-0000A5000000}"/>
    <cellStyle name="Millares 3 2 3 4 2" xfId="222" xr:uid="{00000000-0005-0000-0000-0000A6000000}"/>
    <cellStyle name="Millares 3 2 3 4 3" xfId="326" xr:uid="{00000000-0005-0000-0000-0000A7000000}"/>
    <cellStyle name="Millares 3 2 3 5" xfId="118" xr:uid="{00000000-0005-0000-0000-0000A8000000}"/>
    <cellStyle name="Millares 3 2 3 5 2" xfId="243" xr:uid="{00000000-0005-0000-0000-0000A9000000}"/>
    <cellStyle name="Millares 3 2 3 5 3" xfId="347" xr:uid="{00000000-0005-0000-0000-0000AA000000}"/>
    <cellStyle name="Millares 3 2 3 6" xfId="139" xr:uid="{00000000-0005-0000-0000-0000AB000000}"/>
    <cellStyle name="Millares 3 2 3 6 2" xfId="264" xr:uid="{00000000-0005-0000-0000-0000AC000000}"/>
    <cellStyle name="Millares 3 2 3 6 3" xfId="368" xr:uid="{00000000-0005-0000-0000-0000AD000000}"/>
    <cellStyle name="Millares 3 2 3 7" xfId="160" xr:uid="{00000000-0005-0000-0000-0000AE000000}"/>
    <cellStyle name="Millares 3 2 3 8" xfId="181" xr:uid="{00000000-0005-0000-0000-0000AF000000}"/>
    <cellStyle name="Millares 3 2 3 9" xfId="285" xr:uid="{00000000-0005-0000-0000-0000B0000000}"/>
    <cellStyle name="Millares 3 2 4" xfId="19" xr:uid="{00000000-0005-0000-0000-0000B1000000}"/>
    <cellStyle name="Millares 3 2 4 2" xfId="78" xr:uid="{00000000-0005-0000-0000-0000B2000000}"/>
    <cellStyle name="Millares 3 2 4 2 2" xfId="203" xr:uid="{00000000-0005-0000-0000-0000B3000000}"/>
    <cellStyle name="Millares 3 2 4 2 3" xfId="307" xr:uid="{00000000-0005-0000-0000-0000B4000000}"/>
    <cellStyle name="Millares 3 2 4 3" xfId="99" xr:uid="{00000000-0005-0000-0000-0000B5000000}"/>
    <cellStyle name="Millares 3 2 4 3 2" xfId="224" xr:uid="{00000000-0005-0000-0000-0000B6000000}"/>
    <cellStyle name="Millares 3 2 4 3 3" xfId="328" xr:uid="{00000000-0005-0000-0000-0000B7000000}"/>
    <cellStyle name="Millares 3 2 4 4" xfId="120" xr:uid="{00000000-0005-0000-0000-0000B8000000}"/>
    <cellStyle name="Millares 3 2 4 4 2" xfId="245" xr:uid="{00000000-0005-0000-0000-0000B9000000}"/>
    <cellStyle name="Millares 3 2 4 4 3" xfId="349" xr:uid="{00000000-0005-0000-0000-0000BA000000}"/>
    <cellStyle name="Millares 3 2 4 5" xfId="141" xr:uid="{00000000-0005-0000-0000-0000BB000000}"/>
    <cellStyle name="Millares 3 2 4 5 2" xfId="266" xr:uid="{00000000-0005-0000-0000-0000BC000000}"/>
    <cellStyle name="Millares 3 2 4 5 3" xfId="370" xr:uid="{00000000-0005-0000-0000-0000BD000000}"/>
    <cellStyle name="Millares 3 2 4 6" xfId="162" xr:uid="{00000000-0005-0000-0000-0000BE000000}"/>
    <cellStyle name="Millares 3 2 4 7" xfId="183" xr:uid="{00000000-0005-0000-0000-0000BF000000}"/>
    <cellStyle name="Millares 3 2 4 8" xfId="287" xr:uid="{00000000-0005-0000-0000-0000C0000000}"/>
    <cellStyle name="Millares 3 2 5" xfId="73" xr:uid="{00000000-0005-0000-0000-0000C1000000}"/>
    <cellStyle name="Millares 3 2 5 2" xfId="198" xr:uid="{00000000-0005-0000-0000-0000C2000000}"/>
    <cellStyle name="Millares 3 2 5 3" xfId="302" xr:uid="{00000000-0005-0000-0000-0000C3000000}"/>
    <cellStyle name="Millares 3 2 6" xfId="94" xr:uid="{00000000-0005-0000-0000-0000C4000000}"/>
    <cellStyle name="Millares 3 2 6 2" xfId="219" xr:uid="{00000000-0005-0000-0000-0000C5000000}"/>
    <cellStyle name="Millares 3 2 6 3" xfId="323" xr:uid="{00000000-0005-0000-0000-0000C6000000}"/>
    <cellStyle name="Millares 3 2 7" xfId="115" xr:uid="{00000000-0005-0000-0000-0000C7000000}"/>
    <cellStyle name="Millares 3 2 7 2" xfId="240" xr:uid="{00000000-0005-0000-0000-0000C8000000}"/>
    <cellStyle name="Millares 3 2 7 3" xfId="344" xr:uid="{00000000-0005-0000-0000-0000C9000000}"/>
    <cellStyle name="Millares 3 2 8" xfId="136" xr:uid="{00000000-0005-0000-0000-0000CA000000}"/>
    <cellStyle name="Millares 3 2 8 2" xfId="261" xr:uid="{00000000-0005-0000-0000-0000CB000000}"/>
    <cellStyle name="Millares 3 2 8 3" xfId="365" xr:uid="{00000000-0005-0000-0000-0000CC000000}"/>
    <cellStyle name="Millares 3 2 9" xfId="157" xr:uid="{00000000-0005-0000-0000-0000CD000000}"/>
    <cellStyle name="Millares 3 3" xfId="20" xr:uid="{00000000-0005-0000-0000-0000CE000000}"/>
    <cellStyle name="Millares 3 3 2" xfId="21" xr:uid="{00000000-0005-0000-0000-0000CF000000}"/>
    <cellStyle name="Millares 3 3 2 2" xfId="80" xr:uid="{00000000-0005-0000-0000-0000D0000000}"/>
    <cellStyle name="Millares 3 3 2 2 2" xfId="205" xr:uid="{00000000-0005-0000-0000-0000D1000000}"/>
    <cellStyle name="Millares 3 3 2 2 3" xfId="309" xr:uid="{00000000-0005-0000-0000-0000D2000000}"/>
    <cellStyle name="Millares 3 3 2 3" xfId="101" xr:uid="{00000000-0005-0000-0000-0000D3000000}"/>
    <cellStyle name="Millares 3 3 2 3 2" xfId="226" xr:uid="{00000000-0005-0000-0000-0000D4000000}"/>
    <cellStyle name="Millares 3 3 2 3 3" xfId="330" xr:uid="{00000000-0005-0000-0000-0000D5000000}"/>
    <cellStyle name="Millares 3 3 2 4" xfId="122" xr:uid="{00000000-0005-0000-0000-0000D6000000}"/>
    <cellStyle name="Millares 3 3 2 4 2" xfId="247" xr:uid="{00000000-0005-0000-0000-0000D7000000}"/>
    <cellStyle name="Millares 3 3 2 4 3" xfId="351" xr:uid="{00000000-0005-0000-0000-0000D8000000}"/>
    <cellStyle name="Millares 3 3 2 5" xfId="143" xr:uid="{00000000-0005-0000-0000-0000D9000000}"/>
    <cellStyle name="Millares 3 3 2 5 2" xfId="268" xr:uid="{00000000-0005-0000-0000-0000DA000000}"/>
    <cellStyle name="Millares 3 3 2 5 3" xfId="372" xr:uid="{00000000-0005-0000-0000-0000DB000000}"/>
    <cellStyle name="Millares 3 3 2 6" xfId="164" xr:uid="{00000000-0005-0000-0000-0000DC000000}"/>
    <cellStyle name="Millares 3 3 2 7" xfId="185" xr:uid="{00000000-0005-0000-0000-0000DD000000}"/>
    <cellStyle name="Millares 3 3 2 8" xfId="289" xr:uid="{00000000-0005-0000-0000-0000DE000000}"/>
    <cellStyle name="Millares 3 3 3" xfId="79" xr:uid="{00000000-0005-0000-0000-0000DF000000}"/>
    <cellStyle name="Millares 3 3 3 2" xfId="204" xr:uid="{00000000-0005-0000-0000-0000E0000000}"/>
    <cellStyle name="Millares 3 3 3 3" xfId="308" xr:uid="{00000000-0005-0000-0000-0000E1000000}"/>
    <cellStyle name="Millares 3 3 4" xfId="100" xr:uid="{00000000-0005-0000-0000-0000E2000000}"/>
    <cellStyle name="Millares 3 3 4 2" xfId="225" xr:uid="{00000000-0005-0000-0000-0000E3000000}"/>
    <cellStyle name="Millares 3 3 4 3" xfId="329" xr:uid="{00000000-0005-0000-0000-0000E4000000}"/>
    <cellStyle name="Millares 3 3 5" xfId="121" xr:uid="{00000000-0005-0000-0000-0000E5000000}"/>
    <cellStyle name="Millares 3 3 5 2" xfId="246" xr:uid="{00000000-0005-0000-0000-0000E6000000}"/>
    <cellStyle name="Millares 3 3 5 3" xfId="350" xr:uid="{00000000-0005-0000-0000-0000E7000000}"/>
    <cellStyle name="Millares 3 3 6" xfId="142" xr:uid="{00000000-0005-0000-0000-0000E8000000}"/>
    <cellStyle name="Millares 3 3 6 2" xfId="267" xr:uid="{00000000-0005-0000-0000-0000E9000000}"/>
    <cellStyle name="Millares 3 3 6 3" xfId="371" xr:uid="{00000000-0005-0000-0000-0000EA000000}"/>
    <cellStyle name="Millares 3 3 7" xfId="163" xr:uid="{00000000-0005-0000-0000-0000EB000000}"/>
    <cellStyle name="Millares 3 3 8" xfId="184" xr:uid="{00000000-0005-0000-0000-0000EC000000}"/>
    <cellStyle name="Millares 3 3 9" xfId="288" xr:uid="{00000000-0005-0000-0000-0000ED000000}"/>
    <cellStyle name="Millares 3 4" xfId="22" xr:uid="{00000000-0005-0000-0000-0000EE000000}"/>
    <cellStyle name="Millares 3 4 2" xfId="23" xr:uid="{00000000-0005-0000-0000-0000EF000000}"/>
    <cellStyle name="Millares 3 4 2 2" xfId="82" xr:uid="{00000000-0005-0000-0000-0000F0000000}"/>
    <cellStyle name="Millares 3 4 2 2 2" xfId="207" xr:uid="{00000000-0005-0000-0000-0000F1000000}"/>
    <cellStyle name="Millares 3 4 2 2 3" xfId="311" xr:uid="{00000000-0005-0000-0000-0000F2000000}"/>
    <cellStyle name="Millares 3 4 2 3" xfId="103" xr:uid="{00000000-0005-0000-0000-0000F3000000}"/>
    <cellStyle name="Millares 3 4 2 3 2" xfId="228" xr:uid="{00000000-0005-0000-0000-0000F4000000}"/>
    <cellStyle name="Millares 3 4 2 3 3" xfId="332" xr:uid="{00000000-0005-0000-0000-0000F5000000}"/>
    <cellStyle name="Millares 3 4 2 4" xfId="124" xr:uid="{00000000-0005-0000-0000-0000F6000000}"/>
    <cellStyle name="Millares 3 4 2 4 2" xfId="249" xr:uid="{00000000-0005-0000-0000-0000F7000000}"/>
    <cellStyle name="Millares 3 4 2 4 3" xfId="353" xr:uid="{00000000-0005-0000-0000-0000F8000000}"/>
    <cellStyle name="Millares 3 4 2 5" xfId="145" xr:uid="{00000000-0005-0000-0000-0000F9000000}"/>
    <cellStyle name="Millares 3 4 2 5 2" xfId="270" xr:uid="{00000000-0005-0000-0000-0000FA000000}"/>
    <cellStyle name="Millares 3 4 2 5 3" xfId="374" xr:uid="{00000000-0005-0000-0000-0000FB000000}"/>
    <cellStyle name="Millares 3 4 2 6" xfId="166" xr:uid="{00000000-0005-0000-0000-0000FC000000}"/>
    <cellStyle name="Millares 3 4 2 7" xfId="187" xr:uid="{00000000-0005-0000-0000-0000FD000000}"/>
    <cellStyle name="Millares 3 4 2 8" xfId="291" xr:uid="{00000000-0005-0000-0000-0000FE000000}"/>
    <cellStyle name="Millares 3 4 3" xfId="81" xr:uid="{00000000-0005-0000-0000-0000FF000000}"/>
    <cellStyle name="Millares 3 4 3 2" xfId="206" xr:uid="{00000000-0005-0000-0000-000000010000}"/>
    <cellStyle name="Millares 3 4 3 3" xfId="310" xr:uid="{00000000-0005-0000-0000-000001010000}"/>
    <cellStyle name="Millares 3 4 4" xfId="102" xr:uid="{00000000-0005-0000-0000-000002010000}"/>
    <cellStyle name="Millares 3 4 4 2" xfId="227" xr:uid="{00000000-0005-0000-0000-000003010000}"/>
    <cellStyle name="Millares 3 4 4 3" xfId="331" xr:uid="{00000000-0005-0000-0000-000004010000}"/>
    <cellStyle name="Millares 3 4 5" xfId="123" xr:uid="{00000000-0005-0000-0000-000005010000}"/>
    <cellStyle name="Millares 3 4 5 2" xfId="248" xr:uid="{00000000-0005-0000-0000-000006010000}"/>
    <cellStyle name="Millares 3 4 5 3" xfId="352" xr:uid="{00000000-0005-0000-0000-000007010000}"/>
    <cellStyle name="Millares 3 4 6" xfId="144" xr:uid="{00000000-0005-0000-0000-000008010000}"/>
    <cellStyle name="Millares 3 4 6 2" xfId="269" xr:uid="{00000000-0005-0000-0000-000009010000}"/>
    <cellStyle name="Millares 3 4 6 3" xfId="373" xr:uid="{00000000-0005-0000-0000-00000A010000}"/>
    <cellStyle name="Millares 3 4 7" xfId="165" xr:uid="{00000000-0005-0000-0000-00000B010000}"/>
    <cellStyle name="Millares 3 4 8" xfId="186" xr:uid="{00000000-0005-0000-0000-00000C010000}"/>
    <cellStyle name="Millares 3 4 9" xfId="290" xr:uid="{00000000-0005-0000-0000-00000D010000}"/>
    <cellStyle name="Millares 3 5" xfId="24" xr:uid="{00000000-0005-0000-0000-00000E010000}"/>
    <cellStyle name="Millares 3 5 2" xfId="83" xr:uid="{00000000-0005-0000-0000-00000F010000}"/>
    <cellStyle name="Millares 3 5 2 2" xfId="208" xr:uid="{00000000-0005-0000-0000-000010010000}"/>
    <cellStyle name="Millares 3 5 2 3" xfId="312" xr:uid="{00000000-0005-0000-0000-000011010000}"/>
    <cellStyle name="Millares 3 5 3" xfId="104" xr:uid="{00000000-0005-0000-0000-000012010000}"/>
    <cellStyle name="Millares 3 5 3 2" xfId="229" xr:uid="{00000000-0005-0000-0000-000013010000}"/>
    <cellStyle name="Millares 3 5 3 3" xfId="333" xr:uid="{00000000-0005-0000-0000-000014010000}"/>
    <cellStyle name="Millares 3 5 4" xfId="125" xr:uid="{00000000-0005-0000-0000-000015010000}"/>
    <cellStyle name="Millares 3 5 4 2" xfId="250" xr:uid="{00000000-0005-0000-0000-000016010000}"/>
    <cellStyle name="Millares 3 5 4 3" xfId="354" xr:uid="{00000000-0005-0000-0000-000017010000}"/>
    <cellStyle name="Millares 3 5 5" xfId="146" xr:uid="{00000000-0005-0000-0000-000018010000}"/>
    <cellStyle name="Millares 3 5 5 2" xfId="271" xr:uid="{00000000-0005-0000-0000-000019010000}"/>
    <cellStyle name="Millares 3 5 5 3" xfId="375" xr:uid="{00000000-0005-0000-0000-00001A010000}"/>
    <cellStyle name="Millares 3 5 6" xfId="167" xr:uid="{00000000-0005-0000-0000-00001B010000}"/>
    <cellStyle name="Millares 3 5 7" xfId="188" xr:uid="{00000000-0005-0000-0000-00001C010000}"/>
    <cellStyle name="Millares 3 5 8" xfId="292" xr:uid="{00000000-0005-0000-0000-00001D010000}"/>
    <cellStyle name="Millares 3 6" xfId="72" xr:uid="{00000000-0005-0000-0000-00001E010000}"/>
    <cellStyle name="Millares 3 6 2" xfId="197" xr:uid="{00000000-0005-0000-0000-00001F010000}"/>
    <cellStyle name="Millares 3 6 3" xfId="301" xr:uid="{00000000-0005-0000-0000-000020010000}"/>
    <cellStyle name="Millares 3 7" xfId="93" xr:uid="{00000000-0005-0000-0000-000021010000}"/>
    <cellStyle name="Millares 3 7 2" xfId="218" xr:uid="{00000000-0005-0000-0000-000022010000}"/>
    <cellStyle name="Millares 3 7 3" xfId="322" xr:uid="{00000000-0005-0000-0000-000023010000}"/>
    <cellStyle name="Millares 3 8" xfId="114" xr:uid="{00000000-0005-0000-0000-000024010000}"/>
    <cellStyle name="Millares 3 8 2" xfId="239" xr:uid="{00000000-0005-0000-0000-000025010000}"/>
    <cellStyle name="Millares 3 8 3" xfId="343" xr:uid="{00000000-0005-0000-0000-000026010000}"/>
    <cellStyle name="Millares 3 9" xfId="135" xr:uid="{00000000-0005-0000-0000-000027010000}"/>
    <cellStyle name="Millares 3 9 2" xfId="260" xr:uid="{00000000-0005-0000-0000-000028010000}"/>
    <cellStyle name="Millares 3 9 3" xfId="364" xr:uid="{00000000-0005-0000-0000-000029010000}"/>
    <cellStyle name="Millares 4" xfId="25" xr:uid="{00000000-0005-0000-0000-00002A010000}"/>
    <cellStyle name="Millares 4 2" xfId="26" xr:uid="{00000000-0005-0000-0000-00002B010000}"/>
    <cellStyle name="Millares 4 2 2" xfId="85" xr:uid="{00000000-0005-0000-0000-00002C010000}"/>
    <cellStyle name="Millares 4 2 2 2" xfId="210" xr:uid="{00000000-0005-0000-0000-00002D010000}"/>
    <cellStyle name="Millares 4 2 2 3" xfId="314" xr:uid="{00000000-0005-0000-0000-00002E010000}"/>
    <cellStyle name="Millares 4 2 3" xfId="106" xr:uid="{00000000-0005-0000-0000-00002F010000}"/>
    <cellStyle name="Millares 4 2 3 2" xfId="231" xr:uid="{00000000-0005-0000-0000-000030010000}"/>
    <cellStyle name="Millares 4 2 3 3" xfId="335" xr:uid="{00000000-0005-0000-0000-000031010000}"/>
    <cellStyle name="Millares 4 2 4" xfId="127" xr:uid="{00000000-0005-0000-0000-000032010000}"/>
    <cellStyle name="Millares 4 2 4 2" xfId="252" xr:uid="{00000000-0005-0000-0000-000033010000}"/>
    <cellStyle name="Millares 4 2 4 3" xfId="356" xr:uid="{00000000-0005-0000-0000-000034010000}"/>
    <cellStyle name="Millares 4 2 5" xfId="148" xr:uid="{00000000-0005-0000-0000-000035010000}"/>
    <cellStyle name="Millares 4 2 5 2" xfId="273" xr:uid="{00000000-0005-0000-0000-000036010000}"/>
    <cellStyle name="Millares 4 2 5 3" xfId="377" xr:uid="{00000000-0005-0000-0000-000037010000}"/>
    <cellStyle name="Millares 4 2 6" xfId="169" xr:uid="{00000000-0005-0000-0000-000038010000}"/>
    <cellStyle name="Millares 4 2 7" xfId="190" xr:uid="{00000000-0005-0000-0000-000039010000}"/>
    <cellStyle name="Millares 4 2 8" xfId="294" xr:uid="{00000000-0005-0000-0000-00003A010000}"/>
    <cellStyle name="Millares 4 3" xfId="84" xr:uid="{00000000-0005-0000-0000-00003B010000}"/>
    <cellStyle name="Millares 4 3 2" xfId="209" xr:uid="{00000000-0005-0000-0000-00003C010000}"/>
    <cellStyle name="Millares 4 3 3" xfId="313" xr:uid="{00000000-0005-0000-0000-00003D010000}"/>
    <cellStyle name="Millares 4 4" xfId="105" xr:uid="{00000000-0005-0000-0000-00003E010000}"/>
    <cellStyle name="Millares 4 4 2" xfId="230" xr:uid="{00000000-0005-0000-0000-00003F010000}"/>
    <cellStyle name="Millares 4 4 3" xfId="334" xr:uid="{00000000-0005-0000-0000-000040010000}"/>
    <cellStyle name="Millares 4 5" xfId="126" xr:uid="{00000000-0005-0000-0000-000041010000}"/>
    <cellStyle name="Millares 4 5 2" xfId="251" xr:uid="{00000000-0005-0000-0000-000042010000}"/>
    <cellStyle name="Millares 4 5 3" xfId="355" xr:uid="{00000000-0005-0000-0000-000043010000}"/>
    <cellStyle name="Millares 4 6" xfId="147" xr:uid="{00000000-0005-0000-0000-000044010000}"/>
    <cellStyle name="Millares 4 6 2" xfId="272" xr:uid="{00000000-0005-0000-0000-000045010000}"/>
    <cellStyle name="Millares 4 6 3" xfId="376" xr:uid="{00000000-0005-0000-0000-000046010000}"/>
    <cellStyle name="Millares 4 7" xfId="168" xr:uid="{00000000-0005-0000-0000-000047010000}"/>
    <cellStyle name="Millares 4 8" xfId="189" xr:uid="{00000000-0005-0000-0000-000048010000}"/>
    <cellStyle name="Millares 4 9" xfId="293" xr:uid="{00000000-0005-0000-0000-000049010000}"/>
    <cellStyle name="Millares 5" xfId="86" xr:uid="{00000000-0005-0000-0000-00004A010000}"/>
    <cellStyle name="Millares 5 2" xfId="211" xr:uid="{00000000-0005-0000-0000-00004B010000}"/>
    <cellStyle name="Millares 5 3" xfId="315" xr:uid="{00000000-0005-0000-0000-00004C010000}"/>
    <cellStyle name="Millares 6" xfId="107" xr:uid="{00000000-0005-0000-0000-00004D010000}"/>
    <cellStyle name="Millares 6 2" xfId="232" xr:uid="{00000000-0005-0000-0000-00004E010000}"/>
    <cellStyle name="Millares 6 3" xfId="336" xr:uid="{00000000-0005-0000-0000-00004F010000}"/>
    <cellStyle name="Millares 7" xfId="128" xr:uid="{00000000-0005-0000-0000-000050010000}"/>
    <cellStyle name="Millares 7 2" xfId="253" xr:uid="{00000000-0005-0000-0000-000051010000}"/>
    <cellStyle name="Millares 7 3" xfId="357" xr:uid="{00000000-0005-0000-0000-000052010000}"/>
    <cellStyle name="Millares 8" xfId="149" xr:uid="{00000000-0005-0000-0000-000053010000}"/>
    <cellStyle name="Millares 8 2" xfId="274" xr:uid="{00000000-0005-0000-0000-000054010000}"/>
    <cellStyle name="Millares 8 3" xfId="378" xr:uid="{00000000-0005-0000-0000-000055010000}"/>
    <cellStyle name="Millares 9" xfId="170" xr:uid="{00000000-0005-0000-0000-000056010000}"/>
    <cellStyle name="Normal" xfId="0" builtinId="0"/>
    <cellStyle name="Normal 10" xfId="27" xr:uid="{00000000-0005-0000-0000-000058010000}"/>
    <cellStyle name="Normal 11" xfId="28" xr:uid="{00000000-0005-0000-0000-000059010000}"/>
    <cellStyle name="Normal 11 2" xfId="29" xr:uid="{00000000-0005-0000-0000-00005A010000}"/>
    <cellStyle name="Normal 11 3" xfId="30" xr:uid="{00000000-0005-0000-0000-00005B010000}"/>
    <cellStyle name="Normal 12" xfId="31" xr:uid="{00000000-0005-0000-0000-00005C010000}"/>
    <cellStyle name="Normal 13" xfId="64" xr:uid="{00000000-0005-0000-0000-00005D010000}"/>
    <cellStyle name="Normal 14" xfId="32" xr:uid="{00000000-0005-0000-0000-00005E010000}"/>
    <cellStyle name="Normal 15" xfId="65" xr:uid="{00000000-0005-0000-0000-00005F010000}"/>
    <cellStyle name="Normal 16 2" xfId="380" xr:uid="{D7EBAB71-F404-437F-9C33-AA17F061230D}"/>
    <cellStyle name="Normal 16 2 2" xfId="381" xr:uid="{B582FCBE-CC52-4C08-87B3-BFF2F80F291B}"/>
    <cellStyle name="Normal 17" xfId="33" xr:uid="{00000000-0005-0000-0000-000060010000}"/>
    <cellStyle name="Normal 2" xfId="34" xr:uid="{00000000-0005-0000-0000-000061010000}"/>
    <cellStyle name="Normal 2 10" xfId="379" xr:uid="{6AF9D150-1475-4B4C-B4E1-BA3935F8322B}"/>
    <cellStyle name="Normal 2 2" xfId="35" xr:uid="{00000000-0005-0000-0000-000062010000}"/>
    <cellStyle name="Normal 2 2 2" xfId="36" xr:uid="{00000000-0005-0000-0000-000063010000}"/>
    <cellStyle name="Normal 2 2 2 2" xfId="37" xr:uid="{00000000-0005-0000-0000-000064010000}"/>
    <cellStyle name="Normal 2 2 2 3" xfId="63" xr:uid="{00000000-0005-0000-0000-000065010000}"/>
    <cellStyle name="Normal 2 3" xfId="38" xr:uid="{00000000-0005-0000-0000-000066010000}"/>
    <cellStyle name="Normal 2 3 2" xfId="39" xr:uid="{00000000-0005-0000-0000-000067010000}"/>
    <cellStyle name="Normal 2 4" xfId="40" xr:uid="{00000000-0005-0000-0000-000068010000}"/>
    <cellStyle name="Normal 21 10" xfId="41" xr:uid="{00000000-0005-0000-0000-000069010000}"/>
    <cellStyle name="Normal 25" xfId="382" xr:uid="{49B566EE-F7F0-4540-B92E-10E9B38971F0}"/>
    <cellStyle name="Normal 3" xfId="42" xr:uid="{00000000-0005-0000-0000-00006A010000}"/>
    <cellStyle name="Normal 3 2" xfId="43" xr:uid="{00000000-0005-0000-0000-00006B010000}"/>
    <cellStyle name="Normal 3 2 2" xfId="44" xr:uid="{00000000-0005-0000-0000-00006C010000}"/>
    <cellStyle name="Normal 3 2 2 2" xfId="45" xr:uid="{00000000-0005-0000-0000-00006D010000}"/>
    <cellStyle name="Normal 3 3" xfId="46" xr:uid="{00000000-0005-0000-0000-00006E010000}"/>
    <cellStyle name="Normal 3 4" xfId="47" xr:uid="{00000000-0005-0000-0000-00006F010000}"/>
    <cellStyle name="Normal 4" xfId="48" xr:uid="{00000000-0005-0000-0000-000070010000}"/>
    <cellStyle name="Normal 5" xfId="49" xr:uid="{00000000-0005-0000-0000-000071010000}"/>
    <cellStyle name="Normal 5 2" xfId="50" xr:uid="{00000000-0005-0000-0000-000072010000}"/>
    <cellStyle name="Normal 6" xfId="51" xr:uid="{00000000-0005-0000-0000-000073010000}"/>
    <cellStyle name="Normal 6 2" xfId="52" xr:uid="{00000000-0005-0000-0000-000074010000}"/>
    <cellStyle name="Normal 6 2 2" xfId="53" xr:uid="{00000000-0005-0000-0000-000075010000}"/>
    <cellStyle name="Normal 61 2" xfId="54" xr:uid="{00000000-0005-0000-0000-000076010000}"/>
    <cellStyle name="Normal 7" xfId="55" xr:uid="{00000000-0005-0000-0000-000077010000}"/>
    <cellStyle name="Normal 7 2" xfId="56" xr:uid="{00000000-0005-0000-0000-000078010000}"/>
    <cellStyle name="Normal 8" xfId="57" xr:uid="{00000000-0005-0000-0000-000079010000}"/>
    <cellStyle name="Normal 9" xfId="58" xr:uid="{00000000-0005-0000-0000-00007A010000}"/>
    <cellStyle name="TableStyleLight1" xfId="59" xr:uid="{00000000-0005-0000-0000-00007B010000}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Escritorio\1.-%20FORMATO%20PJ%20NACIONAL%202020%20(1)%2001%20AL%2004%20ENERO%20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SE%20DE%20DATOS%20%20UPMA-%20PJ%202019%20CAYAMB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MA\Desktop\BASE%20DE%20DATOS%20CONSIGNAS%20SEMANAL%20Y%20MENSUAL%20DEL%20A&#209;O%202018\BASES%20DE%20DATOS%202020\BASE%20DNPJ\matriz%20dnpj%20%2020%20de%20junio%20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MA\Desktop\BASE%20DE%20DATOS%20CONSIGNAS%20SEMANAL%20Y%20MENSUAL%20DEL%20A&#209;O%202018\BASES%20DE%20DATOS%202020\BASE%20DNPJ\matriz%20dnpj%20%2020%20de%20junio%202020%20(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UPMA\Desktop\BASE%20DE%20DATOS%20CONSIGNAS%20SEMANAL%20Y%20MENSUAL%20DEL%20A&#209;O%202018\BASES%20DE%20DATOS%202020\BASE%20DNPJ\1.-%20FORMATO%20PJ%20NACIONAL%202020%20(1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drak/Downloads/FORMATO%20PJ%20NACIONAL%2020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ownloads\NUEVA%20BASE%20PARA%20NOSOTROS%202020%20HASTA%20%2029%20DE%20FEBRERO%20(1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cas\Downloads\1.-MATRIZ%20DNPJ%20ACTUALIZADA2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ayor%20Ricardo%20Yanez\Desktop\Users\Mayor%20Ricardo%20Yanez\Downloads\1.-%20FORMATO%20PJ%20NACIONAL%20%20AL%2008%20FEBRERO%202020%20fina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ownloads\MATRIZ%20DNPJ%20%20UPMA%20MORONA%20%20ACTUAL%20AGOSTO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or%2520Ricardo%2520Yanez/Desktop/Users/Mayor%2520Ricardo%2520Yanez/Downloads/1.-%2520FORMATO%2520PJ%2520NACIONAL%2520%2520AL%252008%2520FEBRERO%25202020%25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IGNA%20DIARIA%202019\BASES%20DE%20DATOS%20DE%20LA%20PJ%20Y%20DGO%20ACTUALIZADO%202019\BASE%20DE%20DATOS%20%20UPMA-DNPJ%202019%20(1)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DOC.%202019%20UPMA%20COTOPAXI\BB.DD-%202020\CONSIGNAS%20TODOS%20LOS%20SABADOS\FORMATO%20PJ%20NACIONAL%202020%20(1)%2001%20AL%2004%20ENERO%202020%20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FORMATO%20PJ%20NACIONAL%20%20UPMA%20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ownloads\1.-%20FORMATO%20PJ%20-%20UPM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1.-%20FORMATO%20PJ%20NACIONAL%202020%20(1)manabi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Users\Mayor%20Ricardo%20Yanez\Desktop\Descargas\1.-%20FORMATO%20PJ%20NACIONAL%202020%20(1)manabi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CharlyS\Downloads\FORMATOS%202016%20DMQ\FORMATO%20BOLETAS%20(CAPTURADORES)_V_2016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or%20Ricardo%20Yanez/Downloads/BASE%20DE%20DATOS%20Y%20PRODUCTIVIDAD/Users/usuario/Downloads/NUEVO%20FORMATO%20DE%20BASE%20DE%20DATOS%202018%20(Autoguardado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HOLGER%20SOLEDISPA/Desktop/UPMA%20CARCHI/BASE%20DE%20DATOS%20QUITO/CODIGOS%20PROVINCIAL%20BASE%20DE%20DAT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1.-%2520FORMATO%2520PJ%2520NACIONAL%25202020%2520(1)manabi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\Downloads\Users\Mayor%2520Ricardo%2520Yanez\Desktop\Descargas\1.-%2520FORMATO%2520PJ%2520NACIONAL%25202020%2520(1)manab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1.-%20FORMATO%20PJ%20NACIONAL%20%20AL%2008%20FEBRERO%202020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indows%2010\Desktop\FORMATO%20PJ%20NACIONAL%202020%20UPMA%20GUAY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2020%20nuevos%20formatos\1.-%20FORMATO%20PJ%20-%20UPMA%20NACIONAL%20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CONSIGNAS%202020\CONSIGNAS%20DIARIAS\MATRIZ%20DE%20PRODUCTIVIDAD%20CON%20RESULTADOS%20SZ%20ORELLANA%20%20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informes%20semanales%20lucho\dnpj\matriz%20dnpj%20%2002%20de%20agosto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Descargas\FORMATO%20PJ%20NACIONAL%20%20UPMA%20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MA\Desktop\BASE%20DE%20DATOS%20CONSIGNAS%20SEMANAL%20Y%20MENSUAL%20DEL%20A&#209;O%202018\BASES%20DE%20DATOS%202020\BASE%20DNPJ\1.-%20FORMATO%20PJ%20NACIONAL%20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  <sheetName val="DIST.SENPLADES"/>
    </sheetNames>
    <sheetDataSet>
      <sheetData sheetId="0">
        <row r="1">
          <cell r="A1" t="str">
            <v>COD. SUBCIRCUITO</v>
          </cell>
        </row>
        <row r="2">
          <cell r="K2" t="str">
            <v>Abandono de persona</v>
          </cell>
          <cell r="M2" t="str">
            <v>Abuso de autoridad</v>
          </cell>
        </row>
        <row r="3">
          <cell r="K3" t="str">
            <v>Abigeato</v>
          </cell>
          <cell r="M3" t="str">
            <v>Adquirir cupos</v>
          </cell>
        </row>
        <row r="4">
          <cell r="K4" t="str">
            <v>Abolición y suspensión de derechos de persona protegida</v>
          </cell>
          <cell r="M4" t="str">
            <v>Agresión sexual</v>
          </cell>
        </row>
        <row r="5">
          <cell r="K5" t="str">
            <v>Aborto con muerte</v>
          </cell>
          <cell r="M5" t="str">
            <v>Ajuste de cuentas</v>
          </cell>
        </row>
        <row r="6">
          <cell r="K6" t="str">
            <v>Aborto consentido</v>
          </cell>
          <cell r="M6" t="str">
            <v>Argucias legales</v>
          </cell>
        </row>
        <row r="7">
          <cell r="K7" t="str">
            <v>Aborto no consentido</v>
          </cell>
          <cell r="M7" t="str">
            <v>Arranchadores</v>
          </cell>
        </row>
        <row r="8">
          <cell r="K8" t="str">
            <v>Aborto no punible</v>
          </cell>
          <cell r="M8" t="str">
            <v>Asalto en cajeros automáticos</v>
          </cell>
        </row>
        <row r="9">
          <cell r="K9" t="str">
            <v>Abstención de la ejecución de operaciones en conmoción interna</v>
          </cell>
          <cell r="M9" t="str">
            <v>Asalto por obstrucción en la vía</v>
          </cell>
        </row>
        <row r="10">
          <cell r="K10" t="str">
            <v>Abuso de arma de fuego</v>
          </cell>
          <cell r="M10" t="str">
            <v>Asalto/atraco</v>
          </cell>
        </row>
        <row r="11">
          <cell r="K11" t="str">
            <v>Abuso de confianza</v>
          </cell>
          <cell r="M11" t="str">
            <v>Aturdimiento por sustancias</v>
          </cell>
        </row>
        <row r="12">
          <cell r="K12" t="str">
            <v>Abuso de emblemas</v>
          </cell>
          <cell r="M12" t="str">
            <v>Bujiazo</v>
          </cell>
        </row>
        <row r="13">
          <cell r="K13" t="str">
            <v>Abuso de facultades</v>
          </cell>
          <cell r="M13" t="str">
            <v>Cajueleros</v>
          </cell>
        </row>
        <row r="14">
          <cell r="K14" t="str">
            <v>Abuso sexual</v>
          </cell>
          <cell r="M14" t="str">
            <v>Carteristas</v>
          </cell>
        </row>
        <row r="15">
          <cell r="K15" t="str">
            <v>Acceso no consentido a un sistema informático, telemático o de telecomunicaciones</v>
          </cell>
          <cell r="M15" t="str">
            <v>Chulqueros</v>
          </cell>
        </row>
        <row r="16">
          <cell r="K16" t="str">
            <v>Acciones de mala fe para involucrar en delitos</v>
          </cell>
          <cell r="M16" t="str">
            <v>Clonación de tarjetas</v>
          </cell>
        </row>
        <row r="17">
          <cell r="K17" t="str">
            <v>Acoso sexual</v>
          </cell>
          <cell r="M17" t="str">
            <v>Cordelero</v>
          </cell>
        </row>
        <row r="18">
          <cell r="K18" t="str">
            <v>Actividad ilícita de recursos mineros</v>
          </cell>
          <cell r="M18" t="str">
            <v>Coyoterismo</v>
          </cell>
        </row>
        <row r="19">
          <cell r="K19" t="str">
            <v>Acto Administrativo</v>
          </cell>
          <cell r="M19" t="str">
            <v>Cuentero</v>
          </cell>
        </row>
        <row r="20">
          <cell r="K20" t="str">
            <v>Actos de odio</v>
          </cell>
          <cell r="M20" t="str">
            <v>Descuideros/distracción</v>
          </cell>
        </row>
        <row r="21">
          <cell r="K21" t="str">
            <v>Actos hostiles contra el Estado</v>
          </cell>
          <cell r="M21" t="str">
            <v>Enfrentamiento</v>
          </cell>
        </row>
        <row r="22">
          <cell r="K22" t="str">
            <v>Actos ilegales tendientes al alza de precios de productos sujetos a precio oficial</v>
          </cell>
          <cell r="M22" t="str">
            <v>Engaño</v>
          </cell>
        </row>
        <row r="23">
          <cell r="K23" t="str">
            <v>Acusación o denuncia maliciosa</v>
          </cell>
          <cell r="M23" t="str">
            <v>Escalamiento</v>
          </cell>
        </row>
        <row r="24">
          <cell r="K24" t="str">
            <v>Adopción ilegal</v>
          </cell>
          <cell r="M24" t="str">
            <v>Estriles</v>
          </cell>
        </row>
        <row r="25">
          <cell r="K25" t="str">
            <v>Adulteración de la calidad o cantidad de productos derivados de hidrocarburos, gas licuado de petróleo o biocombustibles</v>
          </cell>
          <cell r="M25" t="str">
            <v>Estruche</v>
          </cell>
        </row>
        <row r="26">
          <cell r="K26" t="str">
            <v>Agiotaje</v>
          </cell>
          <cell r="M26" t="str">
            <v>Evitar sanciones</v>
          </cell>
        </row>
        <row r="27">
          <cell r="K27" t="str">
            <v>Agresión</v>
          </cell>
          <cell r="M27" t="str">
            <v>Extorsivo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  <cell r="M28" t="str">
            <v>Fallos favorables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  <cell r="M29" t="str">
            <v>Falsas empleadas domesticas</v>
          </cell>
        </row>
        <row r="30">
          <cell r="K30" t="str">
            <v>Alteración de evidencias y elementos de prueba</v>
          </cell>
          <cell r="M30" t="str">
            <v>Falsificación</v>
          </cell>
        </row>
        <row r="31">
          <cell r="K31" t="str">
            <v>Apartheid</v>
          </cell>
          <cell r="M31" t="str">
            <v>Falsificación de marcas</v>
          </cell>
        </row>
        <row r="32">
          <cell r="K32" t="str">
            <v>Aplicación de disposiciones en conflicto armado internacional o no internacional</v>
          </cell>
          <cell r="M32" t="str">
            <v>Falso pasajero</v>
          </cell>
        </row>
        <row r="33">
          <cell r="K33" t="str">
            <v>Apología</v>
          </cell>
          <cell r="M33" t="str">
            <v>Falso personaje</v>
          </cell>
        </row>
        <row r="34">
          <cell r="K34" t="str">
            <v>Apremio</v>
          </cell>
          <cell r="M34" t="str">
            <v>Falso profesional</v>
          </cell>
        </row>
        <row r="35">
          <cell r="K35" t="str">
            <v>Apropiación fraudulenta por medios electrónicos</v>
          </cell>
          <cell r="M35" t="str">
            <v>Falsos arrendatarios</v>
          </cell>
        </row>
        <row r="36">
          <cell r="K36" t="str">
            <v>Aprovechamiento ilícito de servicios públicos</v>
          </cell>
          <cell r="M36" t="str">
            <v>Falsos artesanos</v>
          </cell>
        </row>
        <row r="37">
          <cell r="K37" t="str">
            <v>Armas de fuego, municiones y explosivos no autorizados</v>
          </cell>
          <cell r="M37" t="str">
            <v>Falsos funcionarios públicos</v>
          </cell>
        </row>
        <row r="38">
          <cell r="K38" t="str">
            <v>Armas prohibidas por el Derecho Internacional Humanitario</v>
          </cell>
          <cell r="M38" t="str">
            <v>Firma ajena</v>
          </cell>
        </row>
        <row r="39">
          <cell r="K39" t="str">
            <v>Asesinato</v>
          </cell>
          <cell r="M39" t="str">
            <v>Falderos</v>
          </cell>
        </row>
        <row r="40">
          <cell r="K40" t="str">
            <v>Asociación Ilícita</v>
          </cell>
          <cell r="M40" t="str">
            <v>Foramen</v>
          </cell>
        </row>
        <row r="41">
          <cell r="K41" t="str">
            <v>Ataque a bienes protegidos</v>
          </cell>
          <cell r="M41" t="str">
            <v>Incumplimiento de acuerdos de palabra</v>
          </cell>
        </row>
        <row r="42">
          <cell r="K42" t="str">
            <v>Ataque a la integridad de sistemas informáticos</v>
          </cell>
          <cell r="M42" t="str">
            <v>Infanticidio</v>
          </cell>
        </row>
        <row r="43">
          <cell r="K43" t="str">
            <v>Ataque a persona protegida con fines terroristas</v>
          </cell>
          <cell r="M43" t="str">
            <v>Inhibidores</v>
          </cell>
        </row>
        <row r="44">
          <cell r="K44" t="str">
            <v>Ataque o resistencia</v>
          </cell>
          <cell r="M44" t="str">
            <v>Intimidación</v>
          </cell>
        </row>
        <row r="45">
          <cell r="K45" t="str">
            <v>Atentado a la integridad sexual y reproductiva de persona protegida</v>
          </cell>
          <cell r="M45" t="str">
            <v>Lanzas</v>
          </cell>
        </row>
        <row r="46">
          <cell r="K46" t="str">
            <v>Atentado contra la seguridad de las operaciones militares o policiales</v>
          </cell>
          <cell r="M46" t="str">
            <v>Linchamiento</v>
          </cell>
        </row>
        <row r="47">
          <cell r="K47" t="str">
            <v>Autorización indebida de contrato de seguro</v>
          </cell>
          <cell r="M47" t="str">
            <v>Llamada o mensaje millonario</v>
          </cell>
        </row>
        <row r="48">
          <cell r="K48" t="str">
            <v>Bienes protegidos por el Derecho Internacional Humanitario</v>
          </cell>
          <cell r="M48" t="str">
            <v>Loteriazo</v>
          </cell>
        </row>
        <row r="49">
          <cell r="K49" t="str">
            <v>Calumnia</v>
          </cell>
          <cell r="M49" t="str">
            <v>Maltrato infantil</v>
          </cell>
        </row>
        <row r="50">
          <cell r="K50" t="str">
            <v>Cantidad admisible para uso o consumo personal</v>
          </cell>
          <cell r="M50" t="str">
            <v>Manejo fraudulento</v>
          </cell>
        </row>
        <row r="51">
          <cell r="K51" t="str">
            <v>Captación ilegal de dinero</v>
          </cell>
          <cell r="M51" t="str">
            <v>Paqueteros</v>
          </cell>
        </row>
        <row r="52">
          <cell r="K52" t="str">
            <v>Casinos, salas de juego, casas de apuestas o negocios dedicados a la realización de juegos de azar</v>
          </cell>
          <cell r="M52" t="str">
            <v>Para evitar acción administrativa</v>
          </cell>
        </row>
        <row r="53">
          <cell r="K53" t="str">
            <v>Castigos colectivos en persona protegida</v>
          </cell>
          <cell r="M53" t="str">
            <v>Para evitar acción judicial</v>
          </cell>
        </row>
        <row r="54">
          <cell r="K54" t="str">
            <v>Cohecho</v>
          </cell>
          <cell r="M54" t="str">
            <v>Paveadores</v>
          </cell>
        </row>
        <row r="55">
          <cell r="K55" t="str">
            <v>Comercialización de bienes de uso policial o militar hurtados o robados</v>
          </cell>
          <cell r="M55" t="str">
            <v>Phishing</v>
          </cell>
        </row>
        <row r="56">
          <cell r="K56" t="str">
            <v>Comercialización de pornografía con utilización de niñas, niños o adolescentes</v>
          </cell>
          <cell r="M56" t="str">
            <v>Por revelación a la privacidad</v>
          </cell>
        </row>
        <row r="57">
          <cell r="K57" t="str">
            <v>Comercialización ilícita de terminales móviles</v>
          </cell>
          <cell r="M57" t="str">
            <v>Préstamo por internet</v>
          </cell>
        </row>
        <row r="58">
          <cell r="K58" t="str">
            <v>Concusión</v>
          </cell>
          <cell r="M58" t="str">
            <v>Prestar servicios</v>
          </cell>
        </row>
        <row r="59">
          <cell r="K59" t="str">
            <v>Contacto con finalidad sexual con menores de dieciocho años por medios electrónicos</v>
          </cell>
          <cell r="M59" t="str">
            <v>Problemas pasionales</v>
          </cell>
        </row>
        <row r="60">
          <cell r="K60" t="str">
            <v>Contaminación de sustancias destinadas al consumo humano</v>
          </cell>
          <cell r="M60" t="str">
            <v>Religioso</v>
          </cell>
        </row>
        <row r="61">
          <cell r="K61" t="str">
            <v>Contaminación del aire</v>
          </cell>
          <cell r="M61" t="str">
            <v>Riña</v>
          </cell>
        </row>
        <row r="62">
          <cell r="K62" t="str">
            <v>Contrabando</v>
          </cell>
          <cell r="M62" t="str">
            <v>Sacapintas</v>
          </cell>
        </row>
        <row r="63">
          <cell r="K63" t="str">
            <v>Contravención de abigeato</v>
          </cell>
          <cell r="M63" t="str">
            <v>Seducción</v>
          </cell>
        </row>
        <row r="64">
          <cell r="K64" t="str">
            <v>Contravención de hurto</v>
          </cell>
          <cell r="M64" t="str">
            <v>Skimming</v>
          </cell>
        </row>
        <row r="65">
          <cell r="K65" t="str">
            <v>Contravenciones de cuarta clase</v>
          </cell>
          <cell r="M65" t="str">
            <v>Tramitadores</v>
          </cell>
        </row>
        <row r="66">
          <cell r="K66" t="str">
            <v>Contravenciones de primera clase</v>
          </cell>
          <cell r="M66" t="str">
            <v>Uso de bebidas alcohólicas</v>
          </cell>
        </row>
        <row r="67">
          <cell r="K67" t="str">
            <v>Contravenciones de segunda clase</v>
          </cell>
          <cell r="M67" t="str">
            <v>Uso o pago con tarjetas robadas</v>
          </cell>
        </row>
        <row r="68">
          <cell r="K68" t="str">
            <v>Contravenciones de tercera clase</v>
          </cell>
          <cell r="M68" t="str">
            <v>Uso tarjeta magnética</v>
          </cell>
        </row>
        <row r="69">
          <cell r="K69" t="str">
            <v>Contravenciones en escenarios deportivos y de concurrencia masiva</v>
          </cell>
          <cell r="M69" t="str">
            <v>Venganza</v>
          </cell>
        </row>
        <row r="70">
          <cell r="K70" t="str">
            <v>Contribuciones arbitrarias</v>
          </cell>
          <cell r="M70" t="str">
            <v>Ventas por internet</v>
          </cell>
        </row>
        <row r="71">
          <cell r="K71" t="str">
            <v>Corrupción de niñas, niños y adolescentes</v>
          </cell>
          <cell r="M71" t="str">
            <v>Violación de sistemas electrónicos e información</v>
          </cell>
        </row>
        <row r="72">
          <cell r="K72" t="str">
            <v>Daño a bien ajeno</v>
          </cell>
          <cell r="M72" t="str">
            <v>Wash and wash</v>
          </cell>
        </row>
        <row r="73">
          <cell r="K73" t="str">
            <v>Daño permanente a la salud</v>
          </cell>
        </row>
        <row r="74">
          <cell r="K74" t="str">
            <v>Daños materiales</v>
          </cell>
        </row>
        <row r="75">
          <cell r="K75" t="str">
            <v>Daños mecánicos previsibles en transporte público</v>
          </cell>
        </row>
        <row r="76">
          <cell r="K76" t="str">
            <v>Defraudación aduanera</v>
          </cell>
        </row>
        <row r="77">
          <cell r="K77" t="str">
            <v>Defraudación tributaria</v>
          </cell>
        </row>
        <row r="78">
          <cell r="K78" t="str">
            <v>Defraudaciones bursátiles</v>
          </cell>
        </row>
        <row r="79">
          <cell r="K79" t="str">
            <v>Delincuencia Organizada</v>
          </cell>
        </row>
        <row r="80">
          <cell r="K80" t="str">
            <v>Delitos contra el agua</v>
          </cell>
        </row>
        <row r="81">
          <cell r="K81" t="str">
            <v>Delitos contra la flora y fauna silvestres</v>
          </cell>
        </row>
        <row r="82">
          <cell r="K82" t="str">
            <v>Delitos contra la información pública reservada legalmente</v>
          </cell>
        </row>
        <row r="83">
          <cell r="K83" t="str">
            <v>Delitos contra los bienes institucionales de Fuerzas Armadas o Policía Nacional</v>
          </cell>
        </row>
        <row r="84">
          <cell r="K84" t="str">
            <v>Delitos contra los recursos del patrimonio genético nacional</v>
          </cell>
        </row>
        <row r="85">
          <cell r="K85" t="str">
            <v>Delitos contra suelo</v>
          </cell>
        </row>
        <row r="86">
          <cell r="K86" t="str">
            <v>Delitos de lesa humanidad</v>
          </cell>
        </row>
        <row r="87">
          <cell r="K87" t="str">
            <v>Denegación de garantías judiciales de persona protegida</v>
          </cell>
        </row>
        <row r="88">
          <cell r="K88" t="str">
            <v>Deportación o traslado forzoso de población</v>
          </cell>
        </row>
        <row r="89">
          <cell r="K89" t="str">
            <v>Desaparición forzada</v>
          </cell>
        </row>
        <row r="90">
          <cell r="K90" t="str">
            <v>Desaparición involuntaria de personas</v>
          </cell>
        </row>
        <row r="91">
          <cell r="K91" t="str">
            <v>Desatención del servicio de salud</v>
          </cell>
        </row>
        <row r="92">
          <cell r="K92" t="str">
            <v>Descuento indebido de valores</v>
          </cell>
        </row>
        <row r="93">
          <cell r="K93" t="str">
            <v>Deserción</v>
          </cell>
        </row>
        <row r="94">
          <cell r="K94" t="str">
            <v>Destrucción de bienes del patrimonio cultural</v>
          </cell>
        </row>
        <row r="95">
          <cell r="K95" t="str">
            <v>Destrucción de objetos materiales</v>
          </cell>
        </row>
        <row r="96">
          <cell r="K96" t="str">
            <v>Destrucción de registros</v>
          </cell>
        </row>
        <row r="97">
          <cell r="K97" t="str">
            <v>Destrucción o apropiación de bienes de la parte adversa</v>
          </cell>
        </row>
        <row r="98">
          <cell r="K98" t="str">
            <v>Destrucción o inutilización de bienes</v>
          </cell>
        </row>
        <row r="99">
          <cell r="K99" t="str">
            <v>Difusión de información de circulación restringida</v>
          </cell>
        </row>
        <row r="100">
          <cell r="K100" t="str">
            <v>Discriminación</v>
          </cell>
        </row>
        <row r="101">
          <cell r="K101" t="str">
            <v>Distribución de material pornográfico a niñas, niños y adolescentes</v>
          </cell>
        </row>
        <row r="102">
          <cell r="K102" t="str">
            <v>Divulgación de información financiera reservada</v>
          </cell>
        </row>
        <row r="103">
          <cell r="K103" t="str">
            <v>Ejecución extrajudicial</v>
          </cell>
        </row>
        <row r="104">
          <cell r="K104" t="str">
            <v>Ejercicio ilegal de la profesión</v>
          </cell>
        </row>
        <row r="105">
          <cell r="K105" t="str">
            <v>Elusión de responsabilidades de las o los servidores de las Fuerzas Armadas o Policía Nacional</v>
          </cell>
        </row>
        <row r="106">
          <cell r="K106" t="str">
            <v>Empleo de métodos prohibidos en la conducción de conflicto armado</v>
          </cell>
        </row>
        <row r="107">
          <cell r="K107" t="str">
            <v>Empleo de personas para mendicidad</v>
          </cell>
        </row>
        <row r="108">
          <cell r="K108" t="str">
            <v>Engaño al comprador respecto a la identidad o calidad de las cosas o servicios vendidos</v>
          </cell>
        </row>
        <row r="109">
          <cell r="K109" t="str">
            <v>Enriquecimiento ilícito</v>
          </cell>
        </row>
        <row r="110">
          <cell r="K110" t="str">
            <v>Enriquecimiento privado no justificado</v>
          </cell>
        </row>
        <row r="111">
          <cell r="K111" t="str">
            <v>Esclavitud</v>
          </cell>
        </row>
        <row r="112">
          <cell r="K112" t="str">
            <v>Espionaje</v>
          </cell>
        </row>
        <row r="113">
          <cell r="K113" t="str">
            <v>Estafa</v>
          </cell>
        </row>
        <row r="114">
          <cell r="K114" t="str">
            <v>Estupro</v>
          </cell>
        </row>
        <row r="115">
          <cell r="K115" t="str">
            <v>Etnocidio</v>
          </cell>
        </row>
        <row r="116">
          <cell r="K116" t="str">
            <v>Evasión</v>
          </cell>
        </row>
        <row r="117">
          <cell r="K117" t="str">
            <v>Exceso de pasajeros en transporte público</v>
          </cell>
        </row>
        <row r="118">
          <cell r="K118" t="str">
            <v>Explotación sexual de personas</v>
          </cell>
        </row>
        <row r="119">
          <cell r="K119" t="str">
            <v>Exterminio</v>
          </cell>
        </row>
        <row r="120">
          <cell r="K120" t="str">
            <v>Extorsión</v>
          </cell>
        </row>
        <row r="121">
          <cell r="K121" t="str">
            <v>Extracción y tratamiento ilegal de órganos y tejidos</v>
          </cell>
        </row>
        <row r="122">
          <cell r="K122" t="str">
            <v>Extralimitación en la ejecución de un acto de servicio</v>
          </cell>
        </row>
        <row r="123">
          <cell r="K123" t="str">
            <v>Falsa incriminación</v>
          </cell>
        </row>
        <row r="124">
          <cell r="K124" t="str">
            <v>Falsedad de información</v>
          </cell>
        </row>
        <row r="125">
          <cell r="K125" t="str">
            <v>Falsedad de información financiera</v>
          </cell>
        </row>
        <row r="126">
          <cell r="K126" t="str">
            <v>Falsedad documental en el mercado de valores</v>
          </cell>
        </row>
        <row r="127">
          <cell r="K127" t="str">
            <v>Falsedad u ocultamiento de información ambiental</v>
          </cell>
        </row>
        <row r="128">
          <cell r="K128" t="str">
            <v>Falsificación de firmas</v>
          </cell>
        </row>
        <row r="129">
          <cell r="K129" t="str">
            <v>Falsificación de marcas y piratería lesiva contra los derechos de autor</v>
          </cell>
        </row>
        <row r="130">
          <cell r="K130" t="str">
            <v>Falsificación de moneda y otros documentos</v>
          </cell>
        </row>
        <row r="131">
          <cell r="K131" t="str">
            <v>Falsificación o adulteración de bienes del patrimonio cultural</v>
          </cell>
        </row>
        <row r="132">
          <cell r="K132" t="str">
            <v>Falsificación y uso de documento falso</v>
          </cell>
        </row>
        <row r="133">
          <cell r="K133" t="str">
            <v>Falsificación, forjamiento o alteración de recetas</v>
          </cell>
        </row>
        <row r="134">
          <cell r="K134" t="str">
            <v>Falso sufragio</v>
          </cell>
        </row>
        <row r="135">
          <cell r="K135" t="str">
            <v>Falta de afiliación al Instituto Ecuatoriano de Seguridad Social</v>
          </cell>
        </row>
        <row r="136">
          <cell r="K136" t="str">
            <v>Falta de afiliación al Instituto Ecuatoriano de Seguridad Social por parte de una persona jurídica</v>
          </cell>
        </row>
        <row r="137">
          <cell r="K137" t="str">
            <v>Femicidio</v>
          </cell>
        </row>
        <row r="138">
          <cell r="K138" t="str">
            <v>Financiación del terrorismo</v>
          </cell>
        </row>
        <row r="139">
          <cell r="K139" t="str">
            <v>Financiamiento o suministro de maquinarias para extracción ilícita de recursos mineros</v>
          </cell>
        </row>
        <row r="140">
          <cell r="K140" t="str">
            <v>Fraude electoral</v>
          </cell>
        </row>
        <row r="141">
          <cell r="K141" t="str">
            <v>Fraude procesal</v>
          </cell>
        </row>
        <row r="142">
          <cell r="K142" t="str">
            <v>Genocidio</v>
          </cell>
        </row>
        <row r="143">
          <cell r="K143" t="str">
            <v>Gestión prohibida o no autorizada de productos, residuos, desechos o sustancias peligrosas</v>
          </cell>
        </row>
        <row r="144">
          <cell r="K144" t="str">
            <v>Grupos subversivos</v>
          </cell>
        </row>
        <row r="145">
          <cell r="K145" t="str">
            <v>Homicidio</v>
          </cell>
        </row>
        <row r="146">
          <cell r="K146" t="str">
            <v>Homicidio culposo</v>
          </cell>
        </row>
        <row r="147">
          <cell r="K147" t="str">
            <v>Homicidio culposo por mala práctica profesional</v>
          </cell>
        </row>
        <row r="148">
          <cell r="K148" t="str">
            <v>Homicidio de persona protegida</v>
          </cell>
        </row>
        <row r="149">
          <cell r="K149" t="str">
            <v>Hurto</v>
          </cell>
        </row>
        <row r="150">
          <cell r="K150" t="str">
            <v>Hurto a domicilio</v>
          </cell>
        </row>
        <row r="151">
          <cell r="K151" t="str">
            <v>Hurto a embarcaciones de espacios acuáticos</v>
          </cell>
        </row>
        <row r="152">
          <cell r="K152" t="str">
            <v>Hurto a entidades financieras</v>
          </cell>
        </row>
        <row r="153">
          <cell r="K153" t="str">
            <v>Hurto a entidades públicas</v>
          </cell>
        </row>
        <row r="154">
          <cell r="K154" t="str">
            <v>Hurto a establecimientos de colectivos u organizaciones sociales</v>
          </cell>
        </row>
        <row r="155">
          <cell r="K155" t="str">
            <v>Hurto a instituciones de salud</v>
          </cell>
        </row>
        <row r="156">
          <cell r="K156" t="str">
            <v>Hurto a instituciones educativas</v>
          </cell>
        </row>
        <row r="157">
          <cell r="K157" t="str">
            <v>Hurto a personas</v>
          </cell>
        </row>
        <row r="158">
          <cell r="K158" t="str">
            <v>Hurto a unidades económicas</v>
          </cell>
        </row>
        <row r="159">
          <cell r="K159" t="str">
            <v>Hurto a vehículos de transporte de valores</v>
          </cell>
        </row>
        <row r="160">
          <cell r="K160" t="str">
            <v>Hurto de bienes accesorios y autopartes de vehículos</v>
          </cell>
        </row>
        <row r="161">
          <cell r="K161" t="str">
            <v>Hurto de bienes de uso policial o militar</v>
          </cell>
        </row>
        <row r="162">
          <cell r="K162" t="str">
            <v>Hurto de bienes patrimoniales</v>
          </cell>
        </row>
        <row r="163">
          <cell r="K163" t="str">
            <v>Hurto de lo requisado</v>
          </cell>
        </row>
        <row r="164">
          <cell r="K164" t="str">
            <v>Hurto de motocicletas</v>
          </cell>
        </row>
        <row r="165">
          <cell r="K165" t="str">
            <v>Hurto de vehículos</v>
          </cell>
        </row>
        <row r="166">
          <cell r="K166" t="str">
            <v>Hurto en ejes viales o carreteras</v>
          </cell>
        </row>
        <row r="167">
          <cell r="K167" t="str">
            <v>Impedimento o limitación del derecho a huelga</v>
          </cell>
        </row>
        <row r="168">
          <cell r="K168" t="str">
            <v>Incendio</v>
          </cell>
        </row>
        <row r="169">
          <cell r="K169" t="str">
            <v>Incendios forestales y de vegetación</v>
          </cell>
        </row>
        <row r="170">
          <cell r="K170" t="str">
            <v>Incitación a discordia entre ciudadanos</v>
          </cell>
        </row>
        <row r="171">
          <cell r="K171" t="str">
            <v>Incriminación falsa por lavado de activos</v>
          </cell>
        </row>
        <row r="172">
          <cell r="K172" t="str">
            <v>Incumplimiento de decisiones legítimas de autoridad competente</v>
          </cell>
        </row>
        <row r="173">
          <cell r="K173" t="str">
            <v>Infiltración en zonas de seguridad</v>
          </cell>
        </row>
        <row r="174">
          <cell r="K174" t="str">
            <v>Infracciones contra los participantes activos en conflicto armado</v>
          </cell>
        </row>
        <row r="175">
          <cell r="K175" t="str">
            <v>Infraestructura ilícita</v>
          </cell>
        </row>
        <row r="176">
          <cell r="K176" t="str">
            <v>Ingreso de artículos prohibidos</v>
          </cell>
        </row>
        <row r="177">
          <cell r="K177" t="str">
            <v>Inseminación no consentida</v>
          </cell>
        </row>
        <row r="178">
          <cell r="K178" t="str">
            <v>Insolvencia fraudulenta</v>
          </cell>
        </row>
        <row r="179">
          <cell r="K179" t="str">
            <v>Instigación</v>
          </cell>
        </row>
        <row r="180">
          <cell r="K180" t="str">
            <v>Instrucción militar ilegal</v>
          </cell>
        </row>
        <row r="181">
          <cell r="K181" t="str">
            <v>Insubordinación</v>
          </cell>
        </row>
        <row r="182">
          <cell r="K182" t="str">
            <v>Intercambio, comercialización o compra de información de equipos terminales móviles</v>
          </cell>
        </row>
        <row r="183">
          <cell r="K183" t="str">
            <v>Interceptación ilegal de datos</v>
          </cell>
        </row>
        <row r="184">
          <cell r="K184" t="str">
            <v>Intimidación</v>
          </cell>
        </row>
        <row r="185">
          <cell r="K185" t="str">
            <v>Invasión de áreas de importancia ecológica</v>
          </cell>
        </row>
        <row r="186">
          <cell r="K186" t="str">
            <v>Lavado de activos</v>
          </cell>
        </row>
        <row r="187">
          <cell r="K187" t="str">
            <v>Lesión a la integridad física de persona protegida</v>
          </cell>
        </row>
        <row r="188">
          <cell r="K188" t="str">
            <v>Lesiones</v>
          </cell>
        </row>
        <row r="189">
          <cell r="K189" t="str">
            <v>Lesiones causadas por accidente de tránsito</v>
          </cell>
        </row>
        <row r="190">
          <cell r="K190" t="str">
            <v>Mal uso de exenciones o suspensiones tributarias aduaneras</v>
          </cell>
        </row>
        <row r="191">
          <cell r="K191" t="str">
            <v>Maltrato o muerte de mascotas o animales de compañía</v>
          </cell>
        </row>
        <row r="192">
          <cell r="K192" t="str">
            <v>Manipulación genética</v>
          </cell>
        </row>
        <row r="193">
          <cell r="K193" t="str">
            <v>Modificación ambiental con fines militares</v>
          </cell>
        </row>
        <row r="194">
          <cell r="K194" t="str">
            <v>Muerte causada por conductor en estado de embriaguez o bajo los efectos de sustancias estupefacientes, psicotrópicas o preparados que las contengan</v>
          </cell>
        </row>
        <row r="195">
          <cell r="K195" t="str">
            <v>Muerte culposa</v>
          </cell>
        </row>
        <row r="196">
          <cell r="K196" t="str">
            <v>Muerte provocada por negligencia de contratista o ejecutor de obra</v>
          </cell>
        </row>
        <row r="197">
          <cell r="K197" t="str">
            <v>Mutilaciones o experimentos en persona protegida</v>
          </cell>
        </row>
        <row r="198">
          <cell r="K198" t="str">
            <v>Negativa a prestar auxilio solicitado por autoridad civil</v>
          </cell>
        </row>
        <row r="199">
          <cell r="K199" t="str">
            <v>Obstaculización de proceso electoral</v>
          </cell>
        </row>
        <row r="200">
          <cell r="K200" t="str">
            <v>Obstaculización de tareas sanitarias y humanitarias</v>
          </cell>
        </row>
        <row r="201">
          <cell r="K201" t="str">
            <v>Ocultamiento de información</v>
          </cell>
        </row>
        <row r="202">
          <cell r="K202" t="str">
            <v>Ocultamiento de objetos para el socorro</v>
          </cell>
        </row>
        <row r="203">
          <cell r="K203" t="str">
            <v>Ocupación, uso ilegal de suelo o tráfico de tierras</v>
          </cell>
        </row>
        <row r="204">
          <cell r="K204" t="str">
            <v>Oferta de realizar tráfico de influencias</v>
          </cell>
        </row>
        <row r="205">
          <cell r="K205" t="str">
            <v>Oferta de servicios sexuales con menores de dieciocho años por medios electrónicos</v>
          </cell>
        </row>
        <row r="206">
          <cell r="K206" t="str">
            <v>Omisión de aviso de deserción</v>
          </cell>
        </row>
        <row r="207">
          <cell r="K207" t="str">
            <v>Omisión de control de lavado de activos</v>
          </cell>
        </row>
        <row r="208">
          <cell r="K208" t="str">
            <v>Omisión de denuncia</v>
          </cell>
        </row>
        <row r="209">
          <cell r="K209" t="str">
            <v>Omisión de denuncia por parte de un profesional de la salud</v>
          </cell>
        </row>
        <row r="210">
          <cell r="K210" t="str">
            <v>Omisión de medidas de protección</v>
          </cell>
        </row>
        <row r="211">
          <cell r="K211" t="str">
            <v>Omisión de medidas de socorro y asistencia humanitaria</v>
          </cell>
        </row>
        <row r="212">
          <cell r="K212" t="str">
            <v>Omisión en el abastecimiento</v>
          </cell>
        </row>
        <row r="213">
          <cell r="K213" t="str">
            <v>Operaciones indebidas de seguros</v>
          </cell>
        </row>
        <row r="214">
          <cell r="K214" t="str">
            <v>Organización o financiamiento para la producción o tráfico ilícitos de sustancias catalogadas sujetas a fiscalización</v>
          </cell>
        </row>
        <row r="215">
          <cell r="K215" t="str">
            <v>Pánico económico</v>
          </cell>
        </row>
        <row r="216">
          <cell r="K216" t="str">
            <v>Pánico financiero</v>
          </cell>
        </row>
        <row r="217">
          <cell r="K217" t="str">
            <v>Paralización de un servicio público</v>
          </cell>
        </row>
        <row r="218">
          <cell r="K218" t="str">
            <v>Paralización del servicio de distribución de combustibles</v>
          </cell>
        </row>
        <row r="219">
          <cell r="K219" t="str">
            <v>Peculado</v>
          </cell>
        </row>
        <row r="220">
          <cell r="K220" t="str">
            <v>Peleas o combates entre perros</v>
          </cell>
        </row>
        <row r="221">
          <cell r="K221" t="str">
            <v>Perjurio y falso testimonio</v>
          </cell>
        </row>
        <row r="222">
          <cell r="K222" t="str">
            <v>Persecución</v>
          </cell>
        </row>
        <row r="223">
          <cell r="K223" t="str">
            <v>Personas protegidas por el Derecho Internacional Humanitario</v>
          </cell>
        </row>
        <row r="224">
          <cell r="K224" t="str">
            <v>Pornografía con utilización de niñas, niños o adolescentes</v>
          </cell>
        </row>
        <row r="225">
          <cell r="K225" t="str">
            <v>Prescripción injustificada</v>
          </cell>
        </row>
        <row r="226">
          <cell r="K226" t="str">
            <v>Prevaricato de las o los abogados</v>
          </cell>
        </row>
        <row r="227">
          <cell r="K227" t="str">
            <v>Prevaricato de las o los jueces o árbitros</v>
          </cell>
        </row>
        <row r="228">
          <cell r="K228" t="str">
            <v>Privación de libertad de persona protegida</v>
          </cell>
        </row>
        <row r="229">
          <cell r="K229" t="str">
            <v>Privación forzada de capacidad de reproducción</v>
          </cell>
        </row>
        <row r="230">
          <cell r="K230" t="str">
            <v>Privación ilegal de libertad</v>
          </cell>
        </row>
        <row r="231">
          <cell r="K231" t="str">
            <v>Producción ilícita de sustancias catalogadas sujetas a fiscalización</v>
          </cell>
        </row>
        <row r="232">
          <cell r="K232" t="str">
            <v>Producción, fabricación, comercialización y distribución de medicamentos e insumos caducados</v>
          </cell>
        </row>
        <row r="233">
          <cell r="K233" t="str">
            <v>Producción, tenencia y tráfico de instrumentos destinados a la falsificación de moneda</v>
          </cell>
        </row>
        <row r="234">
          <cell r="K234" t="str">
            <v>Prolongación de hostilidades</v>
          </cell>
        </row>
        <row r="235">
          <cell r="K235" t="str">
            <v>Promesa de matrimonio o unión de hecho servil</v>
          </cell>
        </row>
        <row r="236">
          <cell r="K236" t="str">
            <v>Prostitución forzada</v>
          </cell>
        </row>
        <row r="237">
          <cell r="K237" t="str">
            <v>Publicidad de tráfico de órganos</v>
          </cell>
        </row>
        <row r="238">
          <cell r="K238" t="str">
            <v>Quebrantamiento de tregua o armisticio</v>
          </cell>
        </row>
        <row r="239">
          <cell r="K239" t="str">
            <v>Quiebra</v>
          </cell>
        </row>
        <row r="240">
          <cell r="K240" t="str">
            <v>Quiebra fraudulenta de persona jurídica</v>
          </cell>
        </row>
        <row r="241">
          <cell r="K241" t="str">
            <v>Realización de procedimientos de trasplante sin autorización</v>
          </cell>
        </row>
        <row r="242">
          <cell r="K242" t="str">
            <v>Rebelión</v>
          </cell>
        </row>
        <row r="243">
          <cell r="K243" t="str">
            <v>Receptación</v>
          </cell>
        </row>
        <row r="244">
          <cell r="K244" t="str">
            <v>Receptación aduanera</v>
          </cell>
        </row>
        <row r="245">
          <cell r="K245" t="str">
            <v>Reclutamiento de niños, niñas y adolescentes</v>
          </cell>
        </row>
        <row r="246">
          <cell r="K246" t="str">
            <v>Reemplazo de identificación de terminales móviles</v>
          </cell>
        </row>
        <row r="247">
          <cell r="K247" t="str">
            <v>Reprogramación o modificación de información de equipos terminales móviles</v>
          </cell>
        </row>
        <row r="248">
          <cell r="K248" t="str">
            <v>Restricción a la libertad de culto</v>
          </cell>
        </row>
        <row r="249">
          <cell r="K249" t="str">
            <v>Restricción a la libertad de expresión</v>
          </cell>
        </row>
        <row r="250">
          <cell r="K250" t="str">
            <v>Retención ilegal de aportación a la seguridad social</v>
          </cell>
        </row>
        <row r="251">
          <cell r="K251" t="str">
            <v>Revelación de identidad de agente encubierto, informante, testigo o persona protegida</v>
          </cell>
        </row>
        <row r="252">
          <cell r="K252" t="str">
            <v>Revelación de secreto</v>
          </cell>
        </row>
        <row r="253">
          <cell r="K253" t="str">
            <v>Revelación ilegal de base de datos</v>
          </cell>
        </row>
        <row r="254">
          <cell r="K254" t="str">
            <v>Robo a domicilio</v>
          </cell>
        </row>
        <row r="255">
          <cell r="K255" t="str">
            <v>Robo a embarcaciones de espacios acuáticos</v>
          </cell>
        </row>
        <row r="256">
          <cell r="K256" t="str">
            <v>Robo a entidades financieras</v>
          </cell>
        </row>
        <row r="257">
          <cell r="K257" t="str">
            <v>Robo a establecimientos de colectivos u organizaciones sociales</v>
          </cell>
        </row>
        <row r="258">
          <cell r="K258" t="str">
            <v>Robo a institución pública</v>
          </cell>
        </row>
        <row r="259">
          <cell r="K259" t="str">
            <v>Robo a instituciones de salud</v>
          </cell>
        </row>
        <row r="260">
          <cell r="K260" t="str">
            <v>Robo a instituciones educativas</v>
          </cell>
        </row>
        <row r="261">
          <cell r="K261" t="str">
            <v>Robo a personas</v>
          </cell>
        </row>
        <row r="262">
          <cell r="K262" t="str">
            <v>Robo a unidades económicas</v>
          </cell>
        </row>
        <row r="263">
          <cell r="K263" t="str">
            <v>Robo a vehículos de transporte de valores</v>
          </cell>
        </row>
        <row r="264">
          <cell r="K264" t="str">
            <v>Robo de bienes accesorios y autopartes de vehículos</v>
          </cell>
        </row>
        <row r="265">
          <cell r="K265" t="str">
            <v>Robo de bienes patrimoniales</v>
          </cell>
        </row>
        <row r="266">
          <cell r="K266" t="str">
            <v>Robo de motocicletas</v>
          </cell>
        </row>
        <row r="267">
          <cell r="K267" t="str">
            <v>Robo de vehículos</v>
          </cell>
        </row>
        <row r="268">
          <cell r="K268" t="str">
            <v>Robo en ejes viales o carreteras</v>
          </cell>
        </row>
        <row r="269">
          <cell r="K269" t="str">
            <v>Ruptura de sellos</v>
          </cell>
        </row>
        <row r="270">
          <cell r="K270" t="str">
            <v>Sabotaje</v>
          </cell>
        </row>
        <row r="271">
          <cell r="K271" t="str">
            <v>Sanción a la persona jurídica</v>
          </cell>
        </row>
        <row r="272">
          <cell r="K272" t="str">
            <v>Sanción a la persona jurídica</v>
          </cell>
        </row>
        <row r="273">
          <cell r="K273" t="str">
            <v>Sanción a la persona jurídica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>
        <row r="2">
          <cell r="A2" t="str">
            <v>MASCULINO</v>
          </cell>
          <cell r="B2" t="str">
            <v>ADUANERO</v>
          </cell>
          <cell r="C2" t="str">
            <v>SOLTERO</v>
          </cell>
          <cell r="D2" t="str">
            <v>AZUAY</v>
          </cell>
          <cell r="E2" t="str">
            <v>NINGUNA</v>
          </cell>
          <cell r="G2" t="str">
            <v>ARMA_DE_FUEGO</v>
          </cell>
          <cell r="N2" t="str">
            <v>FLAGRANTE</v>
          </cell>
          <cell r="O2" t="str">
            <v>DELITO</v>
          </cell>
          <cell r="P2" t="str">
            <v>SI</v>
          </cell>
          <cell r="Q2" t="str">
            <v>PRISIÓN PREVENTIVA</v>
          </cell>
          <cell r="R2" t="str">
            <v>DETENIDO</v>
          </cell>
          <cell r="S2" t="str">
            <v>ABREVIADO</v>
          </cell>
          <cell r="T2" t="str">
            <v xml:space="preserve">ADUANA </v>
          </cell>
          <cell r="U2" t="str">
            <v>GRAS.</v>
          </cell>
          <cell r="V2" t="str">
            <v>SOLO UNIDADES DE POLICIA JUDICIAL</v>
          </cell>
        </row>
        <row r="3">
          <cell r="A3" t="str">
            <v>FEMENINO</v>
          </cell>
          <cell r="B3" t="str">
            <v>AGENTE DE TRANSITO</v>
          </cell>
          <cell r="C3" t="str">
            <v>CASADO</v>
          </cell>
          <cell r="D3" t="str">
            <v>BOLIVAR</v>
          </cell>
          <cell r="E3" t="str">
            <v>PRIMARIA</v>
          </cell>
          <cell r="G3" t="str">
            <v>ARMA_BLANCA</v>
          </cell>
          <cell r="N3" t="str">
            <v>BOLETA</v>
          </cell>
          <cell r="O3" t="str">
            <v>CONTRAVENCION</v>
          </cell>
          <cell r="P3" t="str">
            <v>NO</v>
          </cell>
          <cell r="Q3" t="str">
            <v>MEDIDA  CAUTELAR</v>
          </cell>
          <cell r="R3" t="str">
            <v>LIBRE NO DELITO</v>
          </cell>
          <cell r="S3" t="str">
            <v>DIRECTO</v>
          </cell>
          <cell r="T3" t="str">
            <v>ANTINARCÓTICOS</v>
          </cell>
          <cell r="U3" t="str">
            <v>GRAI.</v>
          </cell>
          <cell r="V3" t="str">
            <v>COMBINADO CON OTROS SERVICIOS</v>
          </cell>
        </row>
        <row r="4">
          <cell r="B4" t="str">
            <v>EMBARAZADA</v>
          </cell>
          <cell r="C4" t="str">
            <v>UNIÓN LIBRE</v>
          </cell>
          <cell r="D4" t="str">
            <v>CAÑAR</v>
          </cell>
          <cell r="E4" t="str">
            <v>SECUNDARIA</v>
          </cell>
          <cell r="G4" t="str">
            <v>ARMAS_CONTUNDENTES</v>
          </cell>
          <cell r="O4" t="str">
            <v>APREMIO</v>
          </cell>
          <cell r="Q4" t="str">
            <v>CONCILIACIÓN</v>
          </cell>
          <cell r="R4" t="str">
            <v>LIBRE CON INVESTIGACIÓN PREVIA</v>
          </cell>
          <cell r="S4" t="str">
            <v>EXPEDITO</v>
          </cell>
          <cell r="T4" t="str">
            <v>DGI</v>
          </cell>
          <cell r="U4" t="str">
            <v>GRAD.</v>
          </cell>
          <cell r="V4" t="str">
            <v>PROCEDIMIENTO ENTREGADO POR OTRO SERVICIO EXCEPTO PJ</v>
          </cell>
        </row>
        <row r="5">
          <cell r="B5" t="str">
            <v>EMPLEADO PRIVADO</v>
          </cell>
          <cell r="C5" t="str">
            <v>VIUDO</v>
          </cell>
          <cell r="D5" t="str">
            <v>CARCHI</v>
          </cell>
          <cell r="E5" t="str">
            <v>TÉCNICO</v>
          </cell>
          <cell r="G5" t="str">
            <v>SUSTANCIAS</v>
          </cell>
          <cell r="O5" t="str">
            <v>TRANSITO</v>
          </cell>
          <cell r="Q5" t="str">
            <v>PROCEDIMIENTO ABREVIADO</v>
          </cell>
          <cell r="R5" t="str">
            <v>LIBRE CON INSTRUCCIÓN FISCAL</v>
          </cell>
          <cell r="S5" t="str">
            <v>PARA EL EJERCICIO PRIVADO DE LA ACCION PENAL</v>
          </cell>
          <cell r="T5" t="str">
            <v>DINAPEN</v>
          </cell>
          <cell r="U5" t="str">
            <v>CRNL.</v>
          </cell>
        </row>
        <row r="6">
          <cell r="B6" t="str">
            <v>FUNCIONARIO PUBLICO</v>
          </cell>
          <cell r="C6" t="str">
            <v>DIVORCIADO</v>
          </cell>
          <cell r="D6" t="str">
            <v>CHIMBORAZO</v>
          </cell>
          <cell r="E6" t="str">
            <v>TECNÓLOGO</v>
          </cell>
          <cell r="G6" t="str">
            <v>CONSTRICTORA</v>
          </cell>
          <cell r="O6" t="str">
            <v>DROGAS/ESTUPEFACIENTES</v>
          </cell>
          <cell r="Q6" t="str">
            <v>LIBRE NO DELITO</v>
          </cell>
          <cell r="R6" t="str">
            <v>MEDIDA CAUTELAR ART. 522; 1</v>
          </cell>
          <cell r="T6" t="str">
            <v>DINASED</v>
          </cell>
          <cell r="U6" t="str">
            <v>TCNL.</v>
          </cell>
        </row>
        <row r="7">
          <cell r="B7" t="str">
            <v>GUIA PENITENCIARIO</v>
          </cell>
          <cell r="C7" t="str">
            <v>SEPARADO</v>
          </cell>
          <cell r="D7" t="str">
            <v>COTOPAXI</v>
          </cell>
          <cell r="E7" t="str">
            <v>SUPERIOR</v>
          </cell>
          <cell r="G7" t="str">
            <v>OTROS.</v>
          </cell>
          <cell r="Q7" t="str">
            <v>LIBRE CON INVESTIGACIÓN PREVIA</v>
          </cell>
          <cell r="R7" t="str">
            <v>MEDIDA CAUTELAR ART. 522; 2</v>
          </cell>
          <cell r="T7" t="str">
            <v>FUERZAS ARMADAS</v>
          </cell>
          <cell r="U7" t="str">
            <v>MAYR.</v>
          </cell>
        </row>
        <row r="8">
          <cell r="B8" t="str">
            <v>REFUGIADO</v>
          </cell>
          <cell r="D8" t="str">
            <v>DMG</v>
          </cell>
          <cell r="E8" t="str">
            <v>POSGRADO</v>
          </cell>
          <cell r="Q8" t="str">
            <v>LIBRE CON INSTRUCCIÓN FISCAL</v>
          </cell>
          <cell r="R8" t="str">
            <v>MEDIDA CAUTELAR ART. 522; 1,2</v>
          </cell>
          <cell r="T8" t="str">
            <v>GIR</v>
          </cell>
          <cell r="U8" t="str">
            <v>CPTN.</v>
          </cell>
        </row>
        <row r="9">
          <cell r="B9" t="str">
            <v>MILITAR ACTIVO</v>
          </cell>
          <cell r="D9" t="str">
            <v>DMQ</v>
          </cell>
          <cell r="R9" t="str">
            <v>MEDIDA CAUTELAR ART. 522; 3</v>
          </cell>
          <cell r="T9" t="str">
            <v>GOE</v>
          </cell>
          <cell r="U9" t="str">
            <v>TNTE.</v>
          </cell>
        </row>
        <row r="10">
          <cell r="B10" t="str">
            <v>MILITAR PASIVO</v>
          </cell>
          <cell r="D10" t="str">
            <v>EL ORO</v>
          </cell>
          <cell r="R10" t="str">
            <v>MEDIDA CAUTELAR ART. 522; 4</v>
          </cell>
          <cell r="T10" t="str">
            <v>POLICÍA COMUNITARIA</v>
          </cell>
          <cell r="U10" t="str">
            <v>SBTE.</v>
          </cell>
        </row>
        <row r="11">
          <cell r="B11" t="str">
            <v>POLICIA ACTIVO</v>
          </cell>
          <cell r="D11" t="str">
            <v>ESMERALDAS</v>
          </cell>
          <cell r="R11" t="str">
            <v>MEDIDA CAUTELAR ART. 522; 1,2,3,4</v>
          </cell>
          <cell r="T11" t="str">
            <v>POLICÍA JUDICIAL</v>
          </cell>
          <cell r="U11" t="str">
            <v>SBOM.</v>
          </cell>
        </row>
        <row r="12">
          <cell r="B12" t="str">
            <v>POLICIA PASIVO</v>
          </cell>
          <cell r="D12" t="str">
            <v>EXTRANJERO</v>
          </cell>
          <cell r="T12" t="str">
            <v>TRÁNSITO</v>
          </cell>
          <cell r="U12" t="str">
            <v>SBOP.</v>
          </cell>
        </row>
        <row r="13">
          <cell r="B13" t="str">
            <v>NINGUNO</v>
          </cell>
          <cell r="D13" t="str">
            <v>GALAPAGOS</v>
          </cell>
          <cell r="U13" t="str">
            <v>SBOS.</v>
          </cell>
        </row>
        <row r="14">
          <cell r="D14" t="str">
            <v>GUAYAS</v>
          </cell>
          <cell r="U14" t="str">
            <v>SGOP.</v>
          </cell>
        </row>
        <row r="15">
          <cell r="D15" t="str">
            <v>IMBABURA</v>
          </cell>
          <cell r="U15" t="str">
            <v>SGOS.</v>
          </cell>
        </row>
        <row r="16">
          <cell r="D16" t="str">
            <v>LOJA</v>
          </cell>
          <cell r="U16" t="str">
            <v>CBOP.</v>
          </cell>
        </row>
        <row r="17">
          <cell r="D17" t="str">
            <v>LOS RIOS</v>
          </cell>
          <cell r="U17" t="str">
            <v>CBOS.</v>
          </cell>
        </row>
        <row r="18">
          <cell r="D18" t="str">
            <v>MANABI</v>
          </cell>
          <cell r="U18" t="str">
            <v>POLI.</v>
          </cell>
        </row>
        <row r="19">
          <cell r="D19" t="str">
            <v>MORONA SANTIAGO</v>
          </cell>
        </row>
        <row r="20">
          <cell r="D20" t="str">
            <v>NAPO</v>
          </cell>
        </row>
        <row r="21">
          <cell r="D21" t="str">
            <v>ORELLANA</v>
          </cell>
        </row>
        <row r="22">
          <cell r="D22" t="str">
            <v>PASTAZA</v>
          </cell>
        </row>
        <row r="23">
          <cell r="D23" t="str">
            <v>PICHINCHA</v>
          </cell>
        </row>
        <row r="24">
          <cell r="D24" t="str">
            <v>SANTA ELENA</v>
          </cell>
        </row>
        <row r="25">
          <cell r="D25" t="str">
            <v>SANTO DOMINGO DE LOS TSACHILAS</v>
          </cell>
        </row>
        <row r="26">
          <cell r="D26" t="str">
            <v>SUCUMBIOS</v>
          </cell>
        </row>
        <row r="27">
          <cell r="D27" t="str">
            <v>TUNGURAHUA</v>
          </cell>
        </row>
        <row r="28">
          <cell r="D28" t="str">
            <v>ZAMORA CHINCHIPE</v>
          </cell>
        </row>
        <row r="420">
          <cell r="A420" t="str">
            <v>BANCOS_FINANCIERAS_ASEGURADORAS</v>
          </cell>
        </row>
        <row r="421">
          <cell r="A421" t="str">
            <v>EMPRESAS.</v>
          </cell>
        </row>
        <row r="422">
          <cell r="A422" t="str">
            <v>INSTITUCIONES_PRIVADAS_SFL</v>
          </cell>
        </row>
        <row r="423">
          <cell r="A423" t="str">
            <v>LOCALES_COMERCIALES.</v>
          </cell>
        </row>
        <row r="424">
          <cell r="A424" t="str">
            <v>DOMICILIOS.</v>
          </cell>
        </row>
        <row r="425">
          <cell r="A425" t="str">
            <v>INSTITUCIONES_EDUCATIVAS.</v>
          </cell>
        </row>
        <row r="426">
          <cell r="A426" t="str">
            <v>INSTITUCIONES_PÚBLICAS.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ARMAS"/>
      <sheetName val="DETENIDOS"/>
      <sheetName val="BANDAS"/>
      <sheetName val="VEHICULOS_RECUPERADOS_ENTREGADO"/>
      <sheetName val="DELEGACIONES"/>
      <sheetName val="OPERATIVOS"/>
      <sheetName val="Hoja3"/>
      <sheetName val="BOLETAS"/>
      <sheetName val="Hoja1"/>
      <sheetName val="Hoja2"/>
    </sheetNames>
    <sheetDataSet>
      <sheetData sheetId="0">
        <row r="3">
          <cell r="N3" t="str">
            <v>RECUPERADO</v>
          </cell>
          <cell r="AH3" t="str">
            <v>Abigeato</v>
          </cell>
        </row>
        <row r="4">
          <cell r="AH4" t="str">
            <v>Abolición_y_suspensión_de_derechos_de_persona_protegida</v>
          </cell>
        </row>
        <row r="5">
          <cell r="AH5" t="str">
            <v>Abuso_de_arma_de_fuego</v>
          </cell>
        </row>
        <row r="6">
          <cell r="AH6" t="str">
            <v>Abuso_de_confianza</v>
          </cell>
        </row>
        <row r="7">
          <cell r="AH7" t="str">
            <v>Abuso_de_facultades</v>
          </cell>
        </row>
        <row r="8">
          <cell r="AH8" t="str">
            <v>Abuso_sexual</v>
          </cell>
        </row>
        <row r="9">
          <cell r="AH9" t="str">
            <v>Acoso_sexual</v>
          </cell>
        </row>
        <row r="10">
          <cell r="AH10" t="str">
            <v>Actividad_ilícita_de_recursos_mineros</v>
          </cell>
        </row>
        <row r="11">
          <cell r="AH11" t="str">
            <v>Adulteración_de_la_calidad_o_cantidad_de_productos_derivados_de_hidrocarburos_gas_licuado_de_petróleo_o_biocombustibles</v>
          </cell>
        </row>
        <row r="12">
          <cell r="AH12" t="str">
            <v>Almacenamiento_transporte_envasado_comercialización_o_distribución_ilegal_de_hidrocarburos_en_las_provincias_fronterizas_puertos_marítimos_o_fluviales_o_mar_territorial</v>
          </cell>
        </row>
        <row r="13">
          <cell r="AH13" t="str">
            <v>Almacenamiento_transporte_envasado_comercialización_o_distribución_ilegal_o_mal_uso_de_productos_derivados_de_hidrocarburos_gas_licuado_de_petróleo_o_biocombustibles</v>
          </cell>
        </row>
        <row r="14">
          <cell r="AH14" t="str">
            <v>Armas_de_fuego_municiones_y_explosivos_no_autorizados</v>
          </cell>
        </row>
        <row r="15">
          <cell r="AH15" t="str">
            <v>Asesinato</v>
          </cell>
        </row>
        <row r="16">
          <cell r="AH16" t="str">
            <v>Asociación_ilícita</v>
          </cell>
        </row>
        <row r="17">
          <cell r="AH17" t="str">
            <v>Ataque_o_resistencia</v>
          </cell>
        </row>
        <row r="18">
          <cell r="AH18" t="str">
            <v>Atentado_a_la_integridad_sexual_y_reproductiva_de_persona_protegida</v>
          </cell>
        </row>
        <row r="19">
          <cell r="AH19" t="str">
            <v>Atentado_contra_la_seguridad_de_las_operaciones_militares_o_policiales</v>
          </cell>
        </row>
        <row r="20">
          <cell r="AH20" t="str">
            <v>Captación_ilegal_de_dinero</v>
          </cell>
        </row>
        <row r="21">
          <cell r="AH21" t="str">
            <v>Cohecho</v>
          </cell>
        </row>
        <row r="22">
          <cell r="AH22" t="str">
            <v>Comercialización_de_bienes_de_uso_policial_o_militar_hurtados_o_robados</v>
          </cell>
        </row>
        <row r="23">
          <cell r="AH23" t="str">
            <v>Comercialización_de_pornografía_con_utilización_de_niñas_niños_o_adolescentes</v>
          </cell>
        </row>
        <row r="24">
          <cell r="AH24" t="str">
            <v>Contaminación_del_aire</v>
          </cell>
        </row>
        <row r="25">
          <cell r="AH25" t="str">
            <v>Contrabando</v>
          </cell>
        </row>
        <row r="26">
          <cell r="AH26" t="str">
            <v>Contribuciones_arbitrarias</v>
          </cell>
        </row>
        <row r="27">
          <cell r="AH27" t="str">
            <v>Corrupción_de_niñas_niños_y_adolescentes</v>
          </cell>
        </row>
        <row r="28">
          <cell r="AH28" t="str">
            <v>Daño_a_bien_ajeno</v>
          </cell>
        </row>
        <row r="29">
          <cell r="AH29" t="str">
            <v>Defraudación_aduanera</v>
          </cell>
        </row>
        <row r="30">
          <cell r="AH30" t="str">
            <v>Defraudación_tributaria</v>
          </cell>
        </row>
        <row r="31">
          <cell r="AH31" t="str">
            <v>Defraudaciones_bursátiles</v>
          </cell>
        </row>
        <row r="32">
          <cell r="AH32" t="str">
            <v>Delincuencia_organizada</v>
          </cell>
        </row>
        <row r="33">
          <cell r="AH33" t="str">
            <v>Delitos_contra_la_flora_y_fauna_silvestres</v>
          </cell>
        </row>
        <row r="34">
          <cell r="AH34" t="str">
            <v>Delitos_contra_los_bienes_institucionales_de_Fuerzas_Armadas_o_Policía_Nacional</v>
          </cell>
        </row>
        <row r="35">
          <cell r="AH35" t="str">
            <v>Delitos_de_tránsito</v>
          </cell>
        </row>
        <row r="36">
          <cell r="AH36" t="str">
            <v>Desaparición_forzada</v>
          </cell>
        </row>
        <row r="37">
          <cell r="AH37" t="str">
            <v>Destrucción_de_objetos_materiales</v>
          </cell>
        </row>
        <row r="38">
          <cell r="AH38" t="str">
            <v>Disposiciones_comunes_a_los_delitos_contra_la_integridad_sexual_y_reproductiva</v>
          </cell>
        </row>
        <row r="39">
          <cell r="AH39" t="str">
            <v>Distribución_de_material_pornográfico_a_niñas_niños_y_adolescentes</v>
          </cell>
        </row>
        <row r="40">
          <cell r="AH40" t="str">
            <v>Enriquecimiento_ilícito</v>
          </cell>
        </row>
        <row r="41">
          <cell r="AH41" t="str">
            <v>Estafa</v>
          </cell>
        </row>
        <row r="42">
          <cell r="AH42" t="str">
            <v>Estupro</v>
          </cell>
        </row>
        <row r="43">
          <cell r="AH43" t="str">
            <v>Etnocidio</v>
          </cell>
        </row>
        <row r="44">
          <cell r="AH44" t="str">
            <v>Evasión</v>
          </cell>
        </row>
        <row r="45">
          <cell r="AH45" t="str">
            <v>Explotación_sexual_de_personas</v>
          </cell>
        </row>
        <row r="46">
          <cell r="AH46" t="str">
            <v>Extracción_y_tratamiento_ilegal_de_órganos_y_tejidos</v>
          </cell>
        </row>
        <row r="47">
          <cell r="AH47" t="str">
            <v>Falsedad_de_información</v>
          </cell>
        </row>
        <row r="48">
          <cell r="AH48" t="str">
            <v>Falsificación_y_uso_de_documento_falso</v>
          </cell>
        </row>
        <row r="49">
          <cell r="AH49" t="str">
            <v>Femicidio</v>
          </cell>
        </row>
        <row r="50">
          <cell r="AH50" t="str">
            <v>Homicidio</v>
          </cell>
        </row>
        <row r="51">
          <cell r="AH51" t="str">
            <v>Hurto</v>
          </cell>
        </row>
        <row r="52">
          <cell r="AH52" t="str">
            <v>Hurto_a_instituciones_educativas</v>
          </cell>
        </row>
        <row r="53">
          <cell r="AH53" t="str">
            <v>Hurto_a_instituciones_publicas</v>
          </cell>
        </row>
        <row r="54">
          <cell r="AH54" t="str">
            <v>Hurto_a_Personas</v>
          </cell>
        </row>
        <row r="55">
          <cell r="AH55" t="str">
            <v>Hurto_a_unidades_económicas</v>
          </cell>
        </row>
        <row r="56">
          <cell r="AH56" t="str">
            <v>Hurto_de_Bienes_Accesorios_y_Autopartes_de_Vehículos</v>
          </cell>
        </row>
        <row r="57">
          <cell r="AH57" t="str">
            <v>Hurto_de_bienes_de_uso_policial_o_militar</v>
          </cell>
        </row>
        <row r="58">
          <cell r="AH58" t="str">
            <v>Hurto_de_Domicilio</v>
          </cell>
        </row>
        <row r="59">
          <cell r="AH59" t="str">
            <v>Hurto_de_Motos</v>
          </cell>
        </row>
        <row r="60">
          <cell r="AH60" t="str">
            <v>Hurto_de_Vehiculos</v>
          </cell>
        </row>
        <row r="61">
          <cell r="AH61" t="str">
            <v>Hurto_en_Carreteras</v>
          </cell>
        </row>
        <row r="62">
          <cell r="AH62" t="str">
            <v>Incendios_forestales_y_de_vegetación</v>
          </cell>
        </row>
        <row r="63">
          <cell r="AH63" t="str">
            <v>Incriminación_falsa_por_lavado_de_activos</v>
          </cell>
        </row>
        <row r="64">
          <cell r="AH64" t="str">
            <v>Ingreso_de_artículos_prohibidos</v>
          </cell>
        </row>
        <row r="65">
          <cell r="AH65" t="str">
            <v>Intimidación</v>
          </cell>
        </row>
        <row r="66">
          <cell r="AH66" t="str">
            <v>Lavado_de_activos</v>
          </cell>
        </row>
        <row r="67">
          <cell r="AH67" t="str">
            <v>Lesiones</v>
          </cell>
        </row>
        <row r="68">
          <cell r="AH68" t="str">
            <v>Organización_o_financiamiento_para_la_producción_o_tráfico_ilícitos_de_sustancias_catalogadas_sujetas_a_fiscalización</v>
          </cell>
        </row>
        <row r="69">
          <cell r="AH69" t="str">
            <v>Otros_robos</v>
          </cell>
        </row>
        <row r="70">
          <cell r="AH70" t="str">
            <v>Paralización_de_un_servicio_público</v>
          </cell>
        </row>
        <row r="71">
          <cell r="AH71" t="str">
            <v>Paralización_del_servicio_de_distribución_de_combustibles</v>
          </cell>
        </row>
        <row r="72">
          <cell r="AH72" t="str">
            <v>Pornografía_con_utilización_de_niñas_niños_o_adolescentes</v>
          </cell>
        </row>
        <row r="73">
          <cell r="AH73" t="str">
            <v>Producción_fabricación_comercialización_y_distribución_de_medicamentos_e_insumos_caducados</v>
          </cell>
        </row>
        <row r="74">
          <cell r="AH74" t="str">
            <v>Producción_ilícita_de_sustancias_catalogadas_sujetas_a_fiscalización</v>
          </cell>
        </row>
        <row r="75">
          <cell r="AH75" t="str">
            <v>Producción_tenencia_y_tráfico_de_instrumentos_destinados_a_la_falsificación_de_moneda</v>
          </cell>
        </row>
        <row r="76">
          <cell r="AH76" t="str">
            <v>Receptación</v>
          </cell>
        </row>
        <row r="77">
          <cell r="AH77" t="str">
            <v>Receptación_aduanera</v>
          </cell>
        </row>
        <row r="78">
          <cell r="AH78" t="str">
            <v>Robo_a_Domicilio</v>
          </cell>
        </row>
        <row r="79">
          <cell r="AH79" t="str">
            <v>Robo_a_Entidades_Financieras</v>
          </cell>
        </row>
        <row r="80">
          <cell r="AH80" t="str">
            <v>Robo_a_Establecimientos_de_Colectivos_u_Organizaciones_Sociales</v>
          </cell>
        </row>
        <row r="81">
          <cell r="AH81" t="str">
            <v>Robo_a_Institución_Pública</v>
          </cell>
        </row>
        <row r="82">
          <cell r="AH82" t="str">
            <v>Robo_a_Instituciones_de_Salud</v>
          </cell>
        </row>
        <row r="83">
          <cell r="AH83" t="str">
            <v>Robo_a_Instituciones_Educativas</v>
          </cell>
        </row>
        <row r="84">
          <cell r="AH84" t="str">
            <v>Robo_a_Personas</v>
          </cell>
        </row>
        <row r="85">
          <cell r="AH85" t="str">
            <v>Robo_a_Unidades_Económicas</v>
          </cell>
        </row>
        <row r="86">
          <cell r="AH86" t="str">
            <v>Robo_a_Vehículos_de_Transporte_de_Valores</v>
          </cell>
        </row>
        <row r="87">
          <cell r="AH87" t="str">
            <v>Robo_de_Bienes_Accesorios_y_Autopartes_de_Vehículos</v>
          </cell>
        </row>
        <row r="88">
          <cell r="AH88" t="str">
            <v>Robo_de_Bienes_Patrimoniales</v>
          </cell>
        </row>
        <row r="89">
          <cell r="AH89" t="str">
            <v>Robo_de_Motocicletas</v>
          </cell>
        </row>
        <row r="90">
          <cell r="AH90" t="str">
            <v>Robo_de_Vehículos</v>
          </cell>
        </row>
        <row r="91">
          <cell r="AH91" t="str">
            <v>Robo_en_Ejes_Viales_o_Carreteras</v>
          </cell>
        </row>
        <row r="92">
          <cell r="AH92" t="str">
            <v>Secuestro</v>
          </cell>
        </row>
        <row r="93">
          <cell r="AH93" t="str">
            <v>Secuestro_extorsivo</v>
          </cell>
        </row>
        <row r="94">
          <cell r="AH94" t="str">
            <v>Sicariato</v>
          </cell>
        </row>
        <row r="95">
          <cell r="AH95" t="str">
            <v>Simulación_de_secuestro</v>
          </cell>
        </row>
        <row r="96">
          <cell r="AH96" t="str">
            <v>Suministro_de_sustancias_estupefacientes_psicotrópicas_o_preparados_que_las_contengan</v>
          </cell>
        </row>
        <row r="97">
          <cell r="AH97" t="str">
            <v>Sustancias_catalogadas_sujetas_a_fiscalización</v>
          </cell>
        </row>
        <row r="98">
          <cell r="AH98" t="str">
            <v>Sustracción_de_bienes_del_patrimonio_cultural</v>
          </cell>
        </row>
        <row r="99">
          <cell r="AH99" t="str">
            <v>Sustracción_de_hidrocarburos</v>
          </cell>
        </row>
        <row r="100">
          <cell r="AH100" t="str">
            <v>Tenencia_y_porte_de_armas</v>
          </cell>
        </row>
        <row r="101">
          <cell r="AH101" t="str">
            <v>Tentativa_de_Robo</v>
          </cell>
        </row>
        <row r="102">
          <cell r="AH102" t="str">
            <v>Tentativa_de_Secuestro</v>
          </cell>
        </row>
        <row r="103">
          <cell r="AH103" t="str">
            <v>Tentativa_de_Violación</v>
          </cell>
        </row>
        <row r="104">
          <cell r="AH104" t="str">
            <v>Tentativa_homicidio/asesinato</v>
          </cell>
        </row>
        <row r="105">
          <cell r="AH105" t="str">
            <v>Tráfico_de_moneda</v>
          </cell>
        </row>
        <row r="106">
          <cell r="AH106" t="str">
            <v>Tráfico_de_órganos</v>
          </cell>
        </row>
        <row r="107">
          <cell r="AH107" t="str">
            <v>Tráfico_ilícito_de_armas_de_fuego_armas_químicas_nucleares_o_biológicas</v>
          </cell>
        </row>
        <row r="108">
          <cell r="AH108" t="str">
            <v>Tráfico_ilícito_de_migrantes</v>
          </cell>
        </row>
        <row r="109">
          <cell r="AH109" t="str">
            <v>Tráfico_ilícito_de_sustancias_catalogadas_sujetas_a_fiscalización</v>
          </cell>
        </row>
        <row r="110">
          <cell r="AH110" t="str">
            <v>Transporte_y_comercialización_ilícitos_y_tráfico_de_bienes_del_patrimonio_cultural</v>
          </cell>
        </row>
        <row r="111">
          <cell r="AH111" t="str">
            <v>Traslado_arbitrario_o_ilegal</v>
          </cell>
        </row>
        <row r="112">
          <cell r="AH112" t="str">
            <v>Trata_de_personas</v>
          </cell>
        </row>
        <row r="113">
          <cell r="AH113" t="str">
            <v>Usura</v>
          </cell>
        </row>
        <row r="114">
          <cell r="AH114" t="str">
            <v>Utilización_de_armas_prohibidas</v>
          </cell>
        </row>
        <row r="115">
          <cell r="AH115" t="str">
            <v>Varios</v>
          </cell>
        </row>
        <row r="116">
          <cell r="AH116" t="str">
            <v>Violación</v>
          </cell>
        </row>
      </sheetData>
      <sheetData sheetId="1">
        <row r="625">
          <cell r="D625" t="str">
            <v>SE DETERMINO QUE ES ROBADO</v>
          </cell>
          <cell r="E625" t="str">
            <v>ADULTERADO</v>
          </cell>
          <cell r="F625" t="str">
            <v>ENTREGADO</v>
          </cell>
        </row>
        <row r="626">
          <cell r="D626" t="str">
            <v>SE DETERMINO QUE ESTA INVOLUCRADO EN UN DELITO</v>
          </cell>
          <cell r="E626" t="str">
            <v>NO ADULTERADO</v>
          </cell>
          <cell r="F626" t="str">
            <v>CONTINUA EN LOS PATIOS</v>
          </cell>
        </row>
        <row r="627">
          <cell r="D627" t="str">
            <v>JUSTIFICO LOS DOCUMENTOS DE IDENTIFICACION VEHICULAR</v>
          </cell>
        </row>
        <row r="628">
          <cell r="D628" t="str">
            <v>SE DETERMINO ADULTERACION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</sheetNames>
    <sheetDataSet>
      <sheetData sheetId="0" refreshError="1">
        <row r="1">
          <cell r="A1" t="str">
            <v>COD. SUBCIRCUITO</v>
          </cell>
        </row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MOTORES Y EMBARCACIONES RECUPER"/>
      <sheetName val="OPERATIVOS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NOTICIA DEL DELITO"/>
      <sheetName val="DETENIDOS"/>
      <sheetName val="ARMAS"/>
      <sheetName val="BANDAS"/>
      <sheetName val="VEHICULOS_RECUPERADOS_ENTREGADO"/>
      <sheetName val="RECEPTACIÓN"/>
      <sheetName val="VEHICULOS ROBADOS"/>
      <sheetName val="DELEGACIONES"/>
      <sheetName val="BOLETAS"/>
      <sheetName val="OPERATIVOS"/>
      <sheetName val="PRODUCTIVIDAD UPMA"/>
      <sheetName val="LINCHAMIENTOS"/>
      <sheetName val="MONEDA FALSA"/>
      <sheetName val="HIDROCARBUROS"/>
      <sheetName val="SACAPINTAS"/>
      <sheetName val="DELITOS DE PIRATERIA"/>
      <sheetName val="MOTORES  RECUPERADOS "/>
      <sheetName val="Robo_a_Entidades_Financieras"/>
      <sheetName val="Robo_a_Vehículos_Blindados"/>
    </sheetNames>
    <sheetDataSet>
      <sheetData sheetId="0"/>
      <sheetData sheetId="1">
        <row r="2">
          <cell r="R2" t="str">
            <v>4 X 4 (JEEP)</v>
          </cell>
          <cell r="AL2" t="str">
            <v>ABAT</v>
          </cell>
        </row>
        <row r="3">
          <cell r="R3" t="str">
            <v>AUTOMOVIL</v>
          </cell>
          <cell r="AL3" t="str">
            <v>ACURA</v>
          </cell>
        </row>
        <row r="4">
          <cell r="R4" t="str">
            <v>BUS/BUSETA</v>
          </cell>
          <cell r="AL4" t="str">
            <v>ADIVA</v>
          </cell>
        </row>
        <row r="5">
          <cell r="R5" t="str">
            <v>CAMIONETA</v>
          </cell>
          <cell r="AL5" t="str">
            <v>ADLY</v>
          </cell>
        </row>
        <row r="6">
          <cell r="R6" t="str">
            <v>FURGONETA</v>
          </cell>
          <cell r="AL6" t="str">
            <v>AEON</v>
          </cell>
        </row>
        <row r="7">
          <cell r="R7" t="str">
            <v>MOTOCICLETA</v>
          </cell>
          <cell r="AL7" t="str">
            <v>AIXAM</v>
          </cell>
        </row>
        <row r="8">
          <cell r="R8" t="str">
            <v>PESADOS</v>
          </cell>
          <cell r="AL8" t="str">
            <v>AIYUMO</v>
          </cell>
        </row>
        <row r="9">
          <cell r="R9" t="str">
            <v>CABEZAL TRAILER</v>
          </cell>
          <cell r="AL9" t="str">
            <v>ALEKO</v>
          </cell>
        </row>
        <row r="10">
          <cell r="R10" t="str">
            <v>LANCHA</v>
          </cell>
          <cell r="AL10" t="str">
            <v>ALFA ROMEO</v>
          </cell>
        </row>
        <row r="11">
          <cell r="R11" t="str">
            <v>VAN</v>
          </cell>
          <cell r="AL11" t="str">
            <v>AMAZO</v>
          </cell>
        </row>
        <row r="12">
          <cell r="R12" t="str">
            <v>OTRO (S)</v>
          </cell>
          <cell r="AL12" t="str">
            <v>APRILIA</v>
          </cell>
        </row>
        <row r="13">
          <cell r="AL13" t="str">
            <v>ARASH</v>
          </cell>
        </row>
        <row r="14">
          <cell r="AL14" t="str">
            <v>ARO</v>
          </cell>
        </row>
        <row r="15">
          <cell r="AL15" t="str">
            <v>ASTON MARTIN</v>
          </cell>
        </row>
        <row r="16">
          <cell r="AL16" t="str">
            <v>AUDI</v>
          </cell>
        </row>
        <row r="17">
          <cell r="AL17" t="str">
            <v>AUTOVAZ</v>
          </cell>
        </row>
        <row r="18">
          <cell r="AL18" t="str">
            <v>AXXO</v>
          </cell>
        </row>
        <row r="19">
          <cell r="AL19" t="str">
            <v>AYMESA</v>
          </cell>
        </row>
        <row r="20">
          <cell r="AL20" t="str">
            <v>AZEL</v>
          </cell>
        </row>
        <row r="21">
          <cell r="AL21" t="str">
            <v>BAJAJ</v>
          </cell>
        </row>
        <row r="22">
          <cell r="AL22" t="str">
            <v>BAOJUN</v>
          </cell>
        </row>
        <row r="23">
          <cell r="AL23" t="str">
            <v>BENELLI</v>
          </cell>
        </row>
        <row r="24">
          <cell r="AL24" t="str">
            <v>BENTLEY</v>
          </cell>
        </row>
        <row r="25">
          <cell r="AL25" t="str">
            <v>BERTONE</v>
          </cell>
        </row>
        <row r="26">
          <cell r="AL26" t="str">
            <v>BETA</v>
          </cell>
        </row>
        <row r="27">
          <cell r="AL27" t="str">
            <v>BIG BEAR CHOPPERS</v>
          </cell>
        </row>
        <row r="28">
          <cell r="AL28" t="str">
            <v>BIMOTA</v>
          </cell>
        </row>
        <row r="29">
          <cell r="AL29" t="str">
            <v>BMA</v>
          </cell>
        </row>
        <row r="30">
          <cell r="AL30" t="str">
            <v>BMW</v>
          </cell>
        </row>
        <row r="31">
          <cell r="AL31" t="str">
            <v>BRAMMO</v>
          </cell>
        </row>
        <row r="32">
          <cell r="AL32" t="str">
            <v>BRILLIANCE</v>
          </cell>
        </row>
        <row r="33">
          <cell r="AL33" t="str">
            <v>BUGATTI</v>
          </cell>
        </row>
        <row r="34">
          <cell r="AL34" t="str">
            <v>BUGGY</v>
          </cell>
        </row>
        <row r="35">
          <cell r="AL35" t="str">
            <v>BUICK</v>
          </cell>
        </row>
        <row r="36">
          <cell r="AL36" t="str">
            <v>BULTACO</v>
          </cell>
        </row>
        <row r="37">
          <cell r="AL37" t="str">
            <v>CADILLAC</v>
          </cell>
        </row>
        <row r="38">
          <cell r="AL38" t="str">
            <v>CAGIVA</v>
          </cell>
        </row>
        <row r="39">
          <cell r="AL39" t="str">
            <v>CAN-AM</v>
          </cell>
        </row>
        <row r="40">
          <cell r="AL40" t="str">
            <v>CATERHAM</v>
          </cell>
        </row>
        <row r="41">
          <cell r="AL41" t="str">
            <v>CATERPILLAR</v>
          </cell>
        </row>
        <row r="42">
          <cell r="AL42" t="str">
            <v>CFMOTO</v>
          </cell>
        </row>
        <row r="43">
          <cell r="AL43" t="str">
            <v>CHANA</v>
          </cell>
        </row>
        <row r="44">
          <cell r="AL44" t="str">
            <v>CHANGHE</v>
          </cell>
        </row>
        <row r="45">
          <cell r="AL45" t="str">
            <v>CHEROKEE</v>
          </cell>
        </row>
        <row r="46">
          <cell r="AL46" t="str">
            <v>CHERRY</v>
          </cell>
        </row>
        <row r="47">
          <cell r="AL47" t="str">
            <v>CHEVROLET</v>
          </cell>
        </row>
        <row r="48">
          <cell r="AL48" t="str">
            <v>CHNAGFENG</v>
          </cell>
        </row>
        <row r="49">
          <cell r="AL49" t="str">
            <v>CHRYSLER</v>
          </cell>
        </row>
        <row r="50">
          <cell r="AL50" t="str">
            <v>CITROEN</v>
          </cell>
        </row>
        <row r="51">
          <cell r="AL51" t="str">
            <v>CLIPIC</v>
          </cell>
        </row>
        <row r="52">
          <cell r="AL52" t="str">
            <v>CONDOR</v>
          </cell>
        </row>
        <row r="53">
          <cell r="AL53" t="str">
            <v>CPI</v>
          </cell>
        </row>
        <row r="54">
          <cell r="AL54" t="str">
            <v>CR&amp;S</v>
          </cell>
        </row>
        <row r="55">
          <cell r="AL55" t="str">
            <v>CSR</v>
          </cell>
        </row>
        <row r="56">
          <cell r="AL56" t="str">
            <v>DACIA</v>
          </cell>
        </row>
        <row r="57">
          <cell r="AL57" t="str">
            <v>DAELIM</v>
          </cell>
        </row>
        <row r="58">
          <cell r="AL58" t="str">
            <v>DAEWOO</v>
          </cell>
        </row>
        <row r="59">
          <cell r="AL59" t="str">
            <v>DAIHATSU</v>
          </cell>
        </row>
        <row r="60">
          <cell r="AL60" t="str">
            <v>DAYTONA</v>
          </cell>
        </row>
        <row r="61">
          <cell r="AL61" t="str">
            <v>DERBI</v>
          </cell>
        </row>
        <row r="62">
          <cell r="AL62" t="str">
            <v>DISCOVERY</v>
          </cell>
        </row>
        <row r="63">
          <cell r="AL63" t="str">
            <v>DODGE</v>
          </cell>
        </row>
        <row r="64">
          <cell r="AL64" t="str">
            <v>DONGFENG</v>
          </cell>
        </row>
        <row r="65">
          <cell r="AL65" t="str">
            <v>DUCATI</v>
          </cell>
        </row>
        <row r="66">
          <cell r="AL66" t="str">
            <v>DUKARE</v>
          </cell>
        </row>
        <row r="67">
          <cell r="AL67" t="str">
            <v>E-MAX</v>
          </cell>
        </row>
        <row r="68">
          <cell r="AL68" t="str">
            <v>ENDURO</v>
          </cell>
        </row>
        <row r="69">
          <cell r="AL69" t="str">
            <v>EXPLORER</v>
          </cell>
        </row>
        <row r="70">
          <cell r="AL70" t="str">
            <v>FANTIC</v>
          </cell>
        </row>
        <row r="71">
          <cell r="AL71" t="str">
            <v>FAW</v>
          </cell>
        </row>
        <row r="72">
          <cell r="AL72" t="str">
            <v>FERRARI</v>
          </cell>
        </row>
        <row r="73">
          <cell r="AL73" t="str">
            <v>FIAT</v>
          </cell>
        </row>
        <row r="74">
          <cell r="AL74" t="str">
            <v>FISKER</v>
          </cell>
        </row>
        <row r="75">
          <cell r="AL75" t="str">
            <v>FORD</v>
          </cell>
        </row>
        <row r="76">
          <cell r="AL76" t="str">
            <v>FORNEWHOLLAND</v>
          </cell>
        </row>
        <row r="77">
          <cell r="AL77" t="str">
            <v>GALARDI</v>
          </cell>
        </row>
        <row r="78">
          <cell r="AL78" t="str">
            <v>GARELLI</v>
          </cell>
        </row>
        <row r="79">
          <cell r="AL79" t="str">
            <v>GAS GAS</v>
          </cell>
        </row>
        <row r="80">
          <cell r="AL80" t="str">
            <v>GEELY</v>
          </cell>
        </row>
        <row r="81">
          <cell r="AL81" t="str">
            <v>GENERCI</v>
          </cell>
        </row>
        <row r="82">
          <cell r="AL82" t="str">
            <v>GILERA</v>
          </cell>
        </row>
        <row r="83">
          <cell r="AL83" t="str">
            <v>GM</v>
          </cell>
        </row>
        <row r="84">
          <cell r="AL84" t="str">
            <v>GMC</v>
          </cell>
        </row>
        <row r="85">
          <cell r="AL85" t="str">
            <v>GOCCIA</v>
          </cell>
        </row>
        <row r="86">
          <cell r="AL86" t="str">
            <v>GOES</v>
          </cell>
        </row>
        <row r="87">
          <cell r="AL87" t="str">
            <v>GOVECS</v>
          </cell>
        </row>
        <row r="88">
          <cell r="AL88" t="str">
            <v>GREAT WALL</v>
          </cell>
        </row>
        <row r="89">
          <cell r="AL89" t="str">
            <v>HAFEI</v>
          </cell>
        </row>
        <row r="90">
          <cell r="AL90" t="str">
            <v>HANWAY</v>
          </cell>
        </row>
        <row r="91">
          <cell r="AL91" t="str">
            <v>HARLEY DAVIDSON</v>
          </cell>
        </row>
        <row r="92">
          <cell r="AL92" t="str">
            <v>HEADBANGER</v>
          </cell>
        </row>
        <row r="93">
          <cell r="AL93" t="str">
            <v>HINO</v>
          </cell>
        </row>
        <row r="94">
          <cell r="AL94" t="str">
            <v>HM</v>
          </cell>
        </row>
        <row r="95">
          <cell r="AL95" t="str">
            <v>HOLDEN</v>
          </cell>
        </row>
        <row r="96">
          <cell r="AL96" t="str">
            <v>HONDA</v>
          </cell>
        </row>
        <row r="97">
          <cell r="AL97" t="str">
            <v>HONDA-MOTOS</v>
          </cell>
        </row>
        <row r="98">
          <cell r="AL98" t="str">
            <v>HORSES</v>
          </cell>
        </row>
        <row r="99">
          <cell r="AL99" t="str">
            <v>HUMMER</v>
          </cell>
        </row>
        <row r="100">
          <cell r="AL100" t="str">
            <v>HUSABERG</v>
          </cell>
        </row>
        <row r="101">
          <cell r="AL101" t="str">
            <v>HUSQVARNA</v>
          </cell>
        </row>
        <row r="102">
          <cell r="AL102" t="str">
            <v>HUSSAR</v>
          </cell>
        </row>
        <row r="103">
          <cell r="AL103" t="str">
            <v>HYOSUNG</v>
          </cell>
        </row>
        <row r="104">
          <cell r="AL104" t="str">
            <v>HYUNDAI</v>
          </cell>
        </row>
        <row r="105">
          <cell r="AL105" t="str">
            <v>INFINITI</v>
          </cell>
        </row>
        <row r="106">
          <cell r="AL106" t="str">
            <v>ISUZU</v>
          </cell>
        </row>
        <row r="107">
          <cell r="AL107" t="str">
            <v>IVECO</v>
          </cell>
        </row>
        <row r="108">
          <cell r="AL108" t="str">
            <v>IZARO</v>
          </cell>
        </row>
        <row r="109">
          <cell r="AL109" t="str">
            <v>JAC MOTORS</v>
          </cell>
        </row>
        <row r="110">
          <cell r="AL110" t="str">
            <v>JAGUAR</v>
          </cell>
        </row>
        <row r="111">
          <cell r="AL111" t="str">
            <v>JEEP</v>
          </cell>
        </row>
        <row r="112">
          <cell r="AL112" t="str">
            <v>JIALING</v>
          </cell>
        </row>
        <row r="113">
          <cell r="AL113" t="str">
            <v>JIANSHE</v>
          </cell>
        </row>
        <row r="114">
          <cell r="AL114" t="str">
            <v>JINBEIHAISE</v>
          </cell>
        </row>
        <row r="115">
          <cell r="AL115" t="str">
            <v>JMC</v>
          </cell>
        </row>
        <row r="116">
          <cell r="AL116" t="str">
            <v>KAWASAKI</v>
          </cell>
        </row>
        <row r="117">
          <cell r="AL117" t="str">
            <v>KEEWAY</v>
          </cell>
        </row>
        <row r="118">
          <cell r="AL118" t="str">
            <v>KENROD</v>
          </cell>
        </row>
        <row r="119">
          <cell r="AL119" t="str">
            <v>KIA</v>
          </cell>
        </row>
        <row r="120">
          <cell r="AL120" t="str">
            <v>KOENIGSEGG</v>
          </cell>
        </row>
        <row r="121">
          <cell r="AL121" t="str">
            <v>KOSHIN</v>
          </cell>
        </row>
        <row r="122">
          <cell r="AL122" t="str">
            <v>KSR MOTO</v>
          </cell>
        </row>
        <row r="123">
          <cell r="AL123" t="str">
            <v>KTM</v>
          </cell>
        </row>
        <row r="124">
          <cell r="AL124" t="str">
            <v>KYMCO</v>
          </cell>
        </row>
        <row r="125">
          <cell r="AL125" t="str">
            <v>LADA</v>
          </cell>
        </row>
        <row r="126">
          <cell r="AL126" t="str">
            <v>LAMBORGHINI</v>
          </cell>
        </row>
        <row r="127">
          <cell r="AL127" t="str">
            <v>LAMBRETTA</v>
          </cell>
        </row>
        <row r="128">
          <cell r="AL128" t="str">
            <v>LANCIA</v>
          </cell>
        </row>
        <row r="129">
          <cell r="AL129" t="str">
            <v>LAND ROVER</v>
          </cell>
        </row>
        <row r="130">
          <cell r="AL130" t="str">
            <v>LEMEV</v>
          </cell>
        </row>
        <row r="131">
          <cell r="AL131" t="str">
            <v>LEONART</v>
          </cell>
        </row>
        <row r="132">
          <cell r="AL132" t="str">
            <v>LEXUS</v>
          </cell>
        </row>
        <row r="133">
          <cell r="AL133" t="str">
            <v>LIFAN</v>
          </cell>
        </row>
        <row r="134">
          <cell r="AL134" t="str">
            <v>LINCOLN</v>
          </cell>
        </row>
        <row r="135">
          <cell r="AL135" t="str">
            <v>LINHAI</v>
          </cell>
        </row>
        <row r="136">
          <cell r="AL136" t="str">
            <v>LML</v>
          </cell>
        </row>
        <row r="137">
          <cell r="AL137" t="str">
            <v>LOBINI</v>
          </cell>
        </row>
        <row r="138">
          <cell r="AL138" t="str">
            <v>LONCIN</v>
          </cell>
        </row>
        <row r="139">
          <cell r="AL139" t="str">
            <v>LOTUS</v>
          </cell>
        </row>
        <row r="140">
          <cell r="AL140" t="str">
            <v>MACBOR</v>
          </cell>
        </row>
        <row r="141">
          <cell r="AL141" t="str">
            <v>MALAGUTI</v>
          </cell>
        </row>
        <row r="142">
          <cell r="AL142" t="str">
            <v>MASERATI</v>
          </cell>
        </row>
        <row r="143">
          <cell r="AL143" t="str">
            <v>MAYBACH</v>
          </cell>
        </row>
        <row r="144">
          <cell r="AL144" t="str">
            <v>MAZDA</v>
          </cell>
        </row>
        <row r="145">
          <cell r="AL145" t="str">
            <v>MERCEDES BENZ</v>
          </cell>
        </row>
        <row r="146">
          <cell r="AL146" t="str">
            <v>MERCURY</v>
          </cell>
        </row>
        <row r="147">
          <cell r="AL147" t="str">
            <v>METRABIT</v>
          </cell>
        </row>
        <row r="148">
          <cell r="AL148" t="str">
            <v>MG</v>
          </cell>
        </row>
        <row r="149">
          <cell r="AL149" t="str">
            <v>MICARGI</v>
          </cell>
        </row>
        <row r="150">
          <cell r="AL150" t="str">
            <v>MINI</v>
          </cell>
        </row>
        <row r="151">
          <cell r="AL151" t="str">
            <v>MINI COOPER</v>
          </cell>
        </row>
        <row r="152">
          <cell r="AL152" t="str">
            <v>MITSUBISHI</v>
          </cell>
        </row>
        <row r="153">
          <cell r="AL153" t="str">
            <v>MONTESA</v>
          </cell>
        </row>
        <row r="154">
          <cell r="AL154" t="str">
            <v>MOTIVAS</v>
          </cell>
        </row>
        <row r="155">
          <cell r="AL155" t="str">
            <v>MOTO GUZZI</v>
          </cell>
        </row>
        <row r="156">
          <cell r="AL156" t="str">
            <v>MOTO MORINI</v>
          </cell>
        </row>
        <row r="157">
          <cell r="AL157" t="str">
            <v>MOTOR HISPANIA</v>
          </cell>
        </row>
        <row r="158">
          <cell r="AL158" t="str">
            <v>MOTOR UNO</v>
          </cell>
        </row>
        <row r="159">
          <cell r="AL159" t="str">
            <v>MTR</v>
          </cell>
        </row>
        <row r="160">
          <cell r="AL160" t="str">
            <v>MV AGUSTA</v>
          </cell>
        </row>
        <row r="161">
          <cell r="AL161" t="str">
            <v>NIMOTO</v>
          </cell>
        </row>
        <row r="162">
          <cell r="AL162" t="str">
            <v>NISSAN</v>
          </cell>
        </row>
        <row r="163">
          <cell r="AL163" t="str">
            <v>NITROX</v>
          </cell>
        </row>
        <row r="164">
          <cell r="AL164" t="str">
            <v>OLDSMOBILE</v>
          </cell>
        </row>
        <row r="165">
          <cell r="AL165" t="str">
            <v>OPEL</v>
          </cell>
        </row>
        <row r="166">
          <cell r="AL166" t="str">
            <v>OROMOTO</v>
          </cell>
        </row>
        <row r="167">
          <cell r="AL167" t="str">
            <v>OSET</v>
          </cell>
        </row>
        <row r="168">
          <cell r="AL168" t="str">
            <v>OSSA</v>
          </cell>
        </row>
        <row r="169">
          <cell r="AL169" t="str">
            <v>OTROS</v>
          </cell>
        </row>
        <row r="170">
          <cell r="AL170" t="str">
            <v>OXYGEN</v>
          </cell>
        </row>
        <row r="171">
          <cell r="AL171" t="str">
            <v>PAGANI</v>
          </cell>
        </row>
        <row r="172">
          <cell r="AL172" t="str">
            <v>PASEO</v>
          </cell>
        </row>
        <row r="173">
          <cell r="AL173" t="str">
            <v>PEGASSO</v>
          </cell>
        </row>
        <row r="174">
          <cell r="AL174" t="str">
            <v>PEUGEOT</v>
          </cell>
        </row>
        <row r="175">
          <cell r="AL175" t="str">
            <v>PGO</v>
          </cell>
        </row>
        <row r="176">
          <cell r="AL176" t="str">
            <v>PIAGGIO</v>
          </cell>
        </row>
        <row r="177">
          <cell r="AL177" t="str">
            <v>POLARIS</v>
          </cell>
        </row>
        <row r="178">
          <cell r="AL178" t="str">
            <v>POLINI</v>
          </cell>
        </row>
        <row r="179">
          <cell r="AL179" t="str">
            <v>PONTIAC</v>
          </cell>
        </row>
        <row r="180">
          <cell r="AL180" t="str">
            <v>PORSCHE</v>
          </cell>
        </row>
        <row r="181">
          <cell r="AL181" t="str">
            <v>PROTON</v>
          </cell>
        </row>
        <row r="182">
          <cell r="AL182" t="str">
            <v>PUGEOT</v>
          </cell>
        </row>
        <row r="183">
          <cell r="AL183" t="str">
            <v>QUADRO</v>
          </cell>
        </row>
        <row r="184">
          <cell r="AL184" t="str">
            <v>QUANTYA</v>
          </cell>
        </row>
        <row r="185">
          <cell r="AL185" t="str">
            <v>RANGER</v>
          </cell>
        </row>
        <row r="186">
          <cell r="AL186" t="str">
            <v>RAV</v>
          </cell>
        </row>
        <row r="187">
          <cell r="AL187" t="str">
            <v>RENAULT</v>
          </cell>
        </row>
        <row r="188">
          <cell r="AL188" t="str">
            <v>RIEJU</v>
          </cell>
        </row>
        <row r="189">
          <cell r="AL189" t="str">
            <v>ROEWE</v>
          </cell>
        </row>
        <row r="190">
          <cell r="AL190" t="str">
            <v>ROLLS ROYCE</v>
          </cell>
        </row>
        <row r="191">
          <cell r="AL191" t="str">
            <v>ROVER</v>
          </cell>
        </row>
        <row r="192">
          <cell r="AL192" t="str">
            <v>ROYAL ENFIELD</v>
          </cell>
        </row>
        <row r="193">
          <cell r="AL193" t="str">
            <v>SAAB</v>
          </cell>
        </row>
        <row r="194">
          <cell r="AL194" t="str">
            <v>SAICWULING</v>
          </cell>
        </row>
        <row r="195">
          <cell r="AL195" t="str">
            <v>SALEEN</v>
          </cell>
        </row>
        <row r="196">
          <cell r="AL196" t="str">
            <v>SANGYONG</v>
          </cell>
        </row>
        <row r="197">
          <cell r="AL197" t="str">
            <v>SATURN</v>
          </cell>
        </row>
        <row r="198">
          <cell r="AL198" t="str">
            <v>SCION</v>
          </cell>
        </row>
        <row r="199">
          <cell r="AL199" t="str">
            <v>SCORPA</v>
          </cell>
        </row>
        <row r="200">
          <cell r="AL200" t="str">
            <v>SCUTUM</v>
          </cell>
        </row>
        <row r="201">
          <cell r="AL201" t="str">
            <v>SEAT</v>
          </cell>
        </row>
        <row r="202">
          <cell r="AL202" t="str">
            <v>SHERCO</v>
          </cell>
        </row>
        <row r="203">
          <cell r="AL203" t="str">
            <v>SHINERAY</v>
          </cell>
        </row>
        <row r="204">
          <cell r="AL204" t="str">
            <v>SIN DATO</v>
          </cell>
        </row>
        <row r="205">
          <cell r="AL205" t="str">
            <v>SKODA</v>
          </cell>
        </row>
        <row r="206">
          <cell r="AL206" t="str">
            <v>SMART</v>
          </cell>
        </row>
        <row r="207">
          <cell r="AL207" t="str">
            <v>SOUEAST</v>
          </cell>
        </row>
        <row r="208">
          <cell r="AL208" t="str">
            <v>SSANG YONG</v>
          </cell>
        </row>
        <row r="209">
          <cell r="AL209" t="str">
            <v>SUBARU</v>
          </cell>
        </row>
        <row r="210">
          <cell r="AL210" t="str">
            <v>SUKIDA</v>
          </cell>
        </row>
        <row r="211">
          <cell r="AL211" t="str">
            <v>SUMCO</v>
          </cell>
        </row>
        <row r="212">
          <cell r="AL212" t="str">
            <v>SUZUKI</v>
          </cell>
        </row>
        <row r="213">
          <cell r="AL213" t="str">
            <v>SYM</v>
          </cell>
        </row>
        <row r="214">
          <cell r="AL214" t="str">
            <v>TACITA</v>
          </cell>
        </row>
        <row r="215">
          <cell r="AL215" t="str">
            <v>TALBOT</v>
          </cell>
        </row>
        <row r="216">
          <cell r="AL216" t="str">
            <v>TATA</v>
          </cell>
        </row>
        <row r="217">
          <cell r="AL217" t="str">
            <v>TATA MOTORS</v>
          </cell>
        </row>
        <row r="218">
          <cell r="AL218" t="str">
            <v>TEKNO</v>
          </cell>
        </row>
        <row r="219">
          <cell r="AL219" t="str">
            <v>TGB</v>
          </cell>
        </row>
        <row r="220">
          <cell r="AL220" t="str">
            <v>THUNDER</v>
          </cell>
        </row>
        <row r="221">
          <cell r="AL221" t="str">
            <v>TM RACING</v>
          </cell>
        </row>
        <row r="222">
          <cell r="AL222" t="str">
            <v>TOYOTA</v>
          </cell>
        </row>
        <row r="223">
          <cell r="AL223" t="str">
            <v>TRAXX</v>
          </cell>
        </row>
        <row r="224">
          <cell r="AL224" t="str">
            <v>TRIUMPH</v>
          </cell>
        </row>
        <row r="225">
          <cell r="AL225" t="str">
            <v>TUNDRA</v>
          </cell>
        </row>
        <row r="226">
          <cell r="AL226" t="str">
            <v>TVR</v>
          </cell>
        </row>
        <row r="227">
          <cell r="AL227" t="str">
            <v>TWIKE</v>
          </cell>
        </row>
        <row r="228">
          <cell r="AL228" t="str">
            <v>UM</v>
          </cell>
        </row>
        <row r="229">
          <cell r="AL229" t="str">
            <v>URAL</v>
          </cell>
        </row>
        <row r="230">
          <cell r="AL230" t="str">
            <v>VECTRIX</v>
          </cell>
        </row>
        <row r="231">
          <cell r="AL231" t="str">
            <v>VESPA</v>
          </cell>
        </row>
        <row r="232">
          <cell r="AL232" t="str">
            <v>VICTORY</v>
          </cell>
        </row>
        <row r="233">
          <cell r="AL233" t="str">
            <v>VOLKSWAGEN</v>
          </cell>
        </row>
        <row r="234">
          <cell r="AL234" t="str">
            <v>VOLTA</v>
          </cell>
        </row>
        <row r="235">
          <cell r="AL235" t="str">
            <v>VOLVO</v>
          </cell>
        </row>
        <row r="236">
          <cell r="AL236" t="str">
            <v>VOXAN</v>
          </cell>
        </row>
        <row r="237">
          <cell r="AL237" t="str">
            <v>VYRUS</v>
          </cell>
        </row>
        <row r="238">
          <cell r="AL238" t="str">
            <v>WACKER</v>
          </cell>
        </row>
        <row r="239">
          <cell r="AL239" t="str">
            <v>WESTFIELD</v>
          </cell>
        </row>
        <row r="240">
          <cell r="AL240" t="str">
            <v>WHITE</v>
          </cell>
        </row>
        <row r="241">
          <cell r="AL241" t="str">
            <v>WIESMANN</v>
          </cell>
        </row>
        <row r="242">
          <cell r="AL242" t="str">
            <v>WRANGLER</v>
          </cell>
        </row>
        <row r="243">
          <cell r="AL243" t="str">
            <v>XERO</v>
          </cell>
        </row>
        <row r="244">
          <cell r="AL244" t="str">
            <v>YAMAHA</v>
          </cell>
        </row>
        <row r="245">
          <cell r="AL245" t="str">
            <v>YES</v>
          </cell>
        </row>
        <row r="246">
          <cell r="AL246" t="str">
            <v>ZANYA</v>
          </cell>
        </row>
        <row r="247">
          <cell r="AL247" t="str">
            <v>ZERO</v>
          </cell>
        </row>
        <row r="248">
          <cell r="AL248" t="str">
            <v>ZOTYE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2">
          <cell r="T2" t="str">
            <v xml:space="preserve">ADUANA </v>
          </cell>
        </row>
        <row r="170">
          <cell r="C170" t="str">
            <v>AMARILLO</v>
          </cell>
          <cell r="O170" t="str">
            <v>PERITAJE</v>
          </cell>
        </row>
        <row r="171">
          <cell r="C171" t="str">
            <v>AZUL</v>
          </cell>
          <cell r="O171" t="str">
            <v>TRASLADO A SUBZONA</v>
          </cell>
        </row>
        <row r="172">
          <cell r="C172" t="str">
            <v>BEIGE</v>
          </cell>
          <cell r="O172" t="str">
            <v>ENSAMBLADORA</v>
          </cell>
        </row>
        <row r="173">
          <cell r="C173" t="str">
            <v>BLANCO</v>
          </cell>
        </row>
        <row r="174">
          <cell r="C174" t="str">
            <v>CAFÉ</v>
          </cell>
        </row>
        <row r="175">
          <cell r="C175" t="str">
            <v>CALIPSO</v>
          </cell>
        </row>
        <row r="176">
          <cell r="C176" t="str">
            <v>CELESTE</v>
          </cell>
        </row>
        <row r="177">
          <cell r="C177" t="str">
            <v xml:space="preserve">CREMA </v>
          </cell>
        </row>
        <row r="178">
          <cell r="C178" t="str">
            <v>DORADO</v>
          </cell>
        </row>
        <row r="179">
          <cell r="C179" t="str">
            <v>FUCSIA</v>
          </cell>
        </row>
        <row r="180">
          <cell r="C180" t="str">
            <v>GRIS</v>
          </cell>
        </row>
        <row r="181">
          <cell r="C181" t="str">
            <v>LIMON</v>
          </cell>
        </row>
        <row r="182">
          <cell r="C182" t="str">
            <v>MORADO</v>
          </cell>
        </row>
        <row r="183">
          <cell r="C183" t="str">
            <v>NARANJA</v>
          </cell>
        </row>
        <row r="184">
          <cell r="C184" t="str">
            <v>NEGRO</v>
          </cell>
        </row>
        <row r="185">
          <cell r="C185" t="str">
            <v>PLATEADO</v>
          </cell>
        </row>
        <row r="186">
          <cell r="C186" t="str">
            <v>PLOMO</v>
          </cell>
        </row>
        <row r="187">
          <cell r="C187" t="str">
            <v>REFLECTANTE</v>
          </cell>
        </row>
        <row r="188">
          <cell r="C188" t="str">
            <v>ROJO</v>
          </cell>
        </row>
        <row r="189">
          <cell r="C189" t="str">
            <v>ROSADO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32">
          <cell r="A32" t="str">
            <v>LARGA</v>
          </cell>
          <cell r="C32" t="str">
            <v>AMT</v>
          </cell>
        </row>
        <row r="33">
          <cell r="C33" t="str">
            <v>APB</v>
          </cell>
        </row>
        <row r="34">
          <cell r="C34" t="str">
            <v>APS</v>
          </cell>
        </row>
        <row r="35">
          <cell r="C35" t="str">
            <v>ARCUS</v>
          </cell>
        </row>
        <row r="36">
          <cell r="C36" t="str">
            <v>ARRIETA</v>
          </cell>
        </row>
        <row r="37">
          <cell r="C37" t="str">
            <v>ASTRA</v>
          </cell>
        </row>
        <row r="38">
          <cell r="C38" t="str">
            <v>BAIKAT</v>
          </cell>
        </row>
        <row r="39">
          <cell r="C39" t="str">
            <v>BENELLI</v>
          </cell>
        </row>
        <row r="40">
          <cell r="C40" t="str">
            <v>BERETTA</v>
          </cell>
        </row>
        <row r="41">
          <cell r="C41" t="str">
            <v>BERGMARIFI</v>
          </cell>
        </row>
        <row r="42">
          <cell r="C42" t="str">
            <v>BERINGER</v>
          </cell>
        </row>
        <row r="43">
          <cell r="C43" t="str">
            <v>BERNARDELLI</v>
          </cell>
        </row>
        <row r="44">
          <cell r="C44" t="str">
            <v>BERNEDO</v>
          </cell>
        </row>
        <row r="45">
          <cell r="C45" t="str">
            <v>BERSA</v>
          </cell>
        </row>
        <row r="46">
          <cell r="C46" t="str">
            <v>BLASER</v>
          </cell>
        </row>
        <row r="47">
          <cell r="C47" t="str">
            <v>BORCHARDT</v>
          </cell>
        </row>
        <row r="48">
          <cell r="C48" t="str">
            <v>BREN TEN</v>
          </cell>
        </row>
        <row r="49">
          <cell r="C49" t="str">
            <v>BROWNING</v>
          </cell>
        </row>
        <row r="50">
          <cell r="C50" t="str">
            <v>BRUN LATRIGE</v>
          </cell>
        </row>
        <row r="51">
          <cell r="C51" t="str">
            <v>BUL M5</v>
          </cell>
        </row>
        <row r="52">
          <cell r="C52" t="str">
            <v>CALICO</v>
          </cell>
        </row>
        <row r="53">
          <cell r="C53" t="str">
            <v>CAMPOGÍRO</v>
          </cell>
        </row>
        <row r="54">
          <cell r="C54" t="str">
            <v>CARABINA DRAQUE</v>
          </cell>
        </row>
        <row r="55">
          <cell r="C55" t="str">
            <v>CARACAL</v>
          </cell>
        </row>
        <row r="56">
          <cell r="C56" t="str">
            <v>CESKA</v>
          </cell>
        </row>
        <row r="57">
          <cell r="C57" t="str">
            <v>CI</v>
          </cell>
        </row>
        <row r="58">
          <cell r="C58" t="str">
            <v>COLT</v>
          </cell>
        </row>
        <row r="59">
          <cell r="C59" t="str">
            <v>COP</v>
          </cell>
        </row>
        <row r="60">
          <cell r="C60" t="str">
            <v>CZ</v>
          </cell>
        </row>
        <row r="61">
          <cell r="C61" t="str">
            <v>DAN WESSON TIPO 1911</v>
          </cell>
        </row>
        <row r="62">
          <cell r="C62" t="str">
            <v>DARTYVIA MOD, VO 01 (VOROS)</v>
          </cell>
        </row>
        <row r="63">
          <cell r="C63" t="str">
            <v>DERRINGER</v>
          </cell>
        </row>
        <row r="64">
          <cell r="C64" t="str">
            <v>DESERT EAGLE</v>
          </cell>
        </row>
        <row r="65">
          <cell r="C65" t="str">
            <v>DETONICS</v>
          </cell>
        </row>
        <row r="66">
          <cell r="C66" t="str">
            <v>EM-GE</v>
          </cell>
        </row>
        <row r="67">
          <cell r="C67" t="str">
            <v>ERIKA</v>
          </cell>
        </row>
        <row r="68">
          <cell r="C68" t="str">
            <v>FABARM</v>
          </cell>
        </row>
        <row r="69">
          <cell r="C69" t="str">
            <v>FEINWERKBAU MOD. AW 93</v>
          </cell>
        </row>
        <row r="70">
          <cell r="C70" t="str">
            <v>FRANCHI</v>
          </cell>
        </row>
        <row r="71">
          <cell r="C71" t="str">
            <v>FROMMER</v>
          </cell>
        </row>
        <row r="72">
          <cell r="C72" t="str">
            <v>FUNDALUM</v>
          </cell>
        </row>
        <row r="73">
          <cell r="C73" t="str">
            <v>G.S.G.</v>
          </cell>
        </row>
        <row r="74">
          <cell r="C74" t="str">
            <v>GALES</v>
          </cell>
        </row>
        <row r="75">
          <cell r="C75" t="str">
            <v>GLISENTI</v>
          </cell>
        </row>
        <row r="76">
          <cell r="C76" t="str">
            <v>GLOCK</v>
          </cell>
        </row>
        <row r="77">
          <cell r="C77" t="str">
            <v>GONCZ</v>
          </cell>
        </row>
        <row r="78">
          <cell r="C78" t="str">
            <v>GUSTLOFF-WERKE</v>
          </cell>
        </row>
        <row r="79">
          <cell r="C79" t="str">
            <v>HAFDASA</v>
          </cell>
        </row>
        <row r="80">
          <cell r="C80" t="str">
            <v>HAMMERLI</v>
          </cell>
        </row>
        <row r="81">
          <cell r="C81" t="str">
            <v>HATSAN</v>
          </cell>
        </row>
        <row r="82">
          <cell r="C82" t="str">
            <v>HECKLER KOCH</v>
          </cell>
        </row>
        <row r="83">
          <cell r="C83" t="str">
            <v>HI</v>
          </cell>
        </row>
        <row r="84">
          <cell r="C84" t="str">
            <v>HK</v>
          </cell>
        </row>
        <row r="85">
          <cell r="C85" t="str">
            <v>HS</v>
          </cell>
        </row>
        <row r="86">
          <cell r="C86" t="str">
            <v>HUSQVARNA</v>
          </cell>
        </row>
        <row r="87">
          <cell r="C87" t="str">
            <v>INTRATEC</v>
          </cell>
        </row>
        <row r="88">
          <cell r="C88" t="str">
            <v>ISARD</v>
          </cell>
        </row>
        <row r="89">
          <cell r="C89" t="str">
            <v>JO.LO.AR.</v>
          </cell>
        </row>
        <row r="90">
          <cell r="C90" t="str">
            <v>K100</v>
          </cell>
        </row>
        <row r="91">
          <cell r="C91" t="str">
            <v>KAMPFPISTOLE</v>
          </cell>
        </row>
        <row r="92">
          <cell r="C92" t="str">
            <v>KOLIBRI</v>
          </cell>
        </row>
        <row r="93">
          <cell r="C93" t="str">
            <v>KONSBERG</v>
          </cell>
        </row>
        <row r="94">
          <cell r="C94" t="str">
            <v>KOROVIN</v>
          </cell>
        </row>
        <row r="95">
          <cell r="C95" t="str">
            <v>LAHTI</v>
          </cell>
        </row>
        <row r="96">
          <cell r="C96" t="str">
            <v>LANBER</v>
          </cell>
        </row>
        <row r="97">
          <cell r="C97" t="str">
            <v>LANGENHAN</v>
          </cell>
        </row>
        <row r="98">
          <cell r="C98" t="str">
            <v>LE FRANCAIS</v>
          </cell>
        </row>
        <row r="99">
          <cell r="C99" t="str">
            <v>LERCKER</v>
          </cell>
        </row>
        <row r="100">
          <cell r="C100" t="str">
            <v>LIBERATOR</v>
          </cell>
        </row>
        <row r="101">
          <cell r="C101" t="str">
            <v>LIGNOSE EINHAND</v>
          </cell>
        </row>
        <row r="102">
          <cell r="C102" t="str">
            <v>LLAMA</v>
          </cell>
        </row>
        <row r="103">
          <cell r="C103" t="str">
            <v>LUGER</v>
          </cell>
        </row>
        <row r="104">
          <cell r="C104" t="str">
            <v>MAB</v>
          </cell>
        </row>
        <row r="105">
          <cell r="C105" t="str">
            <v>MANN</v>
          </cell>
        </row>
        <row r="106">
          <cell r="C106" t="str">
            <v>MANNLICHER</v>
          </cell>
        </row>
        <row r="107">
          <cell r="C107" t="str">
            <v>MAS</v>
          </cell>
        </row>
        <row r="108">
          <cell r="C108" t="str">
            <v>MATAGATOS</v>
          </cell>
        </row>
        <row r="109">
          <cell r="C109" t="str">
            <v>MATCH GUNS MORINI</v>
          </cell>
        </row>
        <row r="110">
          <cell r="C110" t="str">
            <v>MAUSER</v>
          </cell>
        </row>
        <row r="111">
          <cell r="C111" t="str">
            <v>MBA</v>
          </cell>
        </row>
        <row r="112">
          <cell r="C112" t="str">
            <v>MEGASTAR</v>
          </cell>
        </row>
        <row r="113">
          <cell r="C113" t="str">
            <v>MENDOZA</v>
          </cell>
        </row>
        <row r="114">
          <cell r="C114" t="str">
            <v>MICRO DESERT EAGLE</v>
          </cell>
        </row>
        <row r="115">
          <cell r="C115" t="str">
            <v>MOSSBERG</v>
          </cell>
        </row>
        <row r="116">
          <cell r="C116" t="str">
            <v>MU</v>
          </cell>
        </row>
        <row r="117">
          <cell r="C117" t="str">
            <v>NORÍNCO</v>
          </cell>
        </row>
        <row r="118">
          <cell r="C118" t="str">
            <v>NORIRTEO MOD, 80</v>
          </cell>
        </row>
        <row r="119">
          <cell r="C119" t="str">
            <v>OBREGÓN</v>
          </cell>
        </row>
        <row r="120">
          <cell r="C120" t="str">
            <v>OWA</v>
          </cell>
        </row>
        <row r="121">
          <cell r="C121" t="str">
            <v>PARDÍNI</v>
          </cell>
        </row>
        <row r="122">
          <cell r="C122" t="str">
            <v>PHP</v>
          </cell>
        </row>
        <row r="123">
          <cell r="C123" t="str">
            <v>PRAGA</v>
          </cell>
        </row>
        <row r="124">
          <cell r="C124" t="str">
            <v>PSM</v>
          </cell>
        </row>
        <row r="125">
          <cell r="C125" t="str">
            <v>RADOIRI VIS</v>
          </cell>
        </row>
        <row r="126">
          <cell r="C126" t="str">
            <v>REFORM</v>
          </cell>
        </row>
        <row r="127">
          <cell r="C127" t="str">
            <v>REMINGTON</v>
          </cell>
        </row>
        <row r="128">
          <cell r="C128" t="str">
            <v>ROSSI</v>
          </cell>
        </row>
        <row r="129">
          <cell r="C129" t="str">
            <v>ROTH SAUER</v>
          </cell>
        </row>
        <row r="130">
          <cell r="C130" t="str">
            <v>RUBY</v>
          </cell>
        </row>
        <row r="131">
          <cell r="C131" t="str">
            <v>RUGER</v>
          </cell>
        </row>
        <row r="132">
          <cell r="C132" t="str">
            <v>S10</v>
          </cell>
        </row>
        <row r="133">
          <cell r="C133" t="str">
            <v>SAUER</v>
          </cell>
        </row>
        <row r="134">
          <cell r="C134" t="str">
            <v>SAVAGE</v>
          </cell>
        </row>
        <row r="135">
          <cell r="C135" t="str">
            <v>SCHWARZLOSE</v>
          </cell>
        </row>
        <row r="136">
          <cell r="C136" t="str">
            <v>SEMMERLING</v>
          </cell>
        </row>
        <row r="137">
          <cell r="C137" t="str">
            <v>SHIKI KENJU</v>
          </cell>
        </row>
        <row r="138">
          <cell r="C138" t="str">
            <v>SIG SAUER</v>
          </cell>
        </row>
        <row r="139">
          <cell r="C139" t="str">
            <v>SIN MARCA</v>
          </cell>
        </row>
        <row r="140">
          <cell r="C140" t="str">
            <v>SIPROG</v>
          </cell>
        </row>
        <row r="141">
          <cell r="C141" t="str">
            <v>SMITH &amp; WESSON</v>
          </cell>
        </row>
        <row r="142">
          <cell r="C142" t="str">
            <v>SPS</v>
          </cell>
        </row>
        <row r="143">
          <cell r="C143" t="str">
            <v>STAR</v>
          </cell>
        </row>
        <row r="144">
          <cell r="C144" t="str">
            <v>STEYR</v>
          </cell>
        </row>
        <row r="145">
          <cell r="C145" t="str">
            <v>STI</v>
          </cell>
        </row>
        <row r="146">
          <cell r="C146" t="str">
            <v>SUPER STAR</v>
          </cell>
        </row>
        <row r="147">
          <cell r="C147" t="str">
            <v>TAISHO</v>
          </cell>
        </row>
        <row r="148">
          <cell r="C148" t="str">
            <v>TALA</v>
          </cell>
        </row>
        <row r="149">
          <cell r="C149" t="str">
            <v>TANFOGLIO</v>
          </cell>
        </row>
        <row r="150">
          <cell r="C150" t="str">
            <v>TAURUS</v>
          </cell>
        </row>
        <row r="151">
          <cell r="C151" t="str">
            <v>TESRO</v>
          </cell>
        </row>
        <row r="152">
          <cell r="C152" t="str">
            <v>THE PROTECTOR</v>
          </cell>
        </row>
        <row r="153">
          <cell r="C153" t="str">
            <v>TOKAREV</v>
          </cell>
        </row>
        <row r="154">
          <cell r="C154" t="str">
            <v>ULTRA STAR</v>
          </cell>
        </row>
        <row r="155">
          <cell r="C155" t="str">
            <v>UZI</v>
          </cell>
        </row>
        <row r="156">
          <cell r="C156" t="str">
            <v>VICTORIA</v>
          </cell>
        </row>
        <row r="157">
          <cell r="C157" t="str">
            <v>VOLCANTE</v>
          </cell>
        </row>
        <row r="158">
          <cell r="C158" t="str">
            <v>WALTER</v>
          </cell>
        </row>
        <row r="159">
          <cell r="C159" t="str">
            <v>WANNLICHER</v>
          </cell>
        </row>
        <row r="160">
          <cell r="C160" t="str">
            <v>WARWTACK</v>
          </cell>
        </row>
        <row r="161">
          <cell r="C161" t="str">
            <v>WEBLEY</v>
          </cell>
        </row>
        <row r="162">
          <cell r="C162" t="str">
            <v>WILDEY</v>
          </cell>
        </row>
        <row r="163">
          <cell r="C163" t="str">
            <v>WILSON</v>
          </cell>
        </row>
        <row r="164">
          <cell r="C164" t="str">
            <v>WINCHESTER</v>
          </cell>
        </row>
        <row r="165">
          <cell r="C165" t="str">
            <v>ZAMORANA</v>
          </cell>
        </row>
        <row r="166">
          <cell r="C166" t="str">
            <v>ZEHNA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Hoja2"/>
      <sheetName val="DELEGACIONES"/>
      <sheetName val="BOLETAS"/>
      <sheetName val="OPERATIVOS"/>
      <sheetName val="Hoja1"/>
    </sheetNames>
    <sheetDataSet>
      <sheetData sheetId="0"/>
      <sheetData sheetId="1">
        <row r="2">
          <cell r="V2" t="str">
            <v>SOLO UNIDADES DE POLICIA JUDICIAL</v>
          </cell>
        </row>
        <row r="3">
          <cell r="V3" t="str">
            <v>COMBINADO CON OTROS SERVICIOS</v>
          </cell>
        </row>
        <row r="4">
          <cell r="V4" t="str">
            <v>PROCEDIMIENTO ENTREGADO POR OTRO SERVICIO EXCEPTO PJ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32">
          <cell r="A32" t="str">
            <v>LARGA</v>
          </cell>
          <cell r="B32" t="str">
            <v>INDUSTRIAL</v>
          </cell>
        </row>
        <row r="33">
          <cell r="B33" t="str">
            <v>ARTESANAL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DETENIDOS"/>
      <sheetName val="BANDAS"/>
      <sheetName val="ARMAS"/>
      <sheetName val="VEHICULOS_RECUPERADOS_ENTREGADO"/>
      <sheetName val="DELEGACIONES"/>
      <sheetName val="BOLETAS"/>
      <sheetName val="OPERATIVOS"/>
    </sheetNames>
    <sheetDataSet>
      <sheetData sheetId="0">
        <row r="3">
          <cell r="Q3" t="str">
            <v xml:space="preserve">ADUANA </v>
          </cell>
          <cell r="S3" t="str">
            <v>LIBRES CON INVESTIGACIÓN PREVIA</v>
          </cell>
          <cell r="T3" t="str">
            <v>ABREVIADO</v>
          </cell>
        </row>
        <row r="4">
          <cell r="Q4" t="str">
            <v>AGENCIA METROPOLITANA TRANSITO</v>
          </cell>
          <cell r="S4" t="str">
            <v>LIBRE CON INSTRUCCIÓN FISCAL</v>
          </cell>
          <cell r="T4" t="str">
            <v>DIRECTO</v>
          </cell>
        </row>
        <row r="5">
          <cell r="Q5" t="str">
            <v>ANTINARCÓTICOS</v>
          </cell>
          <cell r="S5" t="str">
            <v>LIBRE NO DELITO</v>
          </cell>
          <cell r="T5" t="str">
            <v>EXPEDITO</v>
          </cell>
        </row>
        <row r="6">
          <cell r="Q6" t="str">
            <v>DGI</v>
          </cell>
          <cell r="S6" t="str">
            <v>CONTRAVENCIÓN</v>
          </cell>
          <cell r="T6" t="str">
            <v>PARA EL EJERCICIO PRIVADO DE LA ACCION PENAL</v>
          </cell>
        </row>
        <row r="7">
          <cell r="Q7" t="str">
            <v>DINAPEN</v>
          </cell>
        </row>
        <row r="8">
          <cell r="Q8" t="str">
            <v>DINASED</v>
          </cell>
        </row>
        <row r="9">
          <cell r="Q9" t="str">
            <v>FUERZAS ARMADAS</v>
          </cell>
        </row>
        <row r="10">
          <cell r="Q10" t="str">
            <v>GIR</v>
          </cell>
        </row>
        <row r="11">
          <cell r="Q11" t="str">
            <v>POLICÍA COMUNITARIA</v>
          </cell>
        </row>
        <row r="12">
          <cell r="Q12" t="str">
            <v>POLICÍA JUDICIAL</v>
          </cell>
        </row>
        <row r="13">
          <cell r="Q13" t="str">
            <v>SERVICIO AEROPOLICIAL (SAP)</v>
          </cell>
        </row>
        <row r="14">
          <cell r="Q14" t="str">
            <v>TRÁNSITO</v>
          </cell>
        </row>
        <row r="2109">
          <cell r="A2109" t="str">
            <v>Abandono_de_persona</v>
          </cell>
        </row>
        <row r="2110">
          <cell r="A2110" t="str">
            <v>Abigeato</v>
          </cell>
        </row>
        <row r="2111">
          <cell r="A2111" t="str">
            <v>Abolición_y_suspensión_de_derechos_de_persona_protegida</v>
          </cell>
        </row>
        <row r="2112">
          <cell r="A2112" t="str">
            <v>Aborto_con_muerte</v>
          </cell>
        </row>
        <row r="2113">
          <cell r="A2113" t="str">
            <v>Aborto_consentido</v>
          </cell>
        </row>
        <row r="2114">
          <cell r="A2114" t="str">
            <v>Aborto_no_consentido</v>
          </cell>
        </row>
        <row r="2115">
          <cell r="A2115" t="str">
            <v>Aborto_no_punible</v>
          </cell>
        </row>
        <row r="2116">
          <cell r="A2116" t="str">
            <v>Abstención_de_la_ejecución_de_operaciones_en_conmoción_interna</v>
          </cell>
        </row>
        <row r="2117">
          <cell r="A2117" t="str">
            <v>Abuso_de_arma_de_fuego</v>
          </cell>
        </row>
        <row r="2118">
          <cell r="A2118" t="str">
            <v>Abuso_de_confianza</v>
          </cell>
        </row>
        <row r="2119">
          <cell r="A2119" t="str">
            <v>Abuso_de_emblemas</v>
          </cell>
        </row>
        <row r="2120">
          <cell r="A2120" t="str">
            <v>Abuso_de_facultades</v>
          </cell>
        </row>
        <row r="2121">
          <cell r="A2121" t="str">
            <v>Abuso_sexual</v>
          </cell>
        </row>
        <row r="2122">
          <cell r="A2122" t="str">
            <v>Acceso_no_consentido_a_un_sistema_informático_telemático_o_de_telecomunicaciones</v>
          </cell>
        </row>
        <row r="2123">
          <cell r="A2123" t="str">
            <v>Acciones_de_mala_fe_para_involucrar_en_delitos</v>
          </cell>
        </row>
        <row r="2124">
          <cell r="A2124" t="str">
            <v>Acoso_sexual</v>
          </cell>
        </row>
        <row r="2125">
          <cell r="A2125" t="str">
            <v>Actividad_ilícita_de_recursos_mineros</v>
          </cell>
        </row>
        <row r="2126">
          <cell r="A2126" t="str">
            <v>Actos_de_odio</v>
          </cell>
        </row>
        <row r="2127">
          <cell r="A2127" t="str">
            <v>Actos_hostiles_contra_el_Estado</v>
          </cell>
        </row>
        <row r="2128">
          <cell r="A2128" t="str">
            <v>Acusación_o_denuncia_maliciosa</v>
          </cell>
        </row>
        <row r="2129">
          <cell r="A2129" t="str">
            <v>Adopción_ilegal</v>
          </cell>
        </row>
        <row r="2130">
          <cell r="A2130" t="str">
            <v>Adulteración_de_la_calidad_o_cantidad_de_productos_derivados_de_hidrocarburos_gas_licuado_de_petróleo_o_biocombustibles</v>
          </cell>
        </row>
        <row r="2131">
          <cell r="A2131" t="str">
            <v>Agiotaje</v>
          </cell>
        </row>
        <row r="2132">
          <cell r="A2132" t="str">
            <v>Agresión</v>
          </cell>
        </row>
        <row r="2133">
          <cell r="A2133" t="str">
            <v>Almacenamiento_transporte_envasado_comercialización_o_distribución_ilegal_de_hidrocarburos_en_las_provincias_fronterizas_puertos_marítimos_o_fluviales_o_mar_territorial</v>
          </cell>
        </row>
        <row r="2134">
          <cell r="A2134" t="str">
            <v>Almacenamiento_transporte_envasado_comercialización_o_distribución_ilegal_o_mal_uso_de_productos_derivados_de_hidrocarburos_gas_licuado_de_petróleo_o_biocombustibles</v>
          </cell>
        </row>
        <row r="2135">
          <cell r="A2135" t="str">
            <v>Alteración_de_evidencias_y_elementos_de_prueba</v>
          </cell>
        </row>
        <row r="2136">
          <cell r="A2136" t="str">
            <v>Apartheid</v>
          </cell>
        </row>
        <row r="2137">
          <cell r="A2137" t="str">
            <v>Apropiación_fraudulenta_por_medios_electrónicos</v>
          </cell>
        </row>
        <row r="2138">
          <cell r="A2138" t="str">
            <v>Aprovechamiento_ilícito_de_servicios_públicos</v>
          </cell>
        </row>
        <row r="2139">
          <cell r="A2139" t="str">
            <v>Armas_de_fuego_municiones_y_explosivos_no_autorizados</v>
          </cell>
        </row>
        <row r="2140">
          <cell r="A2140" t="str">
            <v>Asesinato</v>
          </cell>
        </row>
        <row r="2141">
          <cell r="A2141" t="str">
            <v>Asociación_ilícita</v>
          </cell>
        </row>
        <row r="2142">
          <cell r="A2142" t="str">
            <v>Ataque_a_bienes_protegidos</v>
          </cell>
        </row>
        <row r="2143">
          <cell r="A2143" t="str">
            <v>Ataque_a_la_integridad_de_sistemas_informáticos</v>
          </cell>
        </row>
        <row r="2144">
          <cell r="A2144" t="str">
            <v>Ataque_a_persona_protegida_con_fines_terroristas</v>
          </cell>
        </row>
        <row r="2145">
          <cell r="A2145" t="str">
            <v>Ataque_o_resistencia</v>
          </cell>
        </row>
        <row r="2146">
          <cell r="A2146" t="str">
            <v>Atentado_a_la_integridad_sexual_y_reproductiva_de_persona_protegida</v>
          </cell>
        </row>
        <row r="2147">
          <cell r="A2147" t="str">
            <v>Atentado_contra_la_seguridad_de_las_operaciones_militares_o_policiales</v>
          </cell>
        </row>
        <row r="2148">
          <cell r="A2148" t="str">
            <v>Autorización_indebida_de_contrato_de_seguro</v>
          </cell>
        </row>
        <row r="2149">
          <cell r="A2149" t="str">
            <v>Calumnia</v>
          </cell>
        </row>
        <row r="2150">
          <cell r="A2150" t="str">
            <v>Captación_ilegal_de_dinero</v>
          </cell>
        </row>
        <row r="2151">
          <cell r="A2151" t="str">
            <v>Casinos_salas_de_juego_casas_de_apuestas_o_negocios_dedicados_a_la_realización_de_juegos_de_azar</v>
          </cell>
        </row>
        <row r="2152">
          <cell r="A2152" t="str">
            <v>Castigos_colectivos_en_persona_protegida</v>
          </cell>
        </row>
        <row r="2153">
          <cell r="A2153" t="str">
            <v>Tentativa de femicidio</v>
          </cell>
        </row>
        <row r="2154">
          <cell r="A2154" t="str">
            <v>Cohecho</v>
          </cell>
        </row>
        <row r="2155">
          <cell r="A2155" t="str">
            <v>Comercialización_de_bienes_de_uso_policial_o_militar_hurtados_o_robados</v>
          </cell>
        </row>
        <row r="2156">
          <cell r="A2156" t="str">
            <v>Comercialización_de_pornografía_con_utilización_de_niñas_niños_o_adolescentes</v>
          </cell>
        </row>
        <row r="2157">
          <cell r="A2157" t="str">
            <v>Comercialización_ilícita_de_terminales_móviles</v>
          </cell>
        </row>
        <row r="2158">
          <cell r="A2158" t="str">
            <v>Concusión</v>
          </cell>
        </row>
        <row r="2159">
          <cell r="A2159" t="str">
            <v>Contacto_con_finalidad_sexual_con_menores_de_dieciocho_años_por_medios_electrónicos</v>
          </cell>
        </row>
        <row r="2160">
          <cell r="A2160" t="str">
            <v>Contaminación_de_sustancias_destinadas_al_consumo_humano</v>
          </cell>
        </row>
        <row r="2161">
          <cell r="A2161" t="str">
            <v>Contaminación_del_aire</v>
          </cell>
        </row>
        <row r="2162">
          <cell r="A2162" t="str">
            <v>Contrabando</v>
          </cell>
        </row>
        <row r="2163">
          <cell r="A2163" t="str">
            <v>Contribuciones_arbitrarias</v>
          </cell>
        </row>
        <row r="2164">
          <cell r="A2164" t="str">
            <v>Corrupción_de_niñas_niños_y_adolescentes</v>
          </cell>
        </row>
        <row r="2165">
          <cell r="A2165" t="str">
            <v>Daño_a_bien_ajeno</v>
          </cell>
        </row>
        <row r="2166">
          <cell r="A2166" t="str">
            <v>Daño_permanente_a_la_salud</v>
          </cell>
        </row>
        <row r="2167">
          <cell r="A2167" t="str">
            <v>Defraudación_aduanera</v>
          </cell>
        </row>
        <row r="2168">
          <cell r="A2168" t="str">
            <v>Defraudación_tributaria</v>
          </cell>
        </row>
        <row r="2169">
          <cell r="A2169" t="str">
            <v>Defraudaciones_bursátiles</v>
          </cell>
        </row>
        <row r="2170">
          <cell r="A2170" t="str">
            <v>Delincuencia_organizada</v>
          </cell>
        </row>
        <row r="2171">
          <cell r="A2171" t="str">
            <v>Delitos_contra_el_agua</v>
          </cell>
        </row>
        <row r="2172">
          <cell r="A2172" t="str">
            <v>Delitos_contra_la_flora_y_fauna_silvestres</v>
          </cell>
        </row>
        <row r="2173">
          <cell r="A2173" t="str">
            <v>Delitos_contra_la_información_pública_reservada_legalmente</v>
          </cell>
        </row>
        <row r="2174">
          <cell r="A2174" t="str">
            <v>Delitos_contra_los_bienes_institucionales_de_Fuerzas_Armadas_o_Policía_Nacional</v>
          </cell>
        </row>
        <row r="2175">
          <cell r="A2175" t="str">
            <v>Delitos_contra_los_recursos_del_patrimonio_genético_nacional</v>
          </cell>
        </row>
        <row r="2176">
          <cell r="A2176" t="str">
            <v>Delitos_contra_suelo</v>
          </cell>
        </row>
        <row r="2177">
          <cell r="A2177" t="str">
            <v>Delitos_de_lesa_humanidad</v>
          </cell>
        </row>
        <row r="2178">
          <cell r="A2178" t="str">
            <v>Delitos_de_tránsito</v>
          </cell>
        </row>
        <row r="2179">
          <cell r="A2179" t="str">
            <v>Denegación_de_garantías_judiciales_de_persona_protegida</v>
          </cell>
        </row>
        <row r="2180">
          <cell r="A2180" t="str">
            <v>Deportación_o_traslado_forzoso_de_población</v>
          </cell>
        </row>
        <row r="2181">
          <cell r="A2181" t="str">
            <v>Desaparición_forzada</v>
          </cell>
        </row>
        <row r="2182">
          <cell r="A2182" t="str">
            <v>Desatención_del_servicio_de_salud</v>
          </cell>
        </row>
        <row r="2183">
          <cell r="A2183" t="str">
            <v>Descuento_indebido_de_valores</v>
          </cell>
        </row>
        <row r="2184">
          <cell r="A2184" t="str">
            <v>Deserción</v>
          </cell>
        </row>
        <row r="2185">
          <cell r="A2185" t="str">
            <v>Destrucción_de_bienes_del_patrimonio_cultural</v>
          </cell>
        </row>
        <row r="2186">
          <cell r="A2186" t="str">
            <v>Destrucción_de_objetos_materiales</v>
          </cell>
        </row>
        <row r="2187">
          <cell r="A2187" t="str">
            <v>Destrucción_de_registros</v>
          </cell>
        </row>
        <row r="2188">
          <cell r="A2188" t="str">
            <v>Destrucción_o_apropiación_de_bienes_de_la_parte_adversa</v>
          </cell>
        </row>
        <row r="2189">
          <cell r="A2189" t="str">
            <v>Destrucción_o_inutilización_de_bienes</v>
          </cell>
        </row>
        <row r="2190">
          <cell r="A2190" t="str">
            <v>Difusión_de_información_de_circulación_restringida</v>
          </cell>
        </row>
        <row r="2191">
          <cell r="A2191" t="str">
            <v>Discriminación</v>
          </cell>
        </row>
        <row r="2192">
          <cell r="A2192" t="str">
            <v>Disposiciones_comunes_a_los_delitos_contra_la_integridad_sexual_y_reproductiva</v>
          </cell>
        </row>
        <row r="2193">
          <cell r="A2193" t="str">
            <v>Distribución_de_material_pornográfico_a_niñas_niños_y_adolescentes</v>
          </cell>
        </row>
        <row r="2194">
          <cell r="A2194" t="str">
            <v>Divulgación_de_información_financiera_reservada</v>
          </cell>
        </row>
        <row r="2195">
          <cell r="A2195" t="str">
            <v>Ejecución_extrajudicial</v>
          </cell>
        </row>
        <row r="2196">
          <cell r="A2196" t="str">
            <v>Ejercicio_ilegal_de_la_profesión</v>
          </cell>
        </row>
        <row r="2197">
          <cell r="A2197" t="str">
            <v>Elusión_de_responsabilidades_de_las_o_los_servidores_de_las_Fuerzas_Armadas_o_Policía_Nacional</v>
          </cell>
        </row>
        <row r="2198">
          <cell r="A2198" t="str">
            <v>Empleo_de_métodos_prohibidos_en_la_conducción_de_conflicto_armado</v>
          </cell>
        </row>
        <row r="2199">
          <cell r="A2199" t="str">
            <v>Empleo_de_personas_para_mendicidad</v>
          </cell>
        </row>
        <row r="2200">
          <cell r="A2200" t="str">
            <v>Engaño_al_comprador_respecto_a_la_identidad_o_calidad_de_las_cosas_o_servicios_vendidos</v>
          </cell>
        </row>
        <row r="2201">
          <cell r="A2201" t="str">
            <v>Enriquecimiento_ilícito</v>
          </cell>
        </row>
        <row r="2202">
          <cell r="A2202" t="str">
            <v>Enriquecimiento_privado_no_justificado</v>
          </cell>
        </row>
        <row r="2203">
          <cell r="A2203" t="str">
            <v>Esclavitud</v>
          </cell>
        </row>
        <row r="2204">
          <cell r="A2204" t="str">
            <v>Espionaje</v>
          </cell>
        </row>
        <row r="2205">
          <cell r="A2205" t="str">
            <v>Estafa</v>
          </cell>
        </row>
        <row r="2206">
          <cell r="A2206" t="str">
            <v>Estupro</v>
          </cell>
        </row>
        <row r="2207">
          <cell r="A2207" t="str">
            <v>Etnocidio</v>
          </cell>
        </row>
        <row r="2208">
          <cell r="A2208" t="str">
            <v>Evasión</v>
          </cell>
        </row>
        <row r="2209">
          <cell r="A2209" t="str">
            <v>Explotación_sexual_de_personas</v>
          </cell>
        </row>
        <row r="2210">
          <cell r="A2210" t="str">
            <v>Exterminio</v>
          </cell>
        </row>
        <row r="2211">
          <cell r="A2211" t="str">
            <v>Extorsión</v>
          </cell>
        </row>
        <row r="2212">
          <cell r="A2212" t="str">
            <v>Extracción_y_tratamiento_ilegal_de_órganos_y_tejidos</v>
          </cell>
        </row>
        <row r="2213">
          <cell r="A2213" t="str">
            <v>Extralimitación_en_la_ejecución_de_un_acto_de_servicio</v>
          </cell>
        </row>
        <row r="2214">
          <cell r="A2214" t="str">
            <v>Falsa_incriminación</v>
          </cell>
        </row>
        <row r="2215">
          <cell r="A2215" t="str">
            <v>Falsedad_de_información</v>
          </cell>
        </row>
        <row r="2216">
          <cell r="A2216" t="str">
            <v>Falsedad_de_información_financiera</v>
          </cell>
        </row>
        <row r="2217">
          <cell r="A2217" t="str">
            <v>Falsedad_documental_en_el_mercado_de_valores</v>
          </cell>
        </row>
        <row r="2218">
          <cell r="A2218" t="str">
            <v>Falsedad_u_ocultamiento_de_información_ambiental</v>
          </cell>
        </row>
        <row r="2219">
          <cell r="A2219" t="str">
            <v>Falsificación_de_firmas</v>
          </cell>
        </row>
        <row r="2220">
          <cell r="A2220" t="str">
            <v>Falsificación_de_moneda_y_otros_documentos</v>
          </cell>
        </row>
        <row r="2221">
          <cell r="A2221" t="str">
            <v>Falsificación_forjamiento_o_alteración_de_recetas</v>
          </cell>
        </row>
        <row r="2222">
          <cell r="A2222" t="str">
            <v>Falsificación_o_adulteración_de_bienes_del_patrimonio_cultural</v>
          </cell>
        </row>
        <row r="2223">
          <cell r="A2223" t="str">
            <v>Falsificación_y_uso_de_documento_falso</v>
          </cell>
        </row>
        <row r="2224">
          <cell r="A2224" t="str">
            <v>Falso_sufragio</v>
          </cell>
        </row>
        <row r="2225">
          <cell r="A2225" t="str">
            <v>Falta_de_afiliación_al_Instituto_Ecuatoriano_de_Seguridad_Social_por_parte_de_una_persona_jurídica</v>
          </cell>
        </row>
        <row r="2226">
          <cell r="A2226" t="str">
            <v>Femicidio</v>
          </cell>
        </row>
        <row r="2227">
          <cell r="A2227" t="str">
            <v>Financiación_del_terrorismo</v>
          </cell>
        </row>
        <row r="2228">
          <cell r="A2228" t="str">
            <v>Financiamiento_o_suministro_de_maquinarias_para_extracción_ilícita_de_recursos_mineros</v>
          </cell>
        </row>
        <row r="2229">
          <cell r="A2229" t="str">
            <v>Fraude_electoral</v>
          </cell>
        </row>
        <row r="2230">
          <cell r="A2230" t="str">
            <v>Fraude_procesal</v>
          </cell>
        </row>
        <row r="2231">
          <cell r="A2231" t="str">
            <v>Genocidio</v>
          </cell>
        </row>
        <row r="2232">
          <cell r="A2232" t="str">
            <v>Gestión_prohibida_o_no_autorizada_de_productos_residuos_desechos_o_sustancias_peligrosas</v>
          </cell>
        </row>
        <row r="2233">
          <cell r="A2233" t="str">
            <v>Grupos_subversivos</v>
          </cell>
        </row>
        <row r="2234">
          <cell r="A2234" t="str">
            <v>Homicidio</v>
          </cell>
        </row>
        <row r="2235">
          <cell r="A2235" t="str">
            <v>Homicidio_culposo</v>
          </cell>
        </row>
        <row r="2236">
          <cell r="A2236" t="str">
            <v>Homicidio_culposo_por_mala_práctica_profesional</v>
          </cell>
        </row>
        <row r="2237">
          <cell r="A2237" t="str">
            <v>Homicidio_de_persona_protegida</v>
          </cell>
        </row>
        <row r="2238">
          <cell r="A2238" t="str">
            <v>Hurto</v>
          </cell>
        </row>
        <row r="2239">
          <cell r="A2239" t="str">
            <v>Hurto_a_instituciones_publicas</v>
          </cell>
        </row>
        <row r="2240">
          <cell r="A2240" t="str">
            <v>Hurto_a_instituciones_educativas</v>
          </cell>
        </row>
        <row r="2241">
          <cell r="A2241" t="str">
            <v>Hurto_a_Personas</v>
          </cell>
        </row>
        <row r="2242">
          <cell r="A2242" t="str">
            <v>Hurto_de_Bienes_Accesorios_y_Autopartes_de_Vehículos</v>
          </cell>
        </row>
        <row r="2243">
          <cell r="A2243" t="str">
            <v>Hurto_de_bienes_de_uso_policial_o_militar</v>
          </cell>
        </row>
        <row r="2244">
          <cell r="A2244" t="str">
            <v>Hurto_de_Domicilio</v>
          </cell>
        </row>
        <row r="2245">
          <cell r="A2245" t="str">
            <v>Hurto_de_lo_requisado</v>
          </cell>
        </row>
        <row r="2246">
          <cell r="A2246" t="str">
            <v>Hurto_de_Motos</v>
          </cell>
        </row>
        <row r="2247">
          <cell r="A2247" t="str">
            <v>Hurto_de_Vehiculos</v>
          </cell>
        </row>
        <row r="2248">
          <cell r="A2248" t="str">
            <v>Hurto_en_Carreteras</v>
          </cell>
        </row>
        <row r="2249">
          <cell r="A2249" t="str">
            <v>Hurto_a_unidades_económicas</v>
          </cell>
        </row>
        <row r="2250">
          <cell r="A2250" t="str">
            <v>Impedimento_o_limitación_del_derecho_a_huelga</v>
          </cell>
        </row>
        <row r="2251">
          <cell r="A2251" t="str">
            <v>Incendio</v>
          </cell>
        </row>
        <row r="2252">
          <cell r="A2252" t="str">
            <v>Incendios_forestales_y_de_vegetación</v>
          </cell>
        </row>
        <row r="2253">
          <cell r="A2253" t="str">
            <v>Incitación_a_discordia_entre_ciudadanos</v>
          </cell>
        </row>
        <row r="2254">
          <cell r="A2254" t="str">
            <v>Incriminación_falsa_por_lavado_de_activos</v>
          </cell>
        </row>
        <row r="2255">
          <cell r="A2255" t="str">
            <v>Incumplimiento_de_decisiones_legítimas_de_autoridad_competente</v>
          </cell>
        </row>
        <row r="2256">
          <cell r="A2256" t="str">
            <v>Infiltración_en_zonas_de_seguridad</v>
          </cell>
        </row>
        <row r="2257">
          <cell r="A2257" t="str">
            <v>Infracciones_contra_los_participantes_activos_en_conflicto_armado</v>
          </cell>
        </row>
        <row r="2258">
          <cell r="A2258" t="str">
            <v>Infraestructura_ilícita</v>
          </cell>
        </row>
        <row r="2259">
          <cell r="A2259" t="str">
            <v>Ingreso_de_artículos_prohibidos</v>
          </cell>
        </row>
        <row r="2260">
          <cell r="A2260" t="str">
            <v>Inseminación_no_consentida</v>
          </cell>
        </row>
        <row r="2261">
          <cell r="A2261" t="str">
            <v>Insolvencia_fraudulenta</v>
          </cell>
        </row>
        <row r="2262">
          <cell r="A2262" t="str">
            <v>Instigación</v>
          </cell>
        </row>
        <row r="2263">
          <cell r="A2263" t="str">
            <v>Instrucción_militar_ilegal</v>
          </cell>
        </row>
        <row r="2264">
          <cell r="A2264" t="str">
            <v>Insubordinación</v>
          </cell>
        </row>
        <row r="2265">
          <cell r="A2265" t="str">
            <v>Intercambio_comercialización_o_compra_de_información_de_equipos_terminales_móviles</v>
          </cell>
        </row>
        <row r="2266">
          <cell r="A2266" t="str">
            <v>Interceptación_ilegal_de_datos</v>
          </cell>
        </row>
        <row r="2267">
          <cell r="A2267" t="str">
            <v>Intimidación</v>
          </cell>
        </row>
        <row r="2268">
          <cell r="A2268" t="str">
            <v>Invasión_de_áreas_de_importancia</v>
          </cell>
        </row>
        <row r="2269">
          <cell r="A2269" t="str">
            <v>Lavado_de_activos</v>
          </cell>
        </row>
        <row r="2270">
          <cell r="A2270" t="str">
            <v>Lesión_a_la_integridad_física_de_persona_protegida</v>
          </cell>
        </row>
        <row r="2271">
          <cell r="A2271" t="str">
            <v>Lesiones</v>
          </cell>
        </row>
        <row r="2272">
          <cell r="A2272" t="str">
            <v>Mal_uso_de_exenciones_o_suspensiones_tributarias_aduaneras</v>
          </cell>
        </row>
        <row r="2273">
          <cell r="A2273" t="str">
            <v>Manipulación_genética</v>
          </cell>
        </row>
        <row r="2274">
          <cell r="A2274" t="str">
            <v>Modificación_ambiental_con_fines_militares</v>
          </cell>
        </row>
        <row r="2275">
          <cell r="A2275" t="str">
            <v>Mutilaciones_o_experimentos_en_persona_protegida</v>
          </cell>
        </row>
        <row r="2276">
          <cell r="A2276" t="str">
            <v>Obstaculización_de_proceso_electoral</v>
          </cell>
        </row>
        <row r="2277">
          <cell r="A2277" t="str">
            <v>Obstaculización_de_tareas_sanitarias_y_humanitarias</v>
          </cell>
        </row>
        <row r="2278">
          <cell r="A2278" t="str">
            <v>Ocultamiento_de_información</v>
          </cell>
        </row>
        <row r="2279">
          <cell r="A2279" t="str">
            <v>Ocultamiento_de_objetos_para_el_socorro</v>
          </cell>
        </row>
        <row r="2280">
          <cell r="A2280" t="str">
            <v>Ocultamiento_y_otros_actos_fraudulentos_en_beneficio_del_fallido</v>
          </cell>
        </row>
        <row r="2281">
          <cell r="A2281" t="str">
            <v>Ocupación_uso_ilegal_de_suelo_o_tráfico_de_tierras</v>
          </cell>
        </row>
        <row r="2282">
          <cell r="A2282" t="str">
            <v>Oferta_de_realizar_tráfico_de_influencias</v>
          </cell>
        </row>
        <row r="2283">
          <cell r="A2283" t="str">
            <v>Oferta_de_servicios_sexuales_con_menores_de_dieciocho_años_por_medios_electrónicos</v>
          </cell>
        </row>
        <row r="2284">
          <cell r="A2284" t="str">
            <v>Omisión_de_aviso_de_deserción</v>
          </cell>
        </row>
        <row r="2285">
          <cell r="A2285" t="str">
            <v>Omisión_de_control_de_lavado_de_activos</v>
          </cell>
        </row>
        <row r="2286">
          <cell r="A2286" t="str">
            <v>Omisión_de_denuncia_por_parte_de_un_profesional_de_la_salud</v>
          </cell>
        </row>
        <row r="2287">
          <cell r="A2287" t="str">
            <v>Omisión_de_medidas_de_protección</v>
          </cell>
        </row>
        <row r="2288">
          <cell r="A2288" t="str">
            <v>Omisión_de_medidas_de_socorro_y_asistencia_humanitaria</v>
          </cell>
        </row>
        <row r="2289">
          <cell r="A2289" t="str">
            <v>Omisión_en_el_abastecimiento</v>
          </cell>
        </row>
        <row r="2290">
          <cell r="A2290" t="str">
            <v>Operaciones_indebidas_de_seguros</v>
          </cell>
        </row>
        <row r="2291">
          <cell r="A2291" t="str">
            <v>Organización_o_financiamiento_para_la_producción_o_tráfico_ilícitos_de_sustancias_catalogadas_sujetas_a_fiscalización</v>
          </cell>
        </row>
        <row r="2292">
          <cell r="A2292" t="str">
            <v>Otros_robos</v>
          </cell>
        </row>
        <row r="2293">
          <cell r="A2293" t="str">
            <v>Pánico_económico</v>
          </cell>
        </row>
        <row r="2294">
          <cell r="A2294" t="str">
            <v>Pánico_financiero</v>
          </cell>
        </row>
        <row r="2295">
          <cell r="A2295" t="str">
            <v>Paralización_de_un_servicio_público</v>
          </cell>
        </row>
        <row r="2296">
          <cell r="A2296" t="str">
            <v>Paralización_del_servicio_de_distribución_de_combustibles</v>
          </cell>
        </row>
        <row r="2297">
          <cell r="A2297" t="str">
            <v>Peculado</v>
          </cell>
        </row>
        <row r="2298">
          <cell r="A2298" t="str">
            <v>Perjurio_y_falso_testimonio</v>
          </cell>
        </row>
        <row r="2299">
          <cell r="A2299" t="str">
            <v>Persecución</v>
          </cell>
        </row>
        <row r="2300">
          <cell r="A2300" t="str">
            <v>Pornografía_con_utilización_de_niñas_niños_o_adolescentes</v>
          </cell>
        </row>
        <row r="2301">
          <cell r="A2301" t="str">
            <v>Prescripción_injustificada</v>
          </cell>
        </row>
        <row r="2302">
          <cell r="A2302" t="str">
            <v>Prevaricato_de_las_o_los_abogados</v>
          </cell>
        </row>
        <row r="2303">
          <cell r="A2303" t="str">
            <v>Prevaricato_de_las_o_los_jueces_oárbitros</v>
          </cell>
        </row>
        <row r="2304">
          <cell r="A2304" t="str">
            <v>Privación_de_libertad_de_persona_protegida</v>
          </cell>
        </row>
        <row r="2305">
          <cell r="A2305" t="str">
            <v>Privación_forzada_de_capacidad_de_reproducción</v>
          </cell>
        </row>
        <row r="2306">
          <cell r="A2306" t="str">
            <v>Privación_ilegal_de_libertad</v>
          </cell>
        </row>
        <row r="2307">
          <cell r="A2307" t="str">
            <v>Producción_fabricación_comercialización_y_distribución_de_medicamentos_e_insumos_caducados</v>
          </cell>
        </row>
        <row r="2308">
          <cell r="A2308" t="str">
            <v>Producción_ilícita_de_sustancias_catalogadas_sujetas_a_fiscalización</v>
          </cell>
        </row>
        <row r="2309">
          <cell r="A2309" t="str">
            <v>Producción_tenencia_y_tráfico_de_instrumentos_destinados_a_la_falsificación_de_moneda</v>
          </cell>
        </row>
        <row r="2310">
          <cell r="A2310" t="str">
            <v>Prolongación_de_hostilidades</v>
          </cell>
        </row>
        <row r="2311">
          <cell r="A2311" t="str">
            <v>Promesa_de_matrimonio_o_unión_de_hecho_servil</v>
          </cell>
        </row>
        <row r="2312">
          <cell r="A2312" t="str">
            <v>Prostitución_forzada</v>
          </cell>
        </row>
        <row r="2313">
          <cell r="A2313" t="str">
            <v>Publicidad_de_tráfico_de_órganos</v>
          </cell>
        </row>
        <row r="2314">
          <cell r="A2314" t="str">
            <v>Quebrantamiento_de_tregua_o_armisticio</v>
          </cell>
        </row>
        <row r="2315">
          <cell r="A2315" t="str">
            <v>Quiebra</v>
          </cell>
        </row>
        <row r="2316">
          <cell r="A2316" t="str">
            <v>Quiebra_fraudulenta_de_persona_jurídica</v>
          </cell>
        </row>
        <row r="2317">
          <cell r="A2317" t="str">
            <v>Realización_de_procedimientos_de_trasplante_sin_autorización</v>
          </cell>
        </row>
        <row r="2318">
          <cell r="A2318" t="str">
            <v>Rebelión</v>
          </cell>
        </row>
        <row r="2319">
          <cell r="A2319" t="str">
            <v>Receptación</v>
          </cell>
        </row>
        <row r="2320">
          <cell r="A2320" t="str">
            <v>Receptación_aduanera</v>
          </cell>
        </row>
        <row r="2321">
          <cell r="A2321" t="str">
            <v>Reclutamiento_de_niños_niñas_y_adolescentes</v>
          </cell>
        </row>
        <row r="2322">
          <cell r="A2322" t="str">
            <v>Reemplazo_de_identificación_de_terminales_móviles</v>
          </cell>
        </row>
        <row r="2323">
          <cell r="A2323" t="str">
            <v>Reprogramación_o_modificación_de_información_de_equipos_terminales_móviles</v>
          </cell>
        </row>
        <row r="2324">
          <cell r="A2324" t="str">
            <v>Restricción_a_la_libertad_de_culto</v>
          </cell>
        </row>
        <row r="2325">
          <cell r="A2325" t="str">
            <v>Restricción_a_la_libertad_de_expresión</v>
          </cell>
        </row>
        <row r="2326">
          <cell r="A2326" t="str">
            <v>Retención_ilegal_de_aportación_a_la_seguridad_social</v>
          </cell>
        </row>
        <row r="2327">
          <cell r="A2327" t="str">
            <v>Revelación_de_identidad_de_agente_encubierto_informante_testigo_o_persona_protegida</v>
          </cell>
        </row>
        <row r="2328">
          <cell r="A2328" t="str">
            <v>Revelación_de_secreto</v>
          </cell>
        </row>
        <row r="2329">
          <cell r="A2329" t="str">
            <v>Revelación_ilegal_de_base_de_datos</v>
          </cell>
        </row>
        <row r="2330">
          <cell r="A2330" t="str">
            <v>Robo_a_Domicilio</v>
          </cell>
        </row>
        <row r="2331">
          <cell r="A2331" t="str">
            <v>Robo_a_Embarcaciones_de_Espacios_Acuáticos</v>
          </cell>
        </row>
        <row r="2332">
          <cell r="A2332" t="str">
            <v>Robo_a_Entidades_Financieras</v>
          </cell>
        </row>
        <row r="2333">
          <cell r="A2333" t="str">
            <v>Robo_a_Establecimientos_de_Colectivos_u_Organizaciones_Sociales</v>
          </cell>
        </row>
        <row r="2334">
          <cell r="A2334" t="str">
            <v>Robo_a_Institución_Pública</v>
          </cell>
        </row>
        <row r="2335">
          <cell r="A2335" t="str">
            <v>Robo_a_Instituciones_de_Salud</v>
          </cell>
        </row>
        <row r="2336">
          <cell r="A2336" t="str">
            <v>Robo_a_Instituciones_Educativas</v>
          </cell>
        </row>
        <row r="2337">
          <cell r="A2337" t="str">
            <v>Robo_a_Personas</v>
          </cell>
        </row>
        <row r="2338">
          <cell r="A2338" t="str">
            <v>Robo_a_Unidades_Económicas</v>
          </cell>
        </row>
        <row r="2339">
          <cell r="A2339" t="str">
            <v>Robo_a_Vehículos_de_Transporte_de_Valores</v>
          </cell>
        </row>
        <row r="2340">
          <cell r="A2340" t="str">
            <v>Robo_de_Bienes_Accesorios_y_Autopartes_de_Vehículos</v>
          </cell>
        </row>
        <row r="2341">
          <cell r="A2341" t="str">
            <v>Robo_de_Bienes_Patrimoniales</v>
          </cell>
        </row>
        <row r="2342">
          <cell r="A2342" t="str">
            <v>Robo_de_Motocicletas</v>
          </cell>
        </row>
        <row r="2343">
          <cell r="A2343" t="str">
            <v>Robo_de_Vehículos</v>
          </cell>
        </row>
        <row r="2344">
          <cell r="A2344" t="str">
            <v>Robo_en_Ejes_Viales_o_Carreteras</v>
          </cell>
        </row>
        <row r="2345">
          <cell r="A2345" t="str">
            <v>Ruptura_de_sellos</v>
          </cell>
        </row>
        <row r="2346">
          <cell r="A2346" t="str">
            <v>Sabotaje</v>
          </cell>
        </row>
        <row r="2347">
          <cell r="A2347" t="str">
            <v>Secuestro</v>
          </cell>
        </row>
        <row r="2348">
          <cell r="A2348" t="str">
            <v>Secuestro_extorsivo</v>
          </cell>
        </row>
        <row r="2349">
          <cell r="A2349" t="str">
            <v>Sedición</v>
          </cell>
        </row>
        <row r="2350">
          <cell r="A2350" t="str">
            <v>Sicariato</v>
          </cell>
        </row>
        <row r="2351">
          <cell r="A2351" t="str">
            <v>Siembra_o_cultivo</v>
          </cell>
        </row>
        <row r="2352">
          <cell r="A2352" t="str">
            <v>Simulación_de_exportaciones_o_importaciones</v>
          </cell>
        </row>
        <row r="2353">
          <cell r="A2353" t="str">
            <v>Simulación_de_secuestro</v>
          </cell>
        </row>
        <row r="2354">
          <cell r="A2354" t="str">
            <v>Suministro_de_sustancias_estupefacientes_psicotrópicas_o_preparados_que_las_contengan</v>
          </cell>
        </row>
        <row r="2355">
          <cell r="A2355" t="str">
            <v>Suplantación_de_identidad</v>
          </cell>
        </row>
        <row r="2356">
          <cell r="A2356" t="str">
            <v>Supresión_alteración_o_suposición_de_la_identidad_y_estado_civil</v>
          </cell>
        </row>
        <row r="2357">
          <cell r="A2357" t="str">
            <v>Sustancias_catalogadas_sujetas_a_fiscalización</v>
          </cell>
        </row>
        <row r="2358">
          <cell r="A2358" t="str">
            <v>Sustracción_de_bienes_del_patrimonio_cultural</v>
          </cell>
        </row>
        <row r="2359">
          <cell r="A2359" t="str">
            <v>Sustracción_de_hidrocarburos</v>
          </cell>
        </row>
        <row r="2360">
          <cell r="A2360" t="str">
            <v>Sustracción_de_papeletas_electorales</v>
          </cell>
        </row>
        <row r="2361">
          <cell r="A2361" t="str">
            <v>Tenencia_y_porte_de_armas</v>
          </cell>
        </row>
        <row r="2362">
          <cell r="A2362" t="str">
            <v>Tentativa_de_asesinato_contra_la_o_el_Presidente_de_la_República</v>
          </cell>
        </row>
        <row r="2363">
          <cell r="A2363" t="str">
            <v>Tentativa_de_Robo</v>
          </cell>
        </row>
        <row r="2364">
          <cell r="A2364" t="str">
            <v>Tentativa_de_Secuestro</v>
          </cell>
        </row>
        <row r="2365">
          <cell r="A2365" t="str">
            <v>Tentativa_de_Violación</v>
          </cell>
        </row>
        <row r="2366">
          <cell r="A2366" t="str">
            <v>Tentativa_homicidio/asesinato</v>
          </cell>
        </row>
        <row r="2367">
          <cell r="A2367" t="str">
            <v>Terrorismo</v>
          </cell>
        </row>
        <row r="2368">
          <cell r="A2368" t="str">
            <v>Testaferrismo</v>
          </cell>
        </row>
        <row r="2369">
          <cell r="A2369" t="str">
            <v>Toma_de_rehenes</v>
          </cell>
        </row>
        <row r="2370">
          <cell r="A2370" t="str">
            <v>Tortura</v>
          </cell>
        </row>
        <row r="2371">
          <cell r="A2371" t="str">
            <v>Tortura_y_tratos_crueles_inhumanos_o_degradantes_en_persona_protegida</v>
          </cell>
        </row>
        <row r="2372">
          <cell r="A2372" t="str">
            <v>Trabajos_forzados_u_otras_formas_de_explotación_laboral</v>
          </cell>
        </row>
        <row r="2373">
          <cell r="A2373" t="str">
            <v>Tráfico_de_influencias</v>
          </cell>
        </row>
        <row r="2374">
          <cell r="A2374" t="str">
            <v>Tráfico_de_moneda</v>
          </cell>
        </row>
        <row r="2375">
          <cell r="A2375" t="str">
            <v>Tráfico_de_órganos</v>
          </cell>
        </row>
        <row r="2376">
          <cell r="A2376" t="str">
            <v>Tráfico_ilícito_de_armas_de_fuego_armas_químicas_nucleares_o_biológicas</v>
          </cell>
        </row>
        <row r="2377">
          <cell r="A2377" t="str">
            <v>Tráfico_ilícito_de_migrantes</v>
          </cell>
        </row>
        <row r="2378">
          <cell r="A2378" t="str">
            <v>Tráfico_ilícito_de_sustancias_catalogadas_sujetas_a_fiscalización</v>
          </cell>
        </row>
        <row r="2379">
          <cell r="A2379" t="str">
            <v>Traición_a_la_Patria</v>
          </cell>
        </row>
        <row r="2380">
          <cell r="A2380" t="str">
            <v>Transferencia_electrónica_de_activo_patrimonial</v>
          </cell>
        </row>
        <row r="2381">
          <cell r="A2381" t="str">
            <v>Transporte_y_comercialización_ilícitos_y_tráfico_de_bienes_del_patrimonio_cultural</v>
          </cell>
        </row>
        <row r="2382">
          <cell r="A2382" t="str">
            <v>Traslado_arbitrario_o_ilegal</v>
          </cell>
        </row>
        <row r="2383">
          <cell r="A2383" t="str">
            <v>Trata_de_personas</v>
          </cell>
        </row>
        <row r="2384">
          <cell r="A2384" t="str">
            <v>Turismo_para_la_extracción_tratamiento_ilegal_o_comercio_de_órganos</v>
          </cell>
        </row>
        <row r="2385">
          <cell r="A2385" t="str">
            <v>Turismo_sexual</v>
          </cell>
        </row>
        <row r="2386">
          <cell r="A2386" t="str">
            <v>Uso_de_fuerza_pública_contra_órdenes_de_autoridad</v>
          </cell>
        </row>
        <row r="2387">
          <cell r="A2387" t="str">
            <v>Usura</v>
          </cell>
        </row>
        <row r="2388">
          <cell r="A2388" t="str">
            <v>Usurpación</v>
          </cell>
        </row>
        <row r="2389">
          <cell r="A2389" t="str">
            <v>Usurpación_y_retención_ilegal_de_mando</v>
          </cell>
        </row>
        <row r="2390">
          <cell r="A2390" t="str">
            <v>Usurpación_y_simulación_de_funciones_públicas</v>
          </cell>
        </row>
        <row r="2391">
          <cell r="A2391" t="str">
            <v>Utilización_de_armas_prohibidas</v>
          </cell>
        </row>
        <row r="2392">
          <cell r="A2392" t="str">
            <v>Utilización_de_personas_para_exhibición_pública_con_fines_de_naturaleza_sexual</v>
          </cell>
        </row>
        <row r="2393">
          <cell r="A2393" t="str">
            <v>Violación</v>
          </cell>
        </row>
        <row r="2394">
          <cell r="A2394" t="str">
            <v>Violación_a_la_intimidad</v>
          </cell>
        </row>
        <row r="2395">
          <cell r="A2395" t="str">
            <v>Violación_de_propiedad_privada</v>
          </cell>
        </row>
        <row r="2396">
          <cell r="A2396" t="str">
            <v>Violencia_física_contra_la_mujer_o_miembros_del_núcleo_familiar</v>
          </cell>
        </row>
        <row r="2397">
          <cell r="A2397" t="str">
            <v>Violencia_psicológica_contra_la_mujer_o_miembros_del_núcleo_familiar</v>
          </cell>
        </row>
        <row r="2398">
          <cell r="A2398" t="str">
            <v>Violencia_sexual_contra_la_mujer_o_miembros_del_núcleo_familiar</v>
          </cell>
        </row>
        <row r="2403">
          <cell r="A2403" t="str">
            <v>ARMA_DE_FUEGO</v>
          </cell>
        </row>
        <row r="2404">
          <cell r="A2404" t="str">
            <v>ARMA_BLANCA</v>
          </cell>
        </row>
        <row r="2405">
          <cell r="A2405" t="str">
            <v>ARMAS_CONTUNDENTES</v>
          </cell>
        </row>
        <row r="2406">
          <cell r="A2406" t="str">
            <v>SUSTANCIAS</v>
          </cell>
        </row>
        <row r="2407">
          <cell r="A2407" t="str">
            <v>CONSTRICTORA</v>
          </cell>
        </row>
        <row r="2408">
          <cell r="A2408" t="str">
            <v>OTROS.</v>
          </cell>
        </row>
        <row r="2439">
          <cell r="A2439" t="str">
            <v>BANCOS_FINANCIERAS_ASEGURADORAS</v>
          </cell>
        </row>
        <row r="2440">
          <cell r="A2440" t="str">
            <v>EMPRESAS.</v>
          </cell>
        </row>
        <row r="2441">
          <cell r="A2441" t="str">
            <v>INSTITUCIONES_PRIVADAS_SFL</v>
          </cell>
        </row>
        <row r="2442">
          <cell r="A2442" t="str">
            <v>LOCALES_COMERCIALES.</v>
          </cell>
        </row>
        <row r="2443">
          <cell r="A2443" t="str">
            <v>DOMICILIOS.</v>
          </cell>
        </row>
        <row r="2444">
          <cell r="A2444" t="str">
            <v>INSTITUCIONES_EDUCATIVAS.</v>
          </cell>
        </row>
        <row r="2445">
          <cell r="A2445" t="str">
            <v>INSTITUCIONES_PÚBLICAS.</v>
          </cell>
        </row>
        <row r="2450">
          <cell r="A2450" t="str">
            <v>DELITO</v>
          </cell>
        </row>
        <row r="2451">
          <cell r="A2451" t="str">
            <v>CONTRAVENCION</v>
          </cell>
        </row>
        <row r="2452">
          <cell r="A2452" t="str">
            <v>APREMIO</v>
          </cell>
        </row>
        <row r="2453">
          <cell r="A2453" t="str">
            <v>TRANSITO</v>
          </cell>
        </row>
        <row r="2454">
          <cell r="A2454" t="str">
            <v>DROGAS/ESTUPEFACIENTES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</sheetNames>
    <sheetDataSet>
      <sheetData sheetId="0">
        <row r="2">
          <cell r="K2" t="str">
            <v>Abandono de persona</v>
          </cell>
        </row>
      </sheetData>
      <sheetData sheetId="1">
        <row r="2">
          <cell r="N2" t="str">
            <v>FLAGRANTE</v>
          </cell>
          <cell r="AB2" t="str">
            <v>ACCESORIOS PARA CELULARES</v>
          </cell>
        </row>
        <row r="3">
          <cell r="AB3" t="str">
            <v>BISUTERÍA</v>
          </cell>
        </row>
        <row r="4">
          <cell r="AB4" t="str">
            <v>CALZADO</v>
          </cell>
        </row>
        <row r="5">
          <cell r="AB5" t="str">
            <v>CELULARES</v>
          </cell>
        </row>
        <row r="6">
          <cell r="AB6" t="str">
            <v>CIGARRILLOS</v>
          </cell>
        </row>
        <row r="7">
          <cell r="AB7" t="str">
            <v>CONFITES</v>
          </cell>
        </row>
        <row r="8">
          <cell r="AB8" t="str">
            <v>DINERO</v>
          </cell>
        </row>
        <row r="9">
          <cell r="AB9" t="str">
            <v>ELECTRODOMÉSTICOS</v>
          </cell>
        </row>
        <row r="10">
          <cell r="AB10" t="str">
            <v>EQUIPOS ELECTRÓNICOS</v>
          </cell>
        </row>
        <row r="11">
          <cell r="AB11" t="str">
            <v>LICORES</v>
          </cell>
        </row>
        <row r="12">
          <cell r="AB12" t="str">
            <v>MEDICAMENTOS</v>
          </cell>
        </row>
        <row r="13">
          <cell r="AB13" t="str">
            <v>PRENDAS DE VESTIR</v>
          </cell>
        </row>
        <row r="14">
          <cell r="AB14" t="str">
            <v>PRODUCTOS PERECIBLES</v>
          </cell>
        </row>
        <row r="421">
          <cell r="I421" t="str">
            <v>CAMARON</v>
          </cell>
        </row>
        <row r="422">
          <cell r="I422" t="str">
            <v>TIBURÓN</v>
          </cell>
        </row>
        <row r="423">
          <cell r="I423" t="str">
            <v>ALETAS DE TIBURON</v>
          </cell>
        </row>
        <row r="424">
          <cell r="I424" t="str">
            <v>PULPO</v>
          </cell>
        </row>
        <row r="425">
          <cell r="I425" t="str">
            <v>PESCADO</v>
          </cell>
        </row>
        <row r="426">
          <cell r="I426" t="str">
            <v>PEPINO DE MAR</v>
          </cell>
        </row>
        <row r="427">
          <cell r="I427" t="str">
            <v>LANGOSTA</v>
          </cell>
        </row>
        <row r="428">
          <cell r="I428" t="str">
            <v>CANGREJOS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2">
          <cell r="V2" t="str">
            <v>SOLO UNIDADES DE POLICIA JUDICIAL</v>
          </cell>
        </row>
        <row r="3">
          <cell r="V3" t="str">
            <v>COMBINADO CON OTROS SERVICIOS</v>
          </cell>
        </row>
        <row r="4">
          <cell r="V4" t="str">
            <v>PROCEDIMIENTO ENTREGADO POR OTRO SERVICIO EXCEPTO PJ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CODIGOS"/>
      <sheetName val="VALIDACIÓN"/>
      <sheetName val="DETENIDOS"/>
      <sheetName val="ARMAS DE FUEGO"/>
      <sheetName val="VEHICULOS RECUPERA. Y RETENIDOS"/>
      <sheetName val="DELEGACIONES"/>
      <sheetName val="BOLETAS"/>
      <sheetName val="OPERATIVOS"/>
      <sheetName val="MONEDA FALSA"/>
      <sheetName val="MOTORES Y EMBARCACIONES RECUPER"/>
      <sheetName val="RECEPTACIÓN"/>
      <sheetName val="Robo_a_Entidades_Financieras"/>
      <sheetName val="NOTICIA DEL DELITO"/>
    </sheetNames>
    <sheetDataSet>
      <sheetData sheetId="0" refreshError="1"/>
      <sheetData sheetId="1" refreshError="1"/>
      <sheetData sheetId="2">
        <row r="170">
          <cell r="G170" t="str">
            <v>DOMICILIO</v>
          </cell>
          <cell r="J170" t="str">
            <v>ENTREGADO</v>
          </cell>
        </row>
        <row r="171">
          <cell r="J171" t="str">
            <v>CONTINUA EN LOS PATIOS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PLAN DE TRABAJO DIARIO"/>
      <sheetName val="ACTIVIDADES DIARIAS"/>
      <sheetName val="PLANTILLAS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BOLETAS"/>
      <sheetName val="VALIDAR"/>
      <sheetName val="REGIONES"/>
      <sheetName val="Hoja1"/>
      <sheetName val="informacion despegable"/>
      <sheetName val="NOMBRE 1"/>
      <sheetName val="DETENIDOS"/>
      <sheetName val="BANDAS"/>
      <sheetName val="ARMAS"/>
      <sheetName val="VEHICULOS_RECUPERADOS_ENTREGADO"/>
      <sheetName val="DELEGACIONES"/>
      <sheetName val="OPERATIVOS"/>
    </sheetNames>
    <sheetDataSet>
      <sheetData sheetId="0" refreshError="1"/>
      <sheetData sheetId="1">
        <row r="2">
          <cell r="B2" t="str">
            <v>QUITO</v>
          </cell>
        </row>
      </sheetData>
      <sheetData sheetId="2">
        <row r="2">
          <cell r="B2" t="str">
            <v>QUITO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DETENIDOS"/>
      <sheetName val="ARMAS"/>
      <sheetName val="BANDAS"/>
      <sheetName val="VEHICULOS_RECUPERADOS_ENTREGADO"/>
      <sheetName val="DELEGACIONES"/>
      <sheetName val="BOLETAS"/>
      <sheetName val="OPERATIVOS"/>
      <sheetName val="MONEDA FAL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DETENIDOS"/>
      <sheetName val="ARMAS"/>
      <sheetName val="BANDAS"/>
      <sheetName val="VEHICULOS_RECUPERADOS_ENTREGADO"/>
      <sheetName val="DELEGACIONES"/>
      <sheetName val="BOLETAS"/>
      <sheetName val="OPERATIVOS"/>
      <sheetName val="Hoja1"/>
      <sheetName val="MONEDA FAL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PLAN DE TRABAJO DIARIO"/>
      <sheetName val="ACTIVIDADES DIARIAS"/>
      <sheetName val="PLANTILLAS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32">
          <cell r="A32" t="str">
            <v>LARGA</v>
          </cell>
          <cell r="B32" t="str">
            <v>INDUSTRIAL</v>
          </cell>
          <cell r="C32" t="str">
            <v>AMT</v>
          </cell>
          <cell r="D32" t="str">
            <v>AMETRALLADORA</v>
          </cell>
          <cell r="E32">
            <v>9</v>
          </cell>
          <cell r="F32" t="str">
            <v>FUERZAS ARMADAS</v>
          </cell>
          <cell r="G32" t="str">
            <v>NACIONAL</v>
          </cell>
          <cell r="H32" t="str">
            <v>FLAGRANTE</v>
          </cell>
        </row>
        <row r="33">
          <cell r="A33" t="str">
            <v>CORTA</v>
          </cell>
          <cell r="B33" t="str">
            <v>ARTESANAL</v>
          </cell>
          <cell r="C33" t="str">
            <v>APB</v>
          </cell>
          <cell r="D33" t="str">
            <v>CARABINA</v>
          </cell>
          <cell r="E33">
            <v>22</v>
          </cell>
          <cell r="F33" t="str">
            <v>POLICÍA NACIONAL</v>
          </cell>
          <cell r="G33" t="str">
            <v>IMPORTADA</v>
          </cell>
          <cell r="H33" t="str">
            <v>ORDEN DE AUTORIDAD</v>
          </cell>
        </row>
        <row r="34">
          <cell r="C34" t="str">
            <v>APS</v>
          </cell>
          <cell r="D34" t="str">
            <v>CARTUCHERA</v>
          </cell>
          <cell r="E34">
            <v>38</v>
          </cell>
        </row>
        <row r="35">
          <cell r="C35" t="str">
            <v>ARCUS</v>
          </cell>
          <cell r="D35" t="str">
            <v>ESCOPETA</v>
          </cell>
          <cell r="E35">
            <v>16</v>
          </cell>
        </row>
        <row r="36">
          <cell r="C36" t="str">
            <v>ARRIETA</v>
          </cell>
          <cell r="D36" t="str">
            <v>FUSIL</v>
          </cell>
          <cell r="E36">
            <v>12</v>
          </cell>
        </row>
        <row r="37">
          <cell r="C37" t="str">
            <v>ASTRA</v>
          </cell>
          <cell r="D37" t="str">
            <v>PISTOLA</v>
          </cell>
          <cell r="E37">
            <v>25</v>
          </cell>
        </row>
        <row r="38">
          <cell r="C38" t="str">
            <v>BAIKAT</v>
          </cell>
          <cell r="D38" t="str">
            <v>REVOLVER</v>
          </cell>
          <cell r="E38">
            <v>10</v>
          </cell>
        </row>
        <row r="39">
          <cell r="C39" t="str">
            <v>BENELLI</v>
          </cell>
          <cell r="D39" t="str">
            <v>RIFLE</v>
          </cell>
          <cell r="E39">
            <v>45</v>
          </cell>
        </row>
        <row r="40">
          <cell r="C40" t="str">
            <v>BERETTA</v>
          </cell>
          <cell r="D40" t="str">
            <v>SUBAMETRALLADORA</v>
          </cell>
          <cell r="E40" t="str">
            <v>7.65</v>
          </cell>
        </row>
        <row r="41">
          <cell r="C41" t="str">
            <v>BERGMARIFI</v>
          </cell>
          <cell r="D41" t="str">
            <v>TRUFLYTE</v>
          </cell>
          <cell r="E41" t="str">
            <v>6.35</v>
          </cell>
        </row>
        <row r="42">
          <cell r="C42" t="str">
            <v>BERINGER</v>
          </cell>
          <cell r="E42" t="str">
            <v>7.62</v>
          </cell>
        </row>
        <row r="43">
          <cell r="C43" t="str">
            <v>BERNARDELLI</v>
          </cell>
          <cell r="E43" t="str">
            <v>4.1</v>
          </cell>
        </row>
        <row r="44">
          <cell r="C44" t="str">
            <v>BERNEDO</v>
          </cell>
          <cell r="E44" t="str">
            <v>2.23</v>
          </cell>
        </row>
        <row r="45">
          <cell r="C45" t="str">
            <v>BERSA</v>
          </cell>
          <cell r="E45" t="str">
            <v>22 LARGO</v>
          </cell>
        </row>
        <row r="46">
          <cell r="C46" t="str">
            <v>BLASER</v>
          </cell>
          <cell r="E46">
            <v>125</v>
          </cell>
        </row>
        <row r="47">
          <cell r="C47" t="str">
            <v>BORCHARDT</v>
          </cell>
        </row>
        <row r="48">
          <cell r="C48" t="str">
            <v>BREN TEN</v>
          </cell>
        </row>
        <row r="49">
          <cell r="C49" t="str">
            <v>BROWNING</v>
          </cell>
        </row>
        <row r="50">
          <cell r="C50" t="str">
            <v>BRUN LATRIGE</v>
          </cell>
        </row>
        <row r="51">
          <cell r="C51" t="str">
            <v>BUL M5</v>
          </cell>
        </row>
        <row r="52">
          <cell r="C52" t="str">
            <v>CALICO</v>
          </cell>
        </row>
        <row r="53">
          <cell r="C53" t="str">
            <v>CAMPOGÍRO</v>
          </cell>
        </row>
        <row r="54">
          <cell r="C54" t="str">
            <v>CARABINA DRAQUE</v>
          </cell>
        </row>
        <row r="55">
          <cell r="C55" t="str">
            <v>CARACAL</v>
          </cell>
        </row>
        <row r="56">
          <cell r="C56" t="str">
            <v>CESKA</v>
          </cell>
        </row>
        <row r="57">
          <cell r="C57" t="str">
            <v>CI</v>
          </cell>
        </row>
        <row r="58">
          <cell r="C58" t="str">
            <v>COLT</v>
          </cell>
        </row>
        <row r="59">
          <cell r="C59" t="str">
            <v>COP</v>
          </cell>
        </row>
        <row r="60">
          <cell r="C60" t="str">
            <v>CZ</v>
          </cell>
        </row>
        <row r="61">
          <cell r="C61" t="str">
            <v>DAN WESSON TIPO 1911</v>
          </cell>
        </row>
        <row r="62">
          <cell r="C62" t="str">
            <v>DARTYVIA MOD, VO 01 (VOROS)</v>
          </cell>
        </row>
        <row r="63">
          <cell r="C63" t="str">
            <v>DERRINGER</v>
          </cell>
        </row>
        <row r="64">
          <cell r="C64" t="str">
            <v>DESERT EAGLE</v>
          </cell>
        </row>
        <row r="65">
          <cell r="C65" t="str">
            <v>DETONICS</v>
          </cell>
        </row>
        <row r="66">
          <cell r="C66" t="str">
            <v>EM-GE</v>
          </cell>
        </row>
        <row r="67">
          <cell r="C67" t="str">
            <v>ERIKA</v>
          </cell>
        </row>
        <row r="68">
          <cell r="C68" t="str">
            <v>FABARM</v>
          </cell>
        </row>
        <row r="69">
          <cell r="C69" t="str">
            <v>FEINWERKBAU MOD. AW 93</v>
          </cell>
        </row>
        <row r="70">
          <cell r="C70" t="str">
            <v>FRANCHI</v>
          </cell>
        </row>
        <row r="71">
          <cell r="C71" t="str">
            <v>FROMMER</v>
          </cell>
        </row>
        <row r="72">
          <cell r="C72" t="str">
            <v>FUNDALUM</v>
          </cell>
        </row>
        <row r="73">
          <cell r="C73" t="str">
            <v>G.S.G.</v>
          </cell>
        </row>
        <row r="74">
          <cell r="C74" t="str">
            <v>GALES</v>
          </cell>
        </row>
        <row r="75">
          <cell r="C75" t="str">
            <v>GLISENTI</v>
          </cell>
        </row>
        <row r="76">
          <cell r="C76" t="str">
            <v>GLOCK</v>
          </cell>
        </row>
        <row r="77">
          <cell r="C77" t="str">
            <v>GONCZ</v>
          </cell>
        </row>
        <row r="78">
          <cell r="C78" t="str">
            <v>GUSTLOFF-WERKE</v>
          </cell>
        </row>
        <row r="79">
          <cell r="C79" t="str">
            <v>HAFDASA</v>
          </cell>
        </row>
        <row r="80">
          <cell r="C80" t="str">
            <v>HAMMERLI</v>
          </cell>
        </row>
        <row r="81">
          <cell r="C81" t="str">
            <v>HATSAN</v>
          </cell>
        </row>
        <row r="82">
          <cell r="C82" t="str">
            <v>HECKLER KOCH</v>
          </cell>
        </row>
        <row r="83">
          <cell r="C83" t="str">
            <v>HI</v>
          </cell>
        </row>
        <row r="84">
          <cell r="C84" t="str">
            <v>HK</v>
          </cell>
        </row>
        <row r="85">
          <cell r="C85" t="str">
            <v>HS</v>
          </cell>
        </row>
        <row r="86">
          <cell r="C86" t="str">
            <v>HUSQVARNA</v>
          </cell>
        </row>
        <row r="87">
          <cell r="C87" t="str">
            <v>INTRATEC</v>
          </cell>
        </row>
        <row r="88">
          <cell r="C88" t="str">
            <v>ISARD</v>
          </cell>
        </row>
        <row r="89">
          <cell r="C89" t="str">
            <v>JO.LO.AR.</v>
          </cell>
        </row>
        <row r="90">
          <cell r="C90" t="str">
            <v>K100</v>
          </cell>
        </row>
        <row r="91">
          <cell r="C91" t="str">
            <v>KAMPFPISTOLE</v>
          </cell>
        </row>
        <row r="92">
          <cell r="C92" t="str">
            <v>KOLIBRI</v>
          </cell>
        </row>
        <row r="93">
          <cell r="C93" t="str">
            <v>KONSBERG</v>
          </cell>
        </row>
        <row r="94">
          <cell r="C94" t="str">
            <v>KOROVIN</v>
          </cell>
        </row>
        <row r="95">
          <cell r="C95" t="str">
            <v>LAHTI</v>
          </cell>
        </row>
        <row r="96">
          <cell r="C96" t="str">
            <v>LANBER</v>
          </cell>
        </row>
        <row r="97">
          <cell r="C97" t="str">
            <v>LANGENHAN</v>
          </cell>
        </row>
        <row r="98">
          <cell r="C98" t="str">
            <v>LE FRANCAIS</v>
          </cell>
        </row>
        <row r="99">
          <cell r="C99" t="str">
            <v>LERCKER</v>
          </cell>
        </row>
        <row r="100">
          <cell r="C100" t="str">
            <v>LIBERATOR</v>
          </cell>
        </row>
        <row r="101">
          <cell r="C101" t="str">
            <v>LIGNOSE EINHAND</v>
          </cell>
        </row>
        <row r="102">
          <cell r="C102" t="str">
            <v>LLAMA</v>
          </cell>
        </row>
        <row r="103">
          <cell r="C103" t="str">
            <v>LUGER</v>
          </cell>
        </row>
        <row r="104">
          <cell r="C104" t="str">
            <v>MAB</v>
          </cell>
        </row>
        <row r="105">
          <cell r="C105" t="str">
            <v>MANN</v>
          </cell>
        </row>
        <row r="106">
          <cell r="C106" t="str">
            <v>MANNLICHER</v>
          </cell>
        </row>
        <row r="107">
          <cell r="C107" t="str">
            <v>MAS</v>
          </cell>
        </row>
        <row r="108">
          <cell r="C108" t="str">
            <v>MATAGATOS</v>
          </cell>
        </row>
        <row r="109">
          <cell r="C109" t="str">
            <v>MATCH GUNS MORINI</v>
          </cell>
        </row>
        <row r="110">
          <cell r="C110" t="str">
            <v>MAUSER</v>
          </cell>
        </row>
        <row r="111">
          <cell r="C111" t="str">
            <v>MBA</v>
          </cell>
        </row>
        <row r="112">
          <cell r="C112" t="str">
            <v>MEGASTAR</v>
          </cell>
        </row>
        <row r="113">
          <cell r="C113" t="str">
            <v>MENDOZA</v>
          </cell>
        </row>
        <row r="114">
          <cell r="C114" t="str">
            <v>MICRO DESERT EAGLE</v>
          </cell>
        </row>
        <row r="115">
          <cell r="C115" t="str">
            <v>MOSSBERG</v>
          </cell>
        </row>
        <row r="116">
          <cell r="C116" t="str">
            <v>MU</v>
          </cell>
        </row>
        <row r="117">
          <cell r="C117" t="str">
            <v>NORÍNCO</v>
          </cell>
        </row>
        <row r="118">
          <cell r="C118" t="str">
            <v>NORIRTEO MOD, 80</v>
          </cell>
        </row>
        <row r="119">
          <cell r="C119" t="str">
            <v>OBREGÓN</v>
          </cell>
        </row>
        <row r="120">
          <cell r="C120" t="str">
            <v>OWA</v>
          </cell>
        </row>
        <row r="121">
          <cell r="C121" t="str">
            <v>PARDÍNI</v>
          </cell>
        </row>
        <row r="122">
          <cell r="C122" t="str">
            <v>PHP</v>
          </cell>
        </row>
        <row r="123">
          <cell r="C123" t="str">
            <v>PRAGA</v>
          </cell>
        </row>
        <row r="124">
          <cell r="C124" t="str">
            <v>PSM</v>
          </cell>
        </row>
        <row r="125">
          <cell r="C125" t="str">
            <v>RADOIRI VIS</v>
          </cell>
        </row>
        <row r="126">
          <cell r="C126" t="str">
            <v>REFORM</v>
          </cell>
        </row>
        <row r="127">
          <cell r="C127" t="str">
            <v>REMINGTON</v>
          </cell>
        </row>
        <row r="128">
          <cell r="C128" t="str">
            <v>ROSSI</v>
          </cell>
        </row>
        <row r="129">
          <cell r="C129" t="str">
            <v>ROTH SAUER</v>
          </cell>
        </row>
        <row r="130">
          <cell r="C130" t="str">
            <v>RUBY</v>
          </cell>
        </row>
        <row r="131">
          <cell r="C131" t="str">
            <v>RUGER</v>
          </cell>
        </row>
        <row r="132">
          <cell r="C132" t="str">
            <v>S10</v>
          </cell>
        </row>
        <row r="133">
          <cell r="C133" t="str">
            <v>SAUER</v>
          </cell>
        </row>
        <row r="134">
          <cell r="C134" t="str">
            <v>SAVAGE</v>
          </cell>
        </row>
        <row r="135">
          <cell r="C135" t="str">
            <v>SCHWARZLOSE</v>
          </cell>
        </row>
        <row r="136">
          <cell r="C136" t="str">
            <v>SEMMERLING</v>
          </cell>
        </row>
        <row r="137">
          <cell r="C137" t="str">
            <v>SHIKI KENJU</v>
          </cell>
        </row>
        <row r="138">
          <cell r="C138" t="str">
            <v>SIG SAUER</v>
          </cell>
        </row>
        <row r="139">
          <cell r="C139" t="str">
            <v>SIN MARCA</v>
          </cell>
        </row>
        <row r="140">
          <cell r="C140" t="str">
            <v>SIPROG</v>
          </cell>
        </row>
        <row r="141">
          <cell r="C141" t="str">
            <v>SMITH &amp; WESSON</v>
          </cell>
        </row>
        <row r="142">
          <cell r="C142" t="str">
            <v>SPS</v>
          </cell>
        </row>
        <row r="143">
          <cell r="C143" t="str">
            <v>STAR</v>
          </cell>
        </row>
        <row r="144">
          <cell r="C144" t="str">
            <v>STEYR</v>
          </cell>
        </row>
        <row r="145">
          <cell r="C145" t="str">
            <v>STI</v>
          </cell>
        </row>
        <row r="146">
          <cell r="C146" t="str">
            <v>SUPER STAR</v>
          </cell>
        </row>
        <row r="147">
          <cell r="C147" t="str">
            <v>TAISHO</v>
          </cell>
        </row>
        <row r="148">
          <cell r="C148" t="str">
            <v>TALA</v>
          </cell>
        </row>
        <row r="149">
          <cell r="C149" t="str">
            <v>TANFOGLIO</v>
          </cell>
        </row>
        <row r="150">
          <cell r="C150" t="str">
            <v>TAURUS</v>
          </cell>
        </row>
        <row r="151">
          <cell r="C151" t="str">
            <v>TESRO</v>
          </cell>
        </row>
        <row r="152">
          <cell r="C152" t="str">
            <v>THE PROTECTOR</v>
          </cell>
        </row>
        <row r="153">
          <cell r="C153" t="str">
            <v>TOKAREV</v>
          </cell>
        </row>
        <row r="154">
          <cell r="C154" t="str">
            <v>ULTRA STAR</v>
          </cell>
        </row>
        <row r="155">
          <cell r="C155" t="str">
            <v>UZI</v>
          </cell>
        </row>
        <row r="156">
          <cell r="C156" t="str">
            <v>VICTORIA</v>
          </cell>
        </row>
        <row r="157">
          <cell r="C157" t="str">
            <v>VOLCANTE</v>
          </cell>
        </row>
        <row r="158">
          <cell r="C158" t="str">
            <v>WALTER</v>
          </cell>
        </row>
        <row r="159">
          <cell r="C159" t="str">
            <v>WANNLICHER</v>
          </cell>
        </row>
        <row r="160">
          <cell r="C160" t="str">
            <v>WARWTACK</v>
          </cell>
        </row>
        <row r="161">
          <cell r="C161" t="str">
            <v>WEBLEY</v>
          </cell>
        </row>
        <row r="162">
          <cell r="C162" t="str">
            <v>WILDEY</v>
          </cell>
        </row>
        <row r="163">
          <cell r="C163" t="str">
            <v>WILSON</v>
          </cell>
        </row>
        <row r="164">
          <cell r="C164" t="str">
            <v>WINCHESTER</v>
          </cell>
        </row>
        <row r="165">
          <cell r="C165" t="str">
            <v>ZAMORANA</v>
          </cell>
        </row>
        <row r="166">
          <cell r="C166" t="str">
            <v>ZEHNA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Hoja1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Gráfico1"/>
      <sheetName val="OPERATIVOS"/>
    </sheetNames>
    <sheetDataSet>
      <sheetData sheetId="0">
        <row r="1">
          <cell r="A1" t="str">
            <v>COD. SUBCIRCUITO</v>
          </cell>
        </row>
      </sheetData>
      <sheetData sheetId="1">
        <row r="2">
          <cell r="N2" t="str">
            <v>FLAGRANTE</v>
          </cell>
        </row>
        <row r="170">
          <cell r="A170" t="str">
            <v>4 X 4 (JEEP)</v>
          </cell>
        </row>
        <row r="171">
          <cell r="A171" t="str">
            <v>AUTOMOVIL</v>
          </cell>
        </row>
        <row r="172">
          <cell r="A172" t="str">
            <v>BUS/BUSETA</v>
          </cell>
        </row>
        <row r="173">
          <cell r="A173" t="str">
            <v>CAMIONETA</v>
          </cell>
        </row>
        <row r="174">
          <cell r="A174" t="str">
            <v>FURGONETA</v>
          </cell>
        </row>
        <row r="175">
          <cell r="A175" t="str">
            <v>MOTOCICLETA</v>
          </cell>
        </row>
        <row r="176">
          <cell r="A176" t="str">
            <v>PESADOS</v>
          </cell>
        </row>
        <row r="177">
          <cell r="A177" t="str">
            <v>CABEZAL TRAILER</v>
          </cell>
        </row>
        <row r="178">
          <cell r="A178" t="str">
            <v>LANCHA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 RECUPERA. Y RETENIDOS"/>
      <sheetName val="DELEGACIONES"/>
      <sheetName val="BOLETAS"/>
      <sheetName val="OPERATIVOS"/>
      <sheetName val="MONEDA FALSA"/>
      <sheetName val="MOTORES Y EMBARCACIONES RECUPER"/>
      <sheetName val="RECEPTACIÓN"/>
      <sheetName val="Robo_a_Entidades_Financieras"/>
      <sheetName val="NOTICIA DEL DELITO"/>
    </sheetNames>
    <sheetDataSet>
      <sheetData sheetId="0">
        <row r="1">
          <cell r="A1" t="str">
            <v>COD. SUBCIRCUITO</v>
          </cell>
        </row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plades"/>
      <sheetName val="PRODUCTIVIDAD SZ"/>
      <sheetName val="Hoja2"/>
      <sheetName val="PRODUCTIVIDAD INDIVIDUAL"/>
      <sheetName val="ZONA SEMPLADES"/>
      <sheetName val="Hoja1"/>
    </sheetNames>
    <sheetDataSet>
      <sheetData sheetId="0" refreshError="1">
        <row r="2">
          <cell r="A2" t="str">
            <v>01D01C01S01</v>
          </cell>
        </row>
        <row r="3">
          <cell r="A3" t="str">
            <v>01D01C02S01</v>
          </cell>
        </row>
        <row r="4">
          <cell r="A4" t="str">
            <v>01D01C03S01</v>
          </cell>
        </row>
        <row r="5">
          <cell r="A5" t="str">
            <v>01D01C04S01</v>
          </cell>
        </row>
        <row r="6">
          <cell r="A6" t="str">
            <v>01D01C05S01</v>
          </cell>
        </row>
        <row r="7">
          <cell r="A7" t="str">
            <v>01D01C05S02</v>
          </cell>
        </row>
        <row r="8">
          <cell r="A8" t="str">
            <v>01D01C06S01</v>
          </cell>
        </row>
        <row r="9">
          <cell r="A9" t="str">
            <v>01D01C07S01</v>
          </cell>
        </row>
        <row r="10">
          <cell r="A10" t="str">
            <v>01D01C08S01</v>
          </cell>
        </row>
        <row r="11">
          <cell r="A11" t="str">
            <v>01D01C08S02</v>
          </cell>
        </row>
        <row r="12">
          <cell r="A12" t="str">
            <v>01D01C09S01</v>
          </cell>
        </row>
        <row r="13">
          <cell r="A13" t="str">
            <v>01D01C10S01</v>
          </cell>
        </row>
        <row r="14">
          <cell r="A14" t="str">
            <v>01D01C11S01</v>
          </cell>
        </row>
        <row r="15">
          <cell r="A15" t="str">
            <v>01D01C12S01</v>
          </cell>
        </row>
        <row r="16">
          <cell r="A16" t="str">
            <v>01D01C13S01</v>
          </cell>
        </row>
        <row r="17">
          <cell r="A17" t="str">
            <v>01D01C14S01</v>
          </cell>
        </row>
        <row r="18">
          <cell r="A18" t="str">
            <v>01D01C15S01</v>
          </cell>
        </row>
        <row r="19">
          <cell r="A19" t="str">
            <v>01D01C16S01</v>
          </cell>
        </row>
        <row r="20">
          <cell r="A20" t="str">
            <v>01D01C17S01</v>
          </cell>
        </row>
        <row r="21">
          <cell r="A21" t="str">
            <v>01D01C17S02</v>
          </cell>
        </row>
        <row r="22">
          <cell r="A22" t="str">
            <v>01D01C18S01</v>
          </cell>
        </row>
        <row r="23">
          <cell r="A23" t="str">
            <v>01D01C19S01</v>
          </cell>
        </row>
        <row r="24">
          <cell r="A24" t="str">
            <v>01D01C20S01</v>
          </cell>
        </row>
        <row r="25">
          <cell r="A25" t="str">
            <v>01D02C01S01</v>
          </cell>
        </row>
        <row r="26">
          <cell r="A26" t="str">
            <v>01D02C02S01</v>
          </cell>
        </row>
        <row r="27">
          <cell r="A27" t="str">
            <v>01D02C03S01</v>
          </cell>
        </row>
        <row r="28">
          <cell r="A28" t="str">
            <v>01D02C04S01</v>
          </cell>
        </row>
        <row r="29">
          <cell r="A29" t="str">
            <v>01D02C05S01</v>
          </cell>
        </row>
        <row r="30">
          <cell r="A30" t="str">
            <v>01D02C06S01</v>
          </cell>
        </row>
        <row r="31">
          <cell r="A31" t="str">
            <v>01D02C07S01</v>
          </cell>
        </row>
        <row r="32">
          <cell r="A32" t="str">
            <v>01D02C08S01</v>
          </cell>
        </row>
        <row r="33">
          <cell r="A33" t="str">
            <v>01D02C09S01</v>
          </cell>
        </row>
        <row r="34">
          <cell r="A34" t="str">
            <v>01D02C09S02</v>
          </cell>
        </row>
        <row r="35">
          <cell r="A35" t="str">
            <v>01D02C09S03</v>
          </cell>
        </row>
        <row r="36">
          <cell r="A36" t="str">
            <v>01D02C10S01</v>
          </cell>
        </row>
        <row r="37">
          <cell r="A37" t="str">
            <v>01D02C11S01</v>
          </cell>
        </row>
        <row r="38">
          <cell r="A38" t="str">
            <v>01D02C12S01</v>
          </cell>
        </row>
        <row r="39">
          <cell r="A39" t="str">
            <v>01D02C13S01</v>
          </cell>
        </row>
        <row r="40">
          <cell r="A40" t="str">
            <v>01D02C14S01</v>
          </cell>
        </row>
        <row r="41">
          <cell r="A41" t="str">
            <v>01D02C15S01</v>
          </cell>
        </row>
        <row r="42">
          <cell r="A42" t="str">
            <v>01D02C16S01</v>
          </cell>
        </row>
        <row r="43">
          <cell r="A43" t="str">
            <v>01D02C17S01</v>
          </cell>
        </row>
        <row r="44">
          <cell r="A44" t="str">
            <v>01D02C18S01</v>
          </cell>
        </row>
        <row r="45">
          <cell r="A45" t="str">
            <v>01D02C19S01</v>
          </cell>
        </row>
        <row r="46">
          <cell r="A46" t="str">
            <v>01D03C01S01</v>
          </cell>
        </row>
        <row r="47">
          <cell r="A47" t="str">
            <v>01D03C01S02</v>
          </cell>
        </row>
        <row r="48">
          <cell r="A48" t="str">
            <v>01D03C02S01</v>
          </cell>
        </row>
        <row r="49">
          <cell r="A49" t="str">
            <v>01D03C03S01</v>
          </cell>
        </row>
        <row r="50">
          <cell r="A50" t="str">
            <v>01D03C04S01</v>
          </cell>
        </row>
        <row r="51">
          <cell r="A51" t="str">
            <v>01D03C05S01</v>
          </cell>
        </row>
        <row r="52">
          <cell r="A52" t="str">
            <v>01D03C06S01</v>
          </cell>
        </row>
        <row r="53">
          <cell r="A53" t="str">
            <v>01D04C01S01</v>
          </cell>
        </row>
        <row r="54">
          <cell r="A54" t="str">
            <v>01D04C02S01</v>
          </cell>
        </row>
        <row r="55">
          <cell r="A55" t="str">
            <v>01D04C03S01</v>
          </cell>
        </row>
        <row r="56">
          <cell r="A56" t="str">
            <v>01D04C04S01</v>
          </cell>
        </row>
        <row r="57">
          <cell r="A57" t="str">
            <v>01D04C04S02</v>
          </cell>
        </row>
        <row r="58">
          <cell r="A58" t="str">
            <v>01D04C05S01</v>
          </cell>
        </row>
        <row r="59">
          <cell r="A59" t="str">
            <v>01D04C06S01</v>
          </cell>
        </row>
        <row r="60">
          <cell r="A60" t="str">
            <v>01D04C07S01</v>
          </cell>
        </row>
        <row r="61">
          <cell r="A61" t="str">
            <v>01D04C07S02</v>
          </cell>
        </row>
        <row r="62">
          <cell r="A62" t="str">
            <v>01D05C01S01</v>
          </cell>
        </row>
        <row r="63">
          <cell r="A63" t="str">
            <v>01D05C02S01</v>
          </cell>
        </row>
        <row r="64">
          <cell r="A64" t="str">
            <v>01D05C03S01</v>
          </cell>
        </row>
        <row r="65">
          <cell r="A65" t="str">
            <v>01D06C01S01</v>
          </cell>
        </row>
        <row r="66">
          <cell r="A66" t="str">
            <v>01D06C02S01</v>
          </cell>
        </row>
        <row r="67">
          <cell r="A67" t="str">
            <v>01D06C02S02</v>
          </cell>
        </row>
        <row r="68">
          <cell r="A68" t="str">
            <v>01D06C03S01</v>
          </cell>
        </row>
        <row r="69">
          <cell r="A69" t="str">
            <v>01D06C04S01</v>
          </cell>
        </row>
        <row r="70">
          <cell r="A70" t="str">
            <v>01D06C05S01</v>
          </cell>
        </row>
        <row r="71">
          <cell r="A71" t="str">
            <v>01D06C06S01</v>
          </cell>
        </row>
        <row r="72">
          <cell r="A72" t="str">
            <v>01D07C01S01</v>
          </cell>
        </row>
        <row r="73">
          <cell r="A73" t="str">
            <v>01D07C02S01</v>
          </cell>
        </row>
        <row r="74">
          <cell r="A74" t="str">
            <v>01D07C02S02</v>
          </cell>
        </row>
        <row r="75">
          <cell r="A75" t="str">
            <v>01D07C03S01</v>
          </cell>
        </row>
        <row r="76">
          <cell r="A76" t="str">
            <v>01D08C01S01</v>
          </cell>
        </row>
        <row r="77">
          <cell r="A77" t="str">
            <v>01D08C01S02</v>
          </cell>
        </row>
        <row r="78">
          <cell r="A78" t="str">
            <v>01D08C02S01</v>
          </cell>
        </row>
        <row r="79">
          <cell r="A79" t="str">
            <v>01D08C03S01</v>
          </cell>
        </row>
        <row r="80">
          <cell r="A80" t="str">
            <v>02D01C01S01</v>
          </cell>
        </row>
        <row r="81">
          <cell r="A81" t="str">
            <v>02D01C02S01</v>
          </cell>
        </row>
        <row r="82">
          <cell r="A82" t="str">
            <v>02D01C03S01</v>
          </cell>
        </row>
        <row r="83">
          <cell r="A83" t="str">
            <v>02D01C04S01</v>
          </cell>
        </row>
        <row r="84">
          <cell r="A84" t="str">
            <v>02D01C05S01</v>
          </cell>
        </row>
        <row r="85">
          <cell r="A85" t="str">
            <v>02D01C06S01</v>
          </cell>
        </row>
        <row r="86">
          <cell r="A86" t="str">
            <v>02D01C07S01</v>
          </cell>
        </row>
        <row r="87">
          <cell r="A87" t="str">
            <v>02D01C08S01</v>
          </cell>
        </row>
        <row r="88">
          <cell r="A88" t="str">
            <v>02D01C09S01</v>
          </cell>
        </row>
        <row r="89">
          <cell r="A89" t="str">
            <v>02D01C09S02</v>
          </cell>
        </row>
        <row r="90">
          <cell r="A90" t="str">
            <v>02D01C10S01</v>
          </cell>
        </row>
        <row r="91">
          <cell r="A91" t="str">
            <v>02D01C11S01</v>
          </cell>
        </row>
        <row r="92">
          <cell r="A92" t="str">
            <v>02D01C11S02</v>
          </cell>
        </row>
        <row r="93">
          <cell r="A93" t="str">
            <v>02D02C01S01</v>
          </cell>
        </row>
        <row r="94">
          <cell r="A94" t="str">
            <v>02D02C02S01</v>
          </cell>
        </row>
        <row r="95">
          <cell r="A95" t="str">
            <v>02D03C01S01</v>
          </cell>
        </row>
        <row r="96">
          <cell r="A96" t="str">
            <v>02D03C02S01</v>
          </cell>
        </row>
        <row r="97">
          <cell r="A97" t="str">
            <v>02D03C03S01</v>
          </cell>
        </row>
        <row r="98">
          <cell r="A98" t="str">
            <v>02D03C04S01</v>
          </cell>
        </row>
        <row r="99">
          <cell r="A99" t="str">
            <v>02D03C05S01</v>
          </cell>
        </row>
        <row r="100">
          <cell r="A100" t="str">
            <v>02D03C06S01</v>
          </cell>
        </row>
        <row r="101">
          <cell r="A101" t="str">
            <v>02D03C07S01</v>
          </cell>
        </row>
        <row r="102">
          <cell r="A102" t="str">
            <v>02D03C07S02</v>
          </cell>
        </row>
        <row r="103">
          <cell r="A103" t="str">
            <v>02D04C01S01</v>
          </cell>
        </row>
        <row r="104">
          <cell r="A104" t="str">
            <v>02D04C01S02</v>
          </cell>
        </row>
        <row r="105">
          <cell r="A105" t="str">
            <v>02D04C02S01</v>
          </cell>
        </row>
        <row r="106">
          <cell r="A106" t="str">
            <v>02D04C02S02</v>
          </cell>
        </row>
        <row r="107">
          <cell r="A107" t="str">
            <v>02D04C03S01</v>
          </cell>
        </row>
        <row r="108">
          <cell r="A108" t="str">
            <v>03D01C01S01</v>
          </cell>
        </row>
        <row r="109">
          <cell r="A109" t="str">
            <v>03D01C01S02</v>
          </cell>
        </row>
        <row r="110">
          <cell r="A110" t="str">
            <v>03D01C02S01</v>
          </cell>
        </row>
        <row r="111">
          <cell r="A111" t="str">
            <v>03D01C02S02</v>
          </cell>
        </row>
        <row r="112">
          <cell r="A112" t="str">
            <v>03D01C02S03</v>
          </cell>
        </row>
        <row r="113">
          <cell r="A113" t="str">
            <v>03D01C03S01</v>
          </cell>
        </row>
        <row r="114">
          <cell r="A114" t="str">
            <v>03D01C04S01</v>
          </cell>
        </row>
        <row r="115">
          <cell r="A115" t="str">
            <v>03D01C04S02</v>
          </cell>
        </row>
        <row r="116">
          <cell r="A116" t="str">
            <v>03D01C05S01</v>
          </cell>
        </row>
        <row r="117">
          <cell r="A117" t="str">
            <v>03D01C06S01</v>
          </cell>
        </row>
        <row r="118">
          <cell r="A118" t="str">
            <v>03D01C06S02</v>
          </cell>
        </row>
        <row r="119">
          <cell r="A119" t="str">
            <v>03D01C07S01</v>
          </cell>
        </row>
        <row r="120">
          <cell r="A120" t="str">
            <v>03D01C08S01</v>
          </cell>
        </row>
        <row r="121">
          <cell r="A121" t="str">
            <v>03D01C09S01</v>
          </cell>
        </row>
        <row r="122">
          <cell r="A122" t="str">
            <v>03D01C10S01</v>
          </cell>
        </row>
        <row r="123">
          <cell r="A123" t="str">
            <v>03D01C11S01</v>
          </cell>
        </row>
        <row r="124">
          <cell r="A124" t="str">
            <v>03D01C12S01</v>
          </cell>
        </row>
        <row r="125">
          <cell r="A125" t="str">
            <v>03D02C01S01</v>
          </cell>
        </row>
        <row r="126">
          <cell r="A126" t="str">
            <v>03D02C02S01</v>
          </cell>
        </row>
        <row r="127">
          <cell r="A127" t="str">
            <v>03D02C02S02</v>
          </cell>
        </row>
        <row r="128">
          <cell r="A128" t="str">
            <v>03D02C03S01</v>
          </cell>
        </row>
        <row r="129">
          <cell r="A129" t="str">
            <v>03D02C04S01</v>
          </cell>
        </row>
        <row r="130">
          <cell r="A130" t="str">
            <v>03D02C05S01</v>
          </cell>
        </row>
        <row r="131">
          <cell r="A131" t="str">
            <v>03D02C06S01</v>
          </cell>
        </row>
        <row r="132">
          <cell r="A132" t="str">
            <v>03D02C07S01</v>
          </cell>
        </row>
        <row r="133">
          <cell r="A133" t="str">
            <v>03D03C01S01</v>
          </cell>
        </row>
        <row r="134">
          <cell r="A134" t="str">
            <v>03D03C02S01</v>
          </cell>
        </row>
        <row r="135">
          <cell r="A135" t="str">
            <v>03D03C02S02</v>
          </cell>
        </row>
        <row r="136">
          <cell r="A136" t="str">
            <v>03D03C03S01</v>
          </cell>
        </row>
        <row r="137">
          <cell r="A137" t="str">
            <v>03D03C03S02</v>
          </cell>
        </row>
        <row r="138">
          <cell r="A138" t="str">
            <v>03D03C03S03</v>
          </cell>
        </row>
        <row r="139">
          <cell r="A139" t="str">
            <v>04D01C01S01</v>
          </cell>
        </row>
        <row r="140">
          <cell r="A140" t="str">
            <v>04D01C01S02</v>
          </cell>
        </row>
        <row r="141">
          <cell r="A141" t="str">
            <v>04D01C02S01</v>
          </cell>
        </row>
        <row r="142">
          <cell r="A142" t="str">
            <v>04D01C03S01</v>
          </cell>
        </row>
        <row r="143">
          <cell r="A143" t="str">
            <v>04D01C04S01</v>
          </cell>
        </row>
        <row r="144">
          <cell r="A144" t="str">
            <v>04D01C05S01</v>
          </cell>
        </row>
        <row r="145">
          <cell r="A145" t="str">
            <v>04D01C06S01</v>
          </cell>
        </row>
        <row r="146">
          <cell r="A146" t="str">
            <v>04D01C07S01</v>
          </cell>
        </row>
        <row r="147">
          <cell r="A147" t="str">
            <v>04D01C08S01</v>
          </cell>
        </row>
        <row r="148">
          <cell r="A148" t="str">
            <v>04D01C09S01</v>
          </cell>
        </row>
        <row r="149">
          <cell r="A149" t="str">
            <v>04D01C10S01</v>
          </cell>
        </row>
        <row r="150">
          <cell r="A150" t="str">
            <v>04D01C10S02</v>
          </cell>
        </row>
        <row r="151">
          <cell r="A151" t="str">
            <v>04D01C11S01</v>
          </cell>
        </row>
        <row r="152">
          <cell r="A152" t="str">
            <v>04D01C12S01</v>
          </cell>
        </row>
        <row r="153">
          <cell r="A153" t="str">
            <v>04D01C12S02</v>
          </cell>
        </row>
        <row r="154">
          <cell r="A154" t="str">
            <v>04D01C13S01</v>
          </cell>
        </row>
        <row r="155">
          <cell r="A155" t="str">
            <v>04D02C01S01</v>
          </cell>
        </row>
        <row r="156">
          <cell r="A156" t="str">
            <v>04D02C01S02</v>
          </cell>
        </row>
        <row r="157">
          <cell r="A157" t="str">
            <v>04D02C02S01</v>
          </cell>
        </row>
        <row r="158">
          <cell r="A158" t="str">
            <v>04D02C02S02</v>
          </cell>
        </row>
        <row r="159">
          <cell r="A159" t="str">
            <v>04D02C03S01</v>
          </cell>
        </row>
        <row r="160">
          <cell r="A160" t="str">
            <v>04D02C03S02</v>
          </cell>
        </row>
        <row r="161">
          <cell r="A161" t="str">
            <v>04D02C04S01</v>
          </cell>
        </row>
        <row r="162">
          <cell r="A162" t="str">
            <v>04D02C05S01</v>
          </cell>
        </row>
        <row r="163">
          <cell r="A163" t="str">
            <v>04D02C06S01</v>
          </cell>
        </row>
        <row r="164">
          <cell r="A164" t="str">
            <v>04D02C06S02</v>
          </cell>
        </row>
        <row r="165">
          <cell r="A165" t="str">
            <v>04D02C07S01</v>
          </cell>
        </row>
        <row r="166">
          <cell r="A166" t="str">
            <v>04D03C01S01</v>
          </cell>
        </row>
        <row r="167">
          <cell r="A167" t="str">
            <v>04D03C01S02</v>
          </cell>
        </row>
        <row r="168">
          <cell r="A168" t="str">
            <v>04D03C02S01</v>
          </cell>
        </row>
        <row r="169">
          <cell r="A169" t="str">
            <v>04D03C03S01</v>
          </cell>
        </row>
        <row r="170">
          <cell r="A170" t="str">
            <v>04D03C03S02</v>
          </cell>
        </row>
        <row r="171">
          <cell r="A171" t="str">
            <v>04D03C04S01</v>
          </cell>
        </row>
        <row r="172">
          <cell r="A172" t="str">
            <v>06D01C01S01</v>
          </cell>
        </row>
        <row r="173">
          <cell r="A173" t="str">
            <v>06D01C02S01</v>
          </cell>
        </row>
        <row r="174">
          <cell r="A174" t="str">
            <v>06D01C02S02</v>
          </cell>
        </row>
        <row r="175">
          <cell r="A175" t="str">
            <v>06D01C02S03</v>
          </cell>
        </row>
        <row r="176">
          <cell r="A176" t="str">
            <v>06D01C03S01</v>
          </cell>
        </row>
        <row r="177">
          <cell r="A177" t="str">
            <v>06D01C04S01</v>
          </cell>
        </row>
        <row r="178">
          <cell r="A178" t="str">
            <v>06D01C04S02</v>
          </cell>
        </row>
        <row r="179">
          <cell r="A179" t="str">
            <v>06D01C05S01</v>
          </cell>
        </row>
        <row r="180">
          <cell r="A180" t="str">
            <v>06D01C06S01</v>
          </cell>
        </row>
        <row r="181">
          <cell r="A181" t="str">
            <v>06D01C06S02</v>
          </cell>
        </row>
        <row r="182">
          <cell r="A182" t="str">
            <v>06D01C07S01</v>
          </cell>
        </row>
        <row r="183">
          <cell r="A183" t="str">
            <v>06D01C07S02</v>
          </cell>
        </row>
        <row r="184">
          <cell r="A184" t="str">
            <v>06D01C08S01</v>
          </cell>
        </row>
        <row r="185">
          <cell r="A185" t="str">
            <v>06D01C08S02</v>
          </cell>
        </row>
        <row r="186">
          <cell r="A186" t="str">
            <v>06D01C09S01</v>
          </cell>
        </row>
        <row r="187">
          <cell r="A187" t="str">
            <v>06D01C09S02</v>
          </cell>
        </row>
        <row r="188">
          <cell r="A188" t="str">
            <v>06D01C10S01</v>
          </cell>
        </row>
        <row r="189">
          <cell r="A189" t="str">
            <v>06D01C11S01</v>
          </cell>
        </row>
        <row r="190">
          <cell r="A190" t="str">
            <v>06D01C11S02</v>
          </cell>
        </row>
        <row r="191">
          <cell r="A191" t="str">
            <v>06D01C12S01</v>
          </cell>
        </row>
        <row r="192">
          <cell r="A192" t="str">
            <v>06D01C13S01</v>
          </cell>
        </row>
        <row r="193">
          <cell r="A193" t="str">
            <v>06D01C14S01</v>
          </cell>
        </row>
        <row r="194">
          <cell r="A194" t="str">
            <v>06D01C15S01</v>
          </cell>
        </row>
        <row r="195">
          <cell r="A195" t="str">
            <v>06D01C15S02</v>
          </cell>
        </row>
        <row r="196">
          <cell r="A196" t="str">
            <v>06D01C16S01</v>
          </cell>
        </row>
        <row r="197">
          <cell r="A197" t="str">
            <v>06D01C17S01</v>
          </cell>
        </row>
        <row r="198">
          <cell r="A198" t="str">
            <v>06D01C17S02</v>
          </cell>
        </row>
        <row r="199">
          <cell r="A199" t="str">
            <v>06D01C18S01</v>
          </cell>
        </row>
        <row r="200">
          <cell r="A200" t="str">
            <v>06D01C19S01</v>
          </cell>
        </row>
        <row r="201">
          <cell r="A201" t="str">
            <v>06D01C19S02</v>
          </cell>
        </row>
        <row r="202">
          <cell r="A202" t="str">
            <v>06D01C20S01</v>
          </cell>
        </row>
        <row r="203">
          <cell r="A203" t="str">
            <v>06D01C20S02</v>
          </cell>
        </row>
        <row r="204">
          <cell r="A204" t="str">
            <v>06D02C01S01</v>
          </cell>
        </row>
        <row r="205">
          <cell r="A205" t="str">
            <v>06D02C02S01</v>
          </cell>
        </row>
        <row r="206">
          <cell r="A206" t="str">
            <v>06D02C03S01</v>
          </cell>
        </row>
        <row r="207">
          <cell r="A207" t="str">
            <v>06D02C04S01</v>
          </cell>
        </row>
        <row r="208">
          <cell r="A208" t="str">
            <v>06D02C05S01</v>
          </cell>
        </row>
        <row r="209">
          <cell r="A209" t="str">
            <v>06D02C06S01</v>
          </cell>
        </row>
        <row r="210">
          <cell r="A210" t="str">
            <v>06D02C07S01</v>
          </cell>
        </row>
        <row r="211">
          <cell r="A211" t="str">
            <v>06D03C01S01</v>
          </cell>
        </row>
        <row r="212">
          <cell r="A212" t="str">
            <v>06D03C01S02</v>
          </cell>
        </row>
        <row r="213">
          <cell r="A213" t="str">
            <v>06D03C02S01</v>
          </cell>
        </row>
        <row r="214">
          <cell r="A214" t="str">
            <v>06D04C01S01</v>
          </cell>
        </row>
        <row r="215">
          <cell r="A215" t="str">
            <v>06D04C02S01</v>
          </cell>
        </row>
        <row r="216">
          <cell r="A216" t="str">
            <v>06D04C03S01</v>
          </cell>
        </row>
        <row r="217">
          <cell r="A217" t="str">
            <v>06D04C04S01</v>
          </cell>
        </row>
        <row r="218">
          <cell r="A218" t="str">
            <v>06D04C05S01</v>
          </cell>
        </row>
        <row r="219">
          <cell r="A219" t="str">
            <v>06D04C06S01</v>
          </cell>
        </row>
        <row r="220">
          <cell r="A220" t="str">
            <v>06D04C07S01</v>
          </cell>
        </row>
        <row r="221">
          <cell r="A221" t="str">
            <v>06D04C08S01</v>
          </cell>
        </row>
        <row r="222">
          <cell r="A222" t="str">
            <v>06D04C09S01</v>
          </cell>
        </row>
        <row r="223">
          <cell r="A223" t="str">
            <v>06D04C10S01</v>
          </cell>
        </row>
        <row r="224">
          <cell r="A224" t="str">
            <v>06D05C01S01</v>
          </cell>
        </row>
        <row r="225">
          <cell r="A225" t="str">
            <v>06D05C01S02</v>
          </cell>
        </row>
        <row r="226">
          <cell r="A226" t="str">
            <v>06D05C02S01</v>
          </cell>
        </row>
        <row r="227">
          <cell r="A227" t="str">
            <v>06D05C02S02</v>
          </cell>
        </row>
        <row r="228">
          <cell r="A228" t="str">
            <v>06D05C03S01</v>
          </cell>
        </row>
        <row r="229">
          <cell r="A229" t="str">
            <v>06D05C04S01</v>
          </cell>
        </row>
        <row r="230">
          <cell r="A230" t="str">
            <v>05D01C01S01</v>
          </cell>
        </row>
        <row r="231">
          <cell r="A231" t="str">
            <v>05D01C02S01</v>
          </cell>
        </row>
        <row r="232">
          <cell r="A232" t="str">
            <v>05D01C03S01</v>
          </cell>
        </row>
        <row r="233">
          <cell r="A233" t="str">
            <v>05D01C03S02</v>
          </cell>
        </row>
        <row r="234">
          <cell r="A234" t="str">
            <v>05D01C04S01</v>
          </cell>
        </row>
        <row r="235">
          <cell r="A235" t="str">
            <v>05D01C05S01</v>
          </cell>
        </row>
        <row r="236">
          <cell r="A236" t="str">
            <v>05D01C06S01</v>
          </cell>
        </row>
        <row r="237">
          <cell r="A237" t="str">
            <v>05D01C07S01</v>
          </cell>
        </row>
        <row r="238">
          <cell r="A238" t="str">
            <v>05D01C07S02</v>
          </cell>
        </row>
        <row r="239">
          <cell r="A239" t="str">
            <v>05D01C08S01</v>
          </cell>
        </row>
        <row r="240">
          <cell r="A240" t="str">
            <v>05D01C08S02</v>
          </cell>
        </row>
        <row r="241">
          <cell r="A241" t="str">
            <v>05D01C09S01</v>
          </cell>
        </row>
        <row r="242">
          <cell r="A242" t="str">
            <v>05D01C10S01</v>
          </cell>
        </row>
        <row r="243">
          <cell r="A243" t="str">
            <v>05D01C11S01</v>
          </cell>
        </row>
        <row r="244">
          <cell r="A244" t="str">
            <v>05D01C12S01</v>
          </cell>
        </row>
        <row r="245">
          <cell r="A245" t="str">
            <v>05D01C13S01</v>
          </cell>
        </row>
        <row r="246">
          <cell r="A246" t="str">
            <v>05D01C14S01</v>
          </cell>
        </row>
        <row r="247">
          <cell r="A247" t="str">
            <v>05D01C14S02</v>
          </cell>
        </row>
        <row r="248">
          <cell r="A248" t="str">
            <v>05D01C15S01</v>
          </cell>
        </row>
        <row r="249">
          <cell r="A249" t="str">
            <v>05D01C16S01</v>
          </cell>
        </row>
        <row r="250">
          <cell r="A250" t="str">
            <v>05D01C17S01</v>
          </cell>
        </row>
        <row r="251">
          <cell r="A251" t="str">
            <v>05D01C18S01</v>
          </cell>
        </row>
        <row r="252">
          <cell r="A252" t="str">
            <v>05D01C18S02</v>
          </cell>
        </row>
        <row r="253">
          <cell r="A253" t="str">
            <v>05D02C01S01</v>
          </cell>
        </row>
        <row r="254">
          <cell r="A254" t="str">
            <v>05D02C02S01</v>
          </cell>
        </row>
        <row r="255">
          <cell r="A255" t="str">
            <v>05D02C02S02</v>
          </cell>
        </row>
        <row r="256">
          <cell r="A256" t="str">
            <v>05D02C03S01</v>
          </cell>
        </row>
        <row r="257">
          <cell r="A257" t="str">
            <v>05D02C03S02</v>
          </cell>
        </row>
        <row r="258">
          <cell r="A258" t="str">
            <v>05D03C01S01</v>
          </cell>
        </row>
        <row r="259">
          <cell r="A259" t="str">
            <v>05D03C02S01</v>
          </cell>
        </row>
        <row r="260">
          <cell r="A260" t="str">
            <v>05D03C03S01</v>
          </cell>
        </row>
        <row r="261">
          <cell r="A261" t="str">
            <v>05D03C04S01</v>
          </cell>
        </row>
        <row r="262">
          <cell r="A262" t="str">
            <v>05D04C01S01</v>
          </cell>
        </row>
        <row r="263">
          <cell r="A263" t="str">
            <v>05D04C01S02</v>
          </cell>
        </row>
        <row r="264">
          <cell r="A264" t="str">
            <v>05D04C02S01</v>
          </cell>
        </row>
        <row r="265">
          <cell r="A265" t="str">
            <v>05D04C03S01</v>
          </cell>
        </row>
        <row r="266">
          <cell r="A266" t="str">
            <v>05D04C04S01</v>
          </cell>
        </row>
        <row r="267">
          <cell r="A267" t="str">
            <v>05D04C05S01</v>
          </cell>
        </row>
        <row r="268">
          <cell r="A268" t="str">
            <v>05D04C06S01</v>
          </cell>
        </row>
        <row r="269">
          <cell r="A269" t="str">
            <v>05D04C07S01</v>
          </cell>
        </row>
        <row r="270">
          <cell r="A270" t="str">
            <v>05D04C08S01</v>
          </cell>
        </row>
        <row r="271">
          <cell r="A271" t="str">
            <v>05D04C09S01</v>
          </cell>
        </row>
        <row r="272">
          <cell r="A272" t="str">
            <v>05D04C10S01</v>
          </cell>
        </row>
        <row r="273">
          <cell r="A273" t="str">
            <v>05D04C11S01</v>
          </cell>
        </row>
        <row r="274">
          <cell r="A274" t="str">
            <v>05D05C01S01</v>
          </cell>
        </row>
        <row r="275">
          <cell r="A275" t="str">
            <v>05D05C02S01</v>
          </cell>
        </row>
        <row r="276">
          <cell r="A276" t="str">
            <v>05D05C03S01</v>
          </cell>
        </row>
        <row r="277">
          <cell r="A277" t="str">
            <v>05D05C04S01</v>
          </cell>
        </row>
        <row r="278">
          <cell r="A278" t="str">
            <v>05D06C01S01</v>
          </cell>
        </row>
        <row r="279">
          <cell r="A279" t="str">
            <v>05D06C02S01</v>
          </cell>
        </row>
        <row r="280">
          <cell r="A280" t="str">
            <v>05D06C02S02</v>
          </cell>
        </row>
        <row r="281">
          <cell r="A281" t="str">
            <v>05D06C02S03</v>
          </cell>
        </row>
        <row r="282">
          <cell r="A282" t="str">
            <v>05D06C03S01</v>
          </cell>
        </row>
        <row r="283">
          <cell r="A283" t="str">
            <v>05D06C03S02</v>
          </cell>
        </row>
        <row r="284">
          <cell r="A284" t="str">
            <v>05D06C04S01</v>
          </cell>
        </row>
        <row r="285">
          <cell r="A285" t="str">
            <v>09D01C01S01</v>
          </cell>
        </row>
        <row r="286">
          <cell r="A286" t="str">
            <v>09D01C01S02</v>
          </cell>
        </row>
        <row r="287">
          <cell r="A287" t="str">
            <v>09D01C01S03</v>
          </cell>
        </row>
        <row r="288">
          <cell r="A288" t="str">
            <v>09D01C01S04</v>
          </cell>
        </row>
        <row r="289">
          <cell r="A289" t="str">
            <v>09D01C02S01</v>
          </cell>
        </row>
        <row r="290">
          <cell r="A290" t="str">
            <v>09D01C02S02</v>
          </cell>
        </row>
        <row r="291">
          <cell r="A291" t="str">
            <v>09D01C02S03</v>
          </cell>
        </row>
        <row r="292">
          <cell r="A292" t="str">
            <v>09D01C03S01</v>
          </cell>
        </row>
        <row r="293">
          <cell r="A293" t="str">
            <v>09D01C03S02</v>
          </cell>
        </row>
        <row r="294">
          <cell r="A294" t="str">
            <v>09D01C03S03</v>
          </cell>
        </row>
        <row r="295">
          <cell r="A295" t="str">
            <v>09D01C04S01</v>
          </cell>
        </row>
        <row r="296">
          <cell r="A296" t="str">
            <v>09D01C04S02</v>
          </cell>
        </row>
        <row r="297">
          <cell r="A297" t="str">
            <v>09D01C04S03</v>
          </cell>
        </row>
        <row r="298">
          <cell r="A298" t="str">
            <v>09D01C04S04</v>
          </cell>
        </row>
        <row r="299">
          <cell r="A299" t="str">
            <v>09D01C05S01</v>
          </cell>
        </row>
        <row r="300">
          <cell r="A300" t="str">
            <v>09D01C05S02</v>
          </cell>
        </row>
        <row r="301">
          <cell r="A301" t="str">
            <v>09D01C05S03</v>
          </cell>
        </row>
        <row r="302">
          <cell r="A302" t="str">
            <v>09D01C05S04</v>
          </cell>
        </row>
        <row r="303">
          <cell r="A303" t="str">
            <v>09D01C05S05</v>
          </cell>
        </row>
        <row r="304">
          <cell r="A304" t="str">
            <v>09D01C06S01</v>
          </cell>
        </row>
        <row r="305">
          <cell r="A305" t="str">
            <v>09D01C06S02</v>
          </cell>
        </row>
        <row r="306">
          <cell r="A306" t="str">
            <v>09D01C06S03</v>
          </cell>
        </row>
        <row r="307">
          <cell r="A307" t="str">
            <v>09D01C06S04</v>
          </cell>
        </row>
        <row r="308">
          <cell r="A308" t="str">
            <v>09D02C01S01</v>
          </cell>
        </row>
        <row r="309">
          <cell r="A309" t="str">
            <v>09D02C01S02</v>
          </cell>
        </row>
        <row r="310">
          <cell r="A310" t="str">
            <v>09D02C01S03</v>
          </cell>
        </row>
        <row r="311">
          <cell r="A311" t="str">
            <v>09D02C01S04</v>
          </cell>
        </row>
        <row r="312">
          <cell r="A312" t="str">
            <v>09D02C02S01</v>
          </cell>
        </row>
        <row r="313">
          <cell r="A313" t="str">
            <v>09D02C02S02</v>
          </cell>
        </row>
        <row r="314">
          <cell r="A314" t="str">
            <v>09D02C02S03</v>
          </cell>
        </row>
        <row r="315">
          <cell r="A315" t="str">
            <v>09D02C03S01</v>
          </cell>
        </row>
        <row r="316">
          <cell r="A316" t="str">
            <v>09D02C03S02</v>
          </cell>
        </row>
        <row r="317">
          <cell r="A317" t="str">
            <v>09D02C03S03</v>
          </cell>
        </row>
        <row r="318">
          <cell r="A318" t="str">
            <v>09D02C04S01</v>
          </cell>
        </row>
        <row r="319">
          <cell r="A319" t="str">
            <v>09D02C04S02</v>
          </cell>
        </row>
        <row r="320">
          <cell r="A320" t="str">
            <v>09D02C04S03</v>
          </cell>
        </row>
        <row r="321">
          <cell r="A321" t="str">
            <v>09D02C04S04</v>
          </cell>
        </row>
        <row r="322">
          <cell r="A322" t="str">
            <v>09D02C05S01</v>
          </cell>
        </row>
        <row r="323">
          <cell r="A323" t="str">
            <v>09D02C05S02</v>
          </cell>
        </row>
        <row r="324">
          <cell r="A324" t="str">
            <v>09D02C05S03</v>
          </cell>
        </row>
        <row r="325">
          <cell r="A325" t="str">
            <v>09D02C05S04</v>
          </cell>
        </row>
        <row r="326">
          <cell r="A326" t="str">
            <v>09D02C05S05</v>
          </cell>
        </row>
        <row r="327">
          <cell r="A327" t="str">
            <v>09D03C01S01</v>
          </cell>
        </row>
        <row r="328">
          <cell r="A328" t="str">
            <v>09D03C01S02</v>
          </cell>
        </row>
        <row r="329">
          <cell r="A329" t="str">
            <v>09D03C01S03</v>
          </cell>
        </row>
        <row r="330">
          <cell r="A330" t="str">
            <v>09D03C01S04</v>
          </cell>
        </row>
        <row r="331">
          <cell r="A331" t="str">
            <v>09D03C02S01</v>
          </cell>
        </row>
        <row r="332">
          <cell r="A332" t="str">
            <v>09D03C02S02</v>
          </cell>
        </row>
        <row r="333">
          <cell r="A333" t="str">
            <v>09D03C02S03</v>
          </cell>
        </row>
        <row r="334">
          <cell r="A334" t="str">
            <v>09D03C02S04</v>
          </cell>
        </row>
        <row r="335">
          <cell r="A335" t="str">
            <v>09D03C02S05</v>
          </cell>
        </row>
        <row r="336">
          <cell r="A336" t="str">
            <v>09D03C03S01</v>
          </cell>
        </row>
        <row r="337">
          <cell r="A337" t="str">
            <v>09D03C03S02</v>
          </cell>
        </row>
        <row r="338">
          <cell r="A338" t="str">
            <v>09D03C03S03</v>
          </cell>
        </row>
        <row r="339">
          <cell r="A339" t="str">
            <v>09D03C03S04</v>
          </cell>
        </row>
        <row r="340">
          <cell r="A340" t="str">
            <v>09D03C03S05</v>
          </cell>
        </row>
        <row r="341">
          <cell r="A341" t="str">
            <v>09D03C03S06</v>
          </cell>
        </row>
        <row r="342">
          <cell r="A342" t="str">
            <v>09D03C04S01</v>
          </cell>
        </row>
        <row r="343">
          <cell r="A343" t="str">
            <v>09D03C04S02</v>
          </cell>
        </row>
        <row r="344">
          <cell r="A344" t="str">
            <v>09D03C04S03</v>
          </cell>
        </row>
        <row r="345">
          <cell r="A345" t="str">
            <v>09D03C04S04</v>
          </cell>
        </row>
        <row r="346">
          <cell r="A346" t="str">
            <v>09D03C05S01</v>
          </cell>
        </row>
        <row r="347">
          <cell r="A347" t="str">
            <v>09D03C05S02</v>
          </cell>
        </row>
        <row r="348">
          <cell r="A348" t="str">
            <v>09D03C05S03</v>
          </cell>
        </row>
        <row r="349">
          <cell r="A349" t="str">
            <v>09D03C06S01</v>
          </cell>
        </row>
        <row r="350">
          <cell r="A350" t="str">
            <v>09D03C06S02</v>
          </cell>
        </row>
        <row r="351">
          <cell r="A351" t="str">
            <v>09D03C06S03</v>
          </cell>
        </row>
        <row r="352">
          <cell r="A352" t="str">
            <v>09D03C07S01</v>
          </cell>
        </row>
        <row r="353">
          <cell r="A353" t="str">
            <v>09D03C07S02</v>
          </cell>
        </row>
        <row r="354">
          <cell r="A354" t="str">
            <v>09D03C07S03</v>
          </cell>
        </row>
        <row r="355">
          <cell r="A355" t="str">
            <v>09D04C01S01</v>
          </cell>
        </row>
        <row r="356">
          <cell r="A356" t="str">
            <v>09D04C01S02</v>
          </cell>
        </row>
        <row r="357">
          <cell r="A357" t="str">
            <v>09D04C01S03</v>
          </cell>
        </row>
        <row r="358">
          <cell r="A358" t="str">
            <v>09D04C01S04</v>
          </cell>
        </row>
        <row r="359">
          <cell r="A359" t="str">
            <v>09D04C01S05</v>
          </cell>
        </row>
        <row r="360">
          <cell r="A360" t="str">
            <v>09D04C02S01</v>
          </cell>
        </row>
        <row r="361">
          <cell r="A361" t="str">
            <v>09D04C02S02</v>
          </cell>
        </row>
        <row r="362">
          <cell r="A362" t="str">
            <v>09D04C02S03</v>
          </cell>
        </row>
        <row r="363">
          <cell r="A363" t="str">
            <v>09D04C03S01</v>
          </cell>
        </row>
        <row r="364">
          <cell r="A364" t="str">
            <v>09D04C03S02</v>
          </cell>
        </row>
        <row r="365">
          <cell r="A365" t="str">
            <v>09D04C03S03</v>
          </cell>
        </row>
        <row r="366">
          <cell r="A366" t="str">
            <v>09D04C03S04</v>
          </cell>
        </row>
        <row r="367">
          <cell r="A367" t="str">
            <v>09D04C04S01</v>
          </cell>
        </row>
        <row r="368">
          <cell r="A368" t="str">
            <v>09D04C04S02</v>
          </cell>
        </row>
        <row r="369">
          <cell r="A369" t="str">
            <v>09D04C04S03</v>
          </cell>
        </row>
        <row r="370">
          <cell r="A370" t="str">
            <v>09D04C04S04</v>
          </cell>
        </row>
        <row r="371">
          <cell r="A371" t="str">
            <v>09D04C05S01</v>
          </cell>
        </row>
        <row r="372">
          <cell r="A372" t="str">
            <v>09D04C05S02</v>
          </cell>
        </row>
        <row r="373">
          <cell r="A373" t="str">
            <v>09D04C05S03</v>
          </cell>
        </row>
        <row r="374">
          <cell r="A374" t="str">
            <v>09D04C05S04</v>
          </cell>
        </row>
        <row r="375">
          <cell r="A375" t="str">
            <v>09D04C06S01</v>
          </cell>
        </row>
        <row r="376">
          <cell r="A376" t="str">
            <v>09D04C06S02</v>
          </cell>
        </row>
        <row r="377">
          <cell r="A377" t="str">
            <v>09D04C06S03</v>
          </cell>
        </row>
        <row r="378">
          <cell r="A378" t="str">
            <v>09D04C06S04</v>
          </cell>
        </row>
        <row r="379">
          <cell r="A379" t="str">
            <v>09D04C06S05</v>
          </cell>
        </row>
        <row r="380">
          <cell r="A380" t="str">
            <v>09D05C01S01</v>
          </cell>
        </row>
        <row r="381">
          <cell r="A381" t="str">
            <v>09D05C01S02</v>
          </cell>
        </row>
        <row r="382">
          <cell r="A382" t="str">
            <v>09D05C01S03</v>
          </cell>
        </row>
        <row r="383">
          <cell r="A383" t="str">
            <v>09D05C01S04</v>
          </cell>
        </row>
        <row r="384">
          <cell r="A384" t="str">
            <v>09D05C01S05</v>
          </cell>
        </row>
        <row r="385">
          <cell r="A385" t="str">
            <v>09D05C01S06</v>
          </cell>
        </row>
        <row r="386">
          <cell r="A386" t="str">
            <v>09D05C01S07</v>
          </cell>
        </row>
        <row r="387">
          <cell r="A387" t="str">
            <v>09D05C01S08</v>
          </cell>
        </row>
        <row r="388">
          <cell r="A388" t="str">
            <v>09D05C02S01</v>
          </cell>
        </row>
        <row r="389">
          <cell r="A389" t="str">
            <v>09D05C02S02</v>
          </cell>
        </row>
        <row r="390">
          <cell r="A390" t="str">
            <v>09D05C02S03</v>
          </cell>
        </row>
        <row r="391">
          <cell r="A391" t="str">
            <v>09D05C02S04</v>
          </cell>
        </row>
        <row r="392">
          <cell r="A392" t="str">
            <v>09D05C02S05</v>
          </cell>
        </row>
        <row r="393">
          <cell r="A393" t="str">
            <v>09D05C02S06</v>
          </cell>
        </row>
        <row r="394">
          <cell r="A394" t="str">
            <v>09D05C02S07</v>
          </cell>
        </row>
        <row r="395">
          <cell r="A395" t="str">
            <v>09D05C02S08</v>
          </cell>
        </row>
        <row r="396">
          <cell r="A396" t="str">
            <v>09D05C03S01</v>
          </cell>
        </row>
        <row r="397">
          <cell r="A397" t="str">
            <v>09D05C03S02</v>
          </cell>
        </row>
        <row r="398">
          <cell r="A398" t="str">
            <v>09D05C03S03</v>
          </cell>
        </row>
        <row r="399">
          <cell r="A399" t="str">
            <v>09D05C03S04</v>
          </cell>
        </row>
        <row r="400">
          <cell r="A400" t="str">
            <v>09D05C03S05</v>
          </cell>
        </row>
        <row r="401">
          <cell r="A401" t="str">
            <v>09D05C03S06</v>
          </cell>
        </row>
        <row r="402">
          <cell r="A402" t="str">
            <v>09D05C04S01</v>
          </cell>
        </row>
        <row r="403">
          <cell r="A403" t="str">
            <v>09D05C04S02</v>
          </cell>
        </row>
        <row r="404">
          <cell r="A404" t="str">
            <v>09D05C04S03</v>
          </cell>
        </row>
        <row r="405">
          <cell r="A405" t="str">
            <v>09D05C04S04</v>
          </cell>
        </row>
        <row r="406">
          <cell r="A406" t="str">
            <v>09D05C04S05</v>
          </cell>
        </row>
        <row r="407">
          <cell r="A407" t="str">
            <v>09D05C04S06</v>
          </cell>
        </row>
        <row r="408">
          <cell r="A408" t="str">
            <v>09D05C04S07</v>
          </cell>
        </row>
        <row r="409">
          <cell r="A409" t="str">
            <v>09D05C05S01</v>
          </cell>
        </row>
        <row r="410">
          <cell r="A410" t="str">
            <v>09D05C05S02</v>
          </cell>
        </row>
        <row r="411">
          <cell r="A411" t="str">
            <v>09D05C05S03</v>
          </cell>
        </row>
        <row r="412">
          <cell r="A412" t="str">
            <v>09D05C05S04</v>
          </cell>
        </row>
        <row r="413">
          <cell r="A413" t="str">
            <v>09D05C05S05</v>
          </cell>
        </row>
        <row r="414">
          <cell r="A414" t="str">
            <v>09D05C05S06</v>
          </cell>
        </row>
        <row r="415">
          <cell r="A415" t="str">
            <v>09D05C05S07</v>
          </cell>
        </row>
        <row r="416">
          <cell r="A416" t="str">
            <v>09D05C06S01</v>
          </cell>
        </row>
        <row r="417">
          <cell r="A417" t="str">
            <v>09D05C06S02</v>
          </cell>
        </row>
        <row r="418">
          <cell r="A418" t="str">
            <v>09D05C06S03</v>
          </cell>
        </row>
        <row r="419">
          <cell r="A419" t="str">
            <v>09D05C06S04</v>
          </cell>
        </row>
        <row r="420">
          <cell r="A420" t="str">
            <v>09D05C06S05</v>
          </cell>
        </row>
        <row r="421">
          <cell r="A421" t="str">
            <v>09D05C07S01</v>
          </cell>
        </row>
        <row r="422">
          <cell r="A422" t="str">
            <v>09D06C01S01</v>
          </cell>
        </row>
        <row r="423">
          <cell r="A423" t="str">
            <v>09D06C01S02</v>
          </cell>
        </row>
        <row r="424">
          <cell r="A424" t="str">
            <v>09D06C01S03</v>
          </cell>
        </row>
        <row r="425">
          <cell r="A425" t="str">
            <v>09D06C01S04</v>
          </cell>
        </row>
        <row r="426">
          <cell r="A426" t="str">
            <v>09D06C01S05</v>
          </cell>
        </row>
        <row r="427">
          <cell r="A427" t="str">
            <v>09D06C01S06</v>
          </cell>
        </row>
        <row r="428">
          <cell r="A428" t="str">
            <v>09D06C02S01</v>
          </cell>
        </row>
        <row r="429">
          <cell r="A429" t="str">
            <v>09D06C02S02</v>
          </cell>
        </row>
        <row r="430">
          <cell r="A430" t="str">
            <v>09D06C02S03</v>
          </cell>
        </row>
        <row r="431">
          <cell r="A431" t="str">
            <v>09D06C02S04</v>
          </cell>
        </row>
        <row r="432">
          <cell r="A432" t="str">
            <v>09D06C02S05</v>
          </cell>
        </row>
        <row r="433">
          <cell r="A433" t="str">
            <v>09D06C02S06</v>
          </cell>
        </row>
        <row r="434">
          <cell r="A434" t="str">
            <v>09D06C02S07</v>
          </cell>
        </row>
        <row r="435">
          <cell r="A435" t="str">
            <v>09D06C02S08</v>
          </cell>
        </row>
        <row r="436">
          <cell r="A436" t="str">
            <v>09D06C03S01</v>
          </cell>
        </row>
        <row r="437">
          <cell r="A437" t="str">
            <v>09D06C03S02</v>
          </cell>
        </row>
        <row r="438">
          <cell r="A438" t="str">
            <v>09D06C03S03</v>
          </cell>
        </row>
        <row r="439">
          <cell r="A439" t="str">
            <v>09D06C04S01</v>
          </cell>
        </row>
        <row r="440">
          <cell r="A440" t="str">
            <v>09D06C04S02</v>
          </cell>
        </row>
        <row r="441">
          <cell r="A441" t="str">
            <v>09D06C04S03</v>
          </cell>
        </row>
        <row r="442">
          <cell r="A442" t="str">
            <v>09D06C04S04</v>
          </cell>
        </row>
        <row r="443">
          <cell r="A443" t="str">
            <v>09D06C04S05</v>
          </cell>
        </row>
        <row r="444">
          <cell r="A444" t="str">
            <v>09D06C04S06</v>
          </cell>
        </row>
        <row r="445">
          <cell r="A445" t="str">
            <v>09D06C05S01</v>
          </cell>
        </row>
        <row r="446">
          <cell r="A446" t="str">
            <v>09D06C05S02</v>
          </cell>
        </row>
        <row r="447">
          <cell r="A447" t="str">
            <v>09D06C05S03</v>
          </cell>
        </row>
        <row r="448">
          <cell r="A448" t="str">
            <v>09D06C06S01</v>
          </cell>
        </row>
        <row r="449">
          <cell r="A449" t="str">
            <v>09D06C06S02</v>
          </cell>
        </row>
        <row r="450">
          <cell r="A450" t="str">
            <v>09D06C06S03</v>
          </cell>
        </row>
        <row r="451">
          <cell r="A451" t="str">
            <v>09D06C06S04</v>
          </cell>
        </row>
        <row r="452">
          <cell r="A452" t="str">
            <v>09D06C06S05</v>
          </cell>
        </row>
        <row r="453">
          <cell r="A453" t="str">
            <v>09D07C01S01</v>
          </cell>
        </row>
        <row r="454">
          <cell r="A454" t="str">
            <v>09D07C01S02</v>
          </cell>
        </row>
        <row r="455">
          <cell r="A455" t="str">
            <v>09D07C01S03</v>
          </cell>
        </row>
        <row r="456">
          <cell r="A456" t="str">
            <v>09D07C01S04</v>
          </cell>
        </row>
        <row r="457">
          <cell r="A457" t="str">
            <v>09D07C02S01</v>
          </cell>
        </row>
        <row r="458">
          <cell r="A458" t="str">
            <v>09D07C02S02</v>
          </cell>
        </row>
        <row r="459">
          <cell r="A459" t="str">
            <v>09D07C02S03</v>
          </cell>
        </row>
        <row r="460">
          <cell r="A460" t="str">
            <v>09D07C03S01</v>
          </cell>
        </row>
        <row r="461">
          <cell r="A461" t="str">
            <v>09D07C03S02</v>
          </cell>
        </row>
        <row r="462">
          <cell r="A462" t="str">
            <v>09D07C03S03</v>
          </cell>
        </row>
        <row r="463">
          <cell r="A463" t="str">
            <v>09D07C04S01</v>
          </cell>
        </row>
        <row r="464">
          <cell r="A464" t="str">
            <v>09D07C04S02</v>
          </cell>
        </row>
        <row r="465">
          <cell r="A465" t="str">
            <v>09D07C05S01</v>
          </cell>
        </row>
        <row r="466">
          <cell r="A466" t="str">
            <v>09D07C05S02</v>
          </cell>
        </row>
        <row r="467">
          <cell r="A467" t="str">
            <v>09D07C05S03</v>
          </cell>
        </row>
        <row r="468">
          <cell r="A468" t="str">
            <v>09D07C05S04</v>
          </cell>
        </row>
        <row r="469">
          <cell r="A469" t="str">
            <v>09D07C05S05</v>
          </cell>
        </row>
        <row r="470">
          <cell r="A470" t="str">
            <v>09D07C05S06</v>
          </cell>
        </row>
        <row r="471">
          <cell r="A471" t="str">
            <v>09D07C05S07</v>
          </cell>
        </row>
        <row r="472">
          <cell r="A472" t="str">
            <v>09D07C06S01</v>
          </cell>
        </row>
        <row r="473">
          <cell r="A473" t="str">
            <v>09D07C06S02</v>
          </cell>
        </row>
        <row r="474">
          <cell r="A474" t="str">
            <v>09D07C06S03</v>
          </cell>
        </row>
        <row r="475">
          <cell r="A475" t="str">
            <v>09D07C06S04</v>
          </cell>
        </row>
        <row r="476">
          <cell r="A476" t="str">
            <v>09D07C07S01</v>
          </cell>
        </row>
        <row r="477">
          <cell r="A477" t="str">
            <v>09D07C07S02</v>
          </cell>
        </row>
        <row r="478">
          <cell r="A478" t="str">
            <v>09D07C07S03</v>
          </cell>
        </row>
        <row r="479">
          <cell r="A479" t="str">
            <v>09D07C07S04</v>
          </cell>
        </row>
        <row r="480">
          <cell r="A480" t="str">
            <v>09D07C07S05</v>
          </cell>
        </row>
        <row r="481">
          <cell r="A481" t="str">
            <v>09D07C08S01</v>
          </cell>
        </row>
        <row r="482">
          <cell r="A482" t="str">
            <v>09D07C08S02</v>
          </cell>
        </row>
        <row r="483">
          <cell r="A483" t="str">
            <v>09D08C01S01</v>
          </cell>
        </row>
        <row r="484">
          <cell r="A484" t="str">
            <v>09D08C01S02</v>
          </cell>
        </row>
        <row r="485">
          <cell r="A485" t="str">
            <v>09D08C01S03</v>
          </cell>
        </row>
        <row r="486">
          <cell r="A486" t="str">
            <v>09D08C02S01</v>
          </cell>
        </row>
        <row r="487">
          <cell r="A487" t="str">
            <v>09D08C02S02</v>
          </cell>
        </row>
        <row r="488">
          <cell r="A488" t="str">
            <v>09D08C02S03</v>
          </cell>
        </row>
        <row r="489">
          <cell r="A489" t="str">
            <v>09D08C02S04</v>
          </cell>
        </row>
        <row r="490">
          <cell r="A490" t="str">
            <v>09D08C03S01</v>
          </cell>
        </row>
        <row r="491">
          <cell r="A491" t="str">
            <v>09D08C03S02</v>
          </cell>
        </row>
        <row r="492">
          <cell r="A492" t="str">
            <v>09D08C03S03</v>
          </cell>
        </row>
        <row r="493">
          <cell r="A493" t="str">
            <v>09D08C03S04</v>
          </cell>
        </row>
        <row r="494">
          <cell r="A494" t="str">
            <v>09D08C04S01</v>
          </cell>
        </row>
        <row r="495">
          <cell r="A495" t="str">
            <v>09D08C04S02</v>
          </cell>
        </row>
        <row r="496">
          <cell r="A496" t="str">
            <v>09D08C04S03</v>
          </cell>
        </row>
        <row r="497">
          <cell r="A497" t="str">
            <v>09D08C04S04</v>
          </cell>
        </row>
        <row r="498">
          <cell r="A498" t="str">
            <v>09D08C04S05</v>
          </cell>
        </row>
        <row r="499">
          <cell r="A499" t="str">
            <v>09D08C04S06</v>
          </cell>
        </row>
        <row r="500">
          <cell r="A500" t="str">
            <v>09D08C04S07</v>
          </cell>
        </row>
        <row r="501">
          <cell r="A501" t="str">
            <v>09D08C04S08</v>
          </cell>
        </row>
        <row r="502">
          <cell r="A502" t="str">
            <v>09D08C04S09</v>
          </cell>
        </row>
        <row r="503">
          <cell r="A503" t="str">
            <v>09D08C05S01</v>
          </cell>
        </row>
        <row r="504">
          <cell r="A504" t="str">
            <v>09D08C05S02</v>
          </cell>
        </row>
        <row r="505">
          <cell r="A505" t="str">
            <v>09D08C05S03</v>
          </cell>
        </row>
        <row r="506">
          <cell r="A506" t="str">
            <v>09D08C05S04</v>
          </cell>
        </row>
        <row r="507">
          <cell r="A507" t="str">
            <v>09D08C05S05</v>
          </cell>
        </row>
        <row r="508">
          <cell r="A508" t="str">
            <v>09D08C05S06</v>
          </cell>
        </row>
        <row r="509">
          <cell r="A509" t="str">
            <v>09D08C05S07</v>
          </cell>
        </row>
        <row r="510">
          <cell r="A510" t="str">
            <v>09D08C05S08</v>
          </cell>
        </row>
        <row r="511">
          <cell r="A511" t="str">
            <v>09D08C06S01</v>
          </cell>
        </row>
        <row r="512">
          <cell r="A512" t="str">
            <v>09D08C06S02</v>
          </cell>
        </row>
        <row r="513">
          <cell r="A513" t="str">
            <v>09D08C06S03</v>
          </cell>
        </row>
        <row r="514">
          <cell r="A514" t="str">
            <v>09D08C06S04</v>
          </cell>
        </row>
        <row r="515">
          <cell r="A515" t="str">
            <v>09D09C01S01</v>
          </cell>
        </row>
        <row r="516">
          <cell r="A516" t="str">
            <v>09D09C01S02</v>
          </cell>
        </row>
        <row r="517">
          <cell r="A517" t="str">
            <v>09D09C01S03</v>
          </cell>
        </row>
        <row r="518">
          <cell r="A518" t="str">
            <v>09D09C02S01</v>
          </cell>
        </row>
        <row r="519">
          <cell r="A519" t="str">
            <v>09D09C02S02</v>
          </cell>
        </row>
        <row r="520">
          <cell r="A520" t="str">
            <v>09D09C02S03</v>
          </cell>
        </row>
        <row r="521">
          <cell r="A521" t="str">
            <v>09D09C03S01</v>
          </cell>
        </row>
        <row r="522">
          <cell r="A522" t="str">
            <v>09D10C01S01</v>
          </cell>
        </row>
        <row r="523">
          <cell r="A523" t="str">
            <v>09D10C02S01</v>
          </cell>
        </row>
        <row r="524">
          <cell r="A524" t="str">
            <v>09D10C03S01</v>
          </cell>
        </row>
        <row r="525">
          <cell r="A525" t="str">
            <v>09D23C01S01</v>
          </cell>
        </row>
        <row r="526">
          <cell r="A526" t="str">
            <v>09D23C01S02</v>
          </cell>
        </row>
        <row r="527">
          <cell r="A527" t="str">
            <v>09D23C01S03</v>
          </cell>
        </row>
        <row r="528">
          <cell r="A528" t="str">
            <v>09D23C01S04</v>
          </cell>
        </row>
        <row r="529">
          <cell r="A529" t="str">
            <v>09D23C01S05</v>
          </cell>
        </row>
        <row r="530">
          <cell r="A530" t="str">
            <v>09D23C02S01</v>
          </cell>
        </row>
        <row r="531">
          <cell r="A531" t="str">
            <v>09D24C01S01</v>
          </cell>
        </row>
        <row r="532">
          <cell r="A532" t="str">
            <v>09D24C01S02</v>
          </cell>
        </row>
        <row r="533">
          <cell r="A533" t="str">
            <v>09D24C01S03</v>
          </cell>
        </row>
        <row r="534">
          <cell r="A534" t="str">
            <v>09D24C01S04</v>
          </cell>
        </row>
        <row r="535">
          <cell r="A535" t="str">
            <v>09D24C02S01</v>
          </cell>
        </row>
        <row r="536">
          <cell r="A536" t="str">
            <v>09D24C02S02</v>
          </cell>
        </row>
        <row r="537">
          <cell r="A537" t="str">
            <v>09D24C02S03</v>
          </cell>
        </row>
        <row r="538">
          <cell r="A538" t="str">
            <v>09D24C02S04</v>
          </cell>
        </row>
        <row r="539">
          <cell r="A539" t="str">
            <v>09D24C03S01</v>
          </cell>
        </row>
        <row r="540">
          <cell r="A540" t="str">
            <v>09D24C03S02</v>
          </cell>
        </row>
        <row r="541">
          <cell r="A541" t="str">
            <v>09D24C04S01</v>
          </cell>
        </row>
        <row r="542">
          <cell r="A542" t="str">
            <v>09D24C05S01</v>
          </cell>
        </row>
        <row r="543">
          <cell r="A543" t="str">
            <v>09D24C05S02</v>
          </cell>
        </row>
        <row r="544">
          <cell r="A544" t="str">
            <v>09D24C05S03</v>
          </cell>
        </row>
        <row r="545">
          <cell r="A545" t="str">
            <v>09D24C05S04</v>
          </cell>
        </row>
        <row r="546">
          <cell r="A546" t="str">
            <v>09D24C05S05</v>
          </cell>
        </row>
        <row r="547">
          <cell r="A547" t="str">
            <v>09D24C05S06</v>
          </cell>
        </row>
        <row r="548">
          <cell r="A548" t="str">
            <v>09D24C05S07</v>
          </cell>
        </row>
        <row r="549">
          <cell r="A549" t="str">
            <v>09D24C05S08</v>
          </cell>
        </row>
        <row r="550">
          <cell r="A550" t="str">
            <v>09D24C06S01</v>
          </cell>
        </row>
        <row r="551">
          <cell r="A551" t="str">
            <v>09D24C06S02</v>
          </cell>
        </row>
        <row r="552">
          <cell r="A552" t="str">
            <v>09D24C06S03</v>
          </cell>
        </row>
        <row r="553">
          <cell r="A553" t="str">
            <v>09D24C06S04</v>
          </cell>
        </row>
        <row r="554">
          <cell r="A554" t="str">
            <v>09D24C07S01</v>
          </cell>
        </row>
        <row r="555">
          <cell r="A555" t="str">
            <v>09D24C07S02</v>
          </cell>
        </row>
        <row r="556">
          <cell r="A556" t="str">
            <v>09D24C07S03</v>
          </cell>
        </row>
        <row r="557">
          <cell r="A557" t="str">
            <v>09D24C08S01</v>
          </cell>
        </row>
        <row r="558">
          <cell r="A558" t="str">
            <v>09D24C08S02</v>
          </cell>
        </row>
        <row r="559">
          <cell r="A559" t="str">
            <v>17D01C01S01</v>
          </cell>
        </row>
        <row r="560">
          <cell r="A560" t="str">
            <v>17D01C01S02</v>
          </cell>
        </row>
        <row r="561">
          <cell r="A561" t="str">
            <v>17D01C02S01</v>
          </cell>
        </row>
        <row r="562">
          <cell r="A562" t="str">
            <v>17D01C03S01</v>
          </cell>
        </row>
        <row r="563">
          <cell r="A563" t="str">
            <v>17D01C04S01</v>
          </cell>
        </row>
        <row r="564">
          <cell r="A564" t="str">
            <v>17D02C01S01</v>
          </cell>
        </row>
        <row r="565">
          <cell r="A565" t="str">
            <v>17D02C01S02</v>
          </cell>
        </row>
        <row r="566">
          <cell r="A566" t="str">
            <v>17D02C02S01</v>
          </cell>
        </row>
        <row r="567">
          <cell r="A567" t="str">
            <v>17D02C02S02</v>
          </cell>
        </row>
        <row r="568">
          <cell r="A568" t="str">
            <v>17D02C02S03</v>
          </cell>
        </row>
        <row r="569">
          <cell r="A569" t="str">
            <v>17D02C02S04</v>
          </cell>
        </row>
        <row r="570">
          <cell r="A570" t="str">
            <v>17D02C03S01</v>
          </cell>
        </row>
        <row r="571">
          <cell r="A571" t="str">
            <v>17D02C03S02</v>
          </cell>
        </row>
        <row r="572">
          <cell r="A572" t="str">
            <v>17D02C04S01</v>
          </cell>
        </row>
        <row r="573">
          <cell r="A573" t="str">
            <v>17D02C05S01</v>
          </cell>
        </row>
        <row r="574">
          <cell r="A574" t="str">
            <v>17D02C06S01</v>
          </cell>
        </row>
        <row r="575">
          <cell r="A575" t="str">
            <v>17D02C07S01</v>
          </cell>
        </row>
        <row r="576">
          <cell r="A576" t="str">
            <v>17D02C07S02</v>
          </cell>
        </row>
        <row r="577">
          <cell r="A577" t="str">
            <v>17D02C07S03</v>
          </cell>
        </row>
        <row r="578">
          <cell r="A578" t="str">
            <v>17D02C08S01</v>
          </cell>
        </row>
        <row r="579">
          <cell r="A579" t="str">
            <v>17D02C08S02</v>
          </cell>
        </row>
        <row r="580">
          <cell r="A580" t="str">
            <v>17D02C09S01</v>
          </cell>
        </row>
        <row r="581">
          <cell r="A581" t="str">
            <v>17D02C10S01</v>
          </cell>
        </row>
        <row r="582">
          <cell r="A582" t="str">
            <v>17D02C10S02</v>
          </cell>
        </row>
        <row r="583">
          <cell r="A583" t="str">
            <v>17D03C01S01</v>
          </cell>
        </row>
        <row r="584">
          <cell r="A584" t="str">
            <v>17D03C02S01</v>
          </cell>
        </row>
        <row r="585">
          <cell r="A585" t="str">
            <v>17D03C02S02</v>
          </cell>
        </row>
        <row r="586">
          <cell r="A586" t="str">
            <v>17D03C02S03</v>
          </cell>
        </row>
        <row r="587">
          <cell r="A587" t="str">
            <v>17D03C03S01</v>
          </cell>
        </row>
        <row r="588">
          <cell r="A588" t="str">
            <v>17D03C04S01</v>
          </cell>
        </row>
        <row r="589">
          <cell r="A589" t="str">
            <v>17D03C05S01</v>
          </cell>
        </row>
        <row r="590">
          <cell r="A590" t="str">
            <v>17D03C05S02</v>
          </cell>
        </row>
        <row r="591">
          <cell r="A591" t="str">
            <v>17D03C05S03</v>
          </cell>
        </row>
        <row r="592">
          <cell r="A592" t="str">
            <v>17D03C05S04</v>
          </cell>
        </row>
        <row r="593">
          <cell r="A593" t="str">
            <v>17D03C06S01</v>
          </cell>
        </row>
        <row r="594">
          <cell r="A594" t="str">
            <v>17D03C06S02</v>
          </cell>
        </row>
        <row r="595">
          <cell r="A595" t="str">
            <v>17D03C06S03</v>
          </cell>
        </row>
        <row r="596">
          <cell r="A596" t="str">
            <v>17D03C07S01</v>
          </cell>
        </row>
        <row r="597">
          <cell r="A597" t="str">
            <v>17D03C08S01</v>
          </cell>
        </row>
        <row r="598">
          <cell r="A598" t="str">
            <v>17D03C08S02</v>
          </cell>
        </row>
        <row r="599">
          <cell r="A599" t="str">
            <v>17D03C08S03</v>
          </cell>
        </row>
        <row r="600">
          <cell r="A600" t="str">
            <v>17D03C09S01</v>
          </cell>
        </row>
        <row r="601">
          <cell r="A601" t="str">
            <v>17D03C09S02</v>
          </cell>
        </row>
        <row r="602">
          <cell r="A602" t="str">
            <v>17D03C09S03</v>
          </cell>
        </row>
        <row r="603">
          <cell r="A603" t="str">
            <v>17D03C10S01</v>
          </cell>
        </row>
        <row r="604">
          <cell r="A604" t="str">
            <v>17D03C11S01</v>
          </cell>
        </row>
        <row r="605">
          <cell r="A605" t="str">
            <v>17D03C12S01</v>
          </cell>
        </row>
        <row r="606">
          <cell r="A606" t="str">
            <v>17D03C13S01</v>
          </cell>
        </row>
        <row r="607">
          <cell r="A607" t="str">
            <v>17D03C13S02</v>
          </cell>
        </row>
        <row r="608">
          <cell r="A608" t="str">
            <v>17D03C13S03</v>
          </cell>
        </row>
        <row r="609">
          <cell r="A609" t="str">
            <v>17D03C13S04</v>
          </cell>
        </row>
        <row r="610">
          <cell r="A610" t="str">
            <v>17D03C14S01</v>
          </cell>
        </row>
        <row r="611">
          <cell r="A611" t="str">
            <v>17D03C14S02</v>
          </cell>
        </row>
        <row r="612">
          <cell r="A612" t="str">
            <v>17D03C14S03</v>
          </cell>
        </row>
        <row r="613">
          <cell r="A613" t="str">
            <v>17D03C15S01</v>
          </cell>
        </row>
        <row r="614">
          <cell r="A614" t="str">
            <v>17D03C16S01</v>
          </cell>
        </row>
        <row r="615">
          <cell r="A615" t="str">
            <v>17D03C17S01</v>
          </cell>
        </row>
        <row r="616">
          <cell r="A616" t="str">
            <v>17D03C17S02</v>
          </cell>
        </row>
        <row r="617">
          <cell r="A617" t="str">
            <v>17D03C17S03</v>
          </cell>
        </row>
        <row r="618">
          <cell r="A618" t="str">
            <v>17D03C17S04</v>
          </cell>
        </row>
        <row r="619">
          <cell r="A619" t="str">
            <v>17D03C17S05</v>
          </cell>
        </row>
        <row r="620">
          <cell r="A620" t="str">
            <v>17D03C18S01</v>
          </cell>
        </row>
        <row r="621">
          <cell r="A621" t="str">
            <v>17D03C18S02</v>
          </cell>
        </row>
        <row r="622">
          <cell r="A622" t="str">
            <v>17D03C19S01</v>
          </cell>
        </row>
        <row r="623">
          <cell r="A623" t="str">
            <v>17D03C19S02</v>
          </cell>
        </row>
        <row r="624">
          <cell r="A624" t="str">
            <v>17D03C19S03</v>
          </cell>
        </row>
        <row r="625">
          <cell r="A625" t="str">
            <v>17D04C01S01</v>
          </cell>
        </row>
        <row r="626">
          <cell r="A626" t="str">
            <v>17D04C01S02</v>
          </cell>
        </row>
        <row r="627">
          <cell r="A627" t="str">
            <v>17D04C01S03</v>
          </cell>
        </row>
        <row r="628">
          <cell r="A628" t="str">
            <v>17D04C01S04</v>
          </cell>
        </row>
        <row r="629">
          <cell r="A629" t="str">
            <v>17D04C02S01</v>
          </cell>
        </row>
        <row r="630">
          <cell r="A630" t="str">
            <v>17D04C02S02</v>
          </cell>
        </row>
        <row r="631">
          <cell r="A631" t="str">
            <v>17D04C02S03</v>
          </cell>
        </row>
        <row r="632">
          <cell r="A632" t="str">
            <v>17D04C02S04</v>
          </cell>
        </row>
        <row r="633">
          <cell r="A633" t="str">
            <v>17D04C03S01</v>
          </cell>
        </row>
        <row r="634">
          <cell r="A634" t="str">
            <v>17D04C03S02</v>
          </cell>
        </row>
        <row r="635">
          <cell r="A635" t="str">
            <v>17D04C03S03</v>
          </cell>
        </row>
        <row r="636">
          <cell r="A636" t="str">
            <v>17D04C03S04</v>
          </cell>
        </row>
        <row r="637">
          <cell r="A637" t="str">
            <v>17D04C03S05</v>
          </cell>
        </row>
        <row r="638">
          <cell r="A638" t="str">
            <v>17D04C04S01</v>
          </cell>
        </row>
        <row r="639">
          <cell r="A639" t="str">
            <v>17D04C04S02</v>
          </cell>
        </row>
        <row r="640">
          <cell r="A640" t="str">
            <v>17D04C04S03</v>
          </cell>
        </row>
        <row r="641">
          <cell r="A641" t="str">
            <v>17D04C04S04</v>
          </cell>
        </row>
        <row r="642">
          <cell r="A642" t="str">
            <v>17D04C04S05</v>
          </cell>
        </row>
        <row r="643">
          <cell r="A643" t="str">
            <v>17D04C05S01</v>
          </cell>
        </row>
        <row r="644">
          <cell r="A644" t="str">
            <v>17D04C05S02</v>
          </cell>
        </row>
        <row r="645">
          <cell r="A645" t="str">
            <v>17D04C05S03</v>
          </cell>
        </row>
        <row r="646">
          <cell r="A646" t="str">
            <v>17D04C06S01</v>
          </cell>
        </row>
        <row r="647">
          <cell r="A647" t="str">
            <v>17D04C06S02</v>
          </cell>
        </row>
        <row r="648">
          <cell r="A648" t="str">
            <v>17D04C06S03</v>
          </cell>
        </row>
        <row r="649">
          <cell r="A649" t="str">
            <v>17D04C06S04</v>
          </cell>
        </row>
        <row r="650">
          <cell r="A650" t="str">
            <v>17D04C07S01</v>
          </cell>
        </row>
        <row r="651">
          <cell r="A651" t="str">
            <v>17D04C07S02</v>
          </cell>
        </row>
        <row r="652">
          <cell r="A652" t="str">
            <v>17D04C07S03</v>
          </cell>
        </row>
        <row r="653">
          <cell r="A653" t="str">
            <v>17D04C08S01</v>
          </cell>
        </row>
        <row r="654">
          <cell r="A654" t="str">
            <v>17D04C08S02</v>
          </cell>
        </row>
        <row r="655">
          <cell r="A655" t="str">
            <v>17D04C08S03</v>
          </cell>
        </row>
        <row r="656">
          <cell r="A656" t="str">
            <v>17D04C08S04</v>
          </cell>
        </row>
        <row r="657">
          <cell r="A657" t="str">
            <v>17D05C01S01</v>
          </cell>
        </row>
        <row r="658">
          <cell r="A658" t="str">
            <v>17D05C01S02</v>
          </cell>
        </row>
        <row r="659">
          <cell r="A659" t="str">
            <v>17D05C01S03</v>
          </cell>
        </row>
        <row r="660">
          <cell r="A660" t="str">
            <v>17D05C01S04</v>
          </cell>
        </row>
        <row r="661">
          <cell r="A661" t="str">
            <v>17D05C02S01</v>
          </cell>
        </row>
        <row r="662">
          <cell r="A662" t="str">
            <v>17D05C02S02</v>
          </cell>
        </row>
        <row r="663">
          <cell r="A663" t="str">
            <v>17D05C02S03</v>
          </cell>
        </row>
        <row r="664">
          <cell r="A664" t="str">
            <v>17D05C02S04</v>
          </cell>
        </row>
        <row r="665">
          <cell r="A665" t="str">
            <v>17D05C02S05</v>
          </cell>
        </row>
        <row r="666">
          <cell r="A666" t="str">
            <v>17D05C02S06</v>
          </cell>
        </row>
        <row r="667">
          <cell r="A667" t="str">
            <v>17D05C02S07</v>
          </cell>
        </row>
        <row r="668">
          <cell r="A668" t="str">
            <v>17D05C03S01</v>
          </cell>
        </row>
        <row r="669">
          <cell r="A669" t="str">
            <v>17D05C03S02</v>
          </cell>
        </row>
        <row r="670">
          <cell r="A670" t="str">
            <v>17D05C04S01</v>
          </cell>
        </row>
        <row r="671">
          <cell r="A671" t="str">
            <v>17D05C04S02</v>
          </cell>
        </row>
        <row r="672">
          <cell r="A672" t="str">
            <v>17D05C04S03</v>
          </cell>
        </row>
        <row r="673">
          <cell r="A673" t="str">
            <v>17D05C05S01</v>
          </cell>
        </row>
        <row r="674">
          <cell r="A674" t="str">
            <v>17D05C05S02</v>
          </cell>
        </row>
        <row r="675">
          <cell r="A675" t="str">
            <v>17D05C05S03</v>
          </cell>
        </row>
        <row r="676">
          <cell r="A676" t="str">
            <v>17D05C05S04</v>
          </cell>
        </row>
        <row r="677">
          <cell r="A677" t="str">
            <v>17D05C06S01</v>
          </cell>
        </row>
        <row r="678">
          <cell r="A678" t="str">
            <v>17D05C06S02</v>
          </cell>
        </row>
        <row r="679">
          <cell r="A679" t="str">
            <v>17D05C06S03</v>
          </cell>
        </row>
        <row r="680">
          <cell r="A680" t="str">
            <v>17D05C06S04</v>
          </cell>
        </row>
        <row r="681">
          <cell r="A681" t="str">
            <v>17D05C06S05</v>
          </cell>
        </row>
        <row r="682">
          <cell r="A682" t="str">
            <v>17D05C07S01</v>
          </cell>
        </row>
        <row r="683">
          <cell r="A683" t="str">
            <v>17D05C07S02</v>
          </cell>
        </row>
        <row r="684">
          <cell r="A684" t="str">
            <v>17D05C08S01</v>
          </cell>
        </row>
        <row r="685">
          <cell r="A685" t="str">
            <v>17D05C08S02</v>
          </cell>
        </row>
        <row r="686">
          <cell r="A686" t="str">
            <v>17D05C08S03</v>
          </cell>
        </row>
        <row r="687">
          <cell r="A687" t="str">
            <v>17D05C08S04</v>
          </cell>
        </row>
        <row r="688">
          <cell r="A688" t="str">
            <v>17D05C08S05</v>
          </cell>
        </row>
        <row r="689">
          <cell r="A689" t="str">
            <v>17D05C09S01</v>
          </cell>
        </row>
        <row r="690">
          <cell r="A690" t="str">
            <v>17D05C09S02</v>
          </cell>
        </row>
        <row r="691">
          <cell r="A691" t="str">
            <v>17D05C10S01</v>
          </cell>
        </row>
        <row r="692">
          <cell r="A692" t="str">
            <v>17D05C10S02</v>
          </cell>
        </row>
        <row r="693">
          <cell r="A693" t="str">
            <v>17D05C10S03</v>
          </cell>
        </row>
        <row r="694">
          <cell r="A694" t="str">
            <v>17D05C10S04</v>
          </cell>
        </row>
        <row r="695">
          <cell r="A695" t="str">
            <v>17D05C10S05</v>
          </cell>
        </row>
        <row r="696">
          <cell r="A696" t="str">
            <v>17D05C10S06</v>
          </cell>
        </row>
        <row r="697">
          <cell r="A697" t="str">
            <v>17D05C11S01</v>
          </cell>
        </row>
        <row r="698">
          <cell r="A698" t="str">
            <v>17D05C11S02</v>
          </cell>
        </row>
        <row r="699">
          <cell r="A699" t="str">
            <v>17D05C11S03</v>
          </cell>
        </row>
        <row r="700">
          <cell r="A700" t="str">
            <v>17D05C11S04</v>
          </cell>
        </row>
        <row r="701">
          <cell r="A701" t="str">
            <v>17D05C11S05</v>
          </cell>
        </row>
        <row r="702">
          <cell r="A702" t="str">
            <v>17D05C12S01</v>
          </cell>
        </row>
        <row r="703">
          <cell r="A703" t="str">
            <v>17D05C12S02</v>
          </cell>
        </row>
        <row r="704">
          <cell r="A704" t="str">
            <v>17D05C12S03</v>
          </cell>
        </row>
        <row r="705">
          <cell r="A705" t="str">
            <v>17D05C12S04</v>
          </cell>
        </row>
        <row r="706">
          <cell r="A706" t="str">
            <v>17D05C13S01</v>
          </cell>
        </row>
        <row r="707">
          <cell r="A707" t="str">
            <v>17D06C01S01</v>
          </cell>
        </row>
        <row r="708">
          <cell r="A708" t="str">
            <v>17D06C01S02</v>
          </cell>
        </row>
        <row r="709">
          <cell r="A709" t="str">
            <v>17D06C01S03</v>
          </cell>
        </row>
        <row r="710">
          <cell r="A710" t="str">
            <v>17D06C01S04</v>
          </cell>
        </row>
        <row r="711">
          <cell r="A711" t="str">
            <v>17D06C01S05</v>
          </cell>
        </row>
        <row r="712">
          <cell r="A712" t="str">
            <v>17D06C01S06</v>
          </cell>
        </row>
        <row r="713">
          <cell r="A713" t="str">
            <v>17D06C02S01</v>
          </cell>
        </row>
        <row r="714">
          <cell r="A714" t="str">
            <v>17D06C02S02</v>
          </cell>
        </row>
        <row r="715">
          <cell r="A715" t="str">
            <v>17D06C02S03</v>
          </cell>
        </row>
        <row r="716">
          <cell r="A716" t="str">
            <v>17D06C03S01</v>
          </cell>
        </row>
        <row r="717">
          <cell r="A717" t="str">
            <v>17D06C03S02</v>
          </cell>
        </row>
        <row r="718">
          <cell r="A718" t="str">
            <v>17D06C03S03</v>
          </cell>
        </row>
        <row r="719">
          <cell r="A719" t="str">
            <v>17D06C04S01</v>
          </cell>
        </row>
        <row r="720">
          <cell r="A720" t="str">
            <v>17D06C04S02</v>
          </cell>
        </row>
        <row r="721">
          <cell r="A721" t="str">
            <v>17D06C04S03</v>
          </cell>
        </row>
        <row r="722">
          <cell r="A722" t="str">
            <v>17D06C04S04</v>
          </cell>
        </row>
        <row r="723">
          <cell r="A723" t="str">
            <v>17D06C05S01</v>
          </cell>
        </row>
        <row r="724">
          <cell r="A724" t="str">
            <v>17D06C05S02</v>
          </cell>
        </row>
        <row r="725">
          <cell r="A725" t="str">
            <v>17D06C05S03</v>
          </cell>
        </row>
        <row r="726">
          <cell r="A726" t="str">
            <v>17D06C05S04</v>
          </cell>
        </row>
        <row r="727">
          <cell r="A727" t="str">
            <v>17D06C05S05</v>
          </cell>
        </row>
        <row r="728">
          <cell r="A728" t="str">
            <v>17D06C05S06</v>
          </cell>
        </row>
        <row r="729">
          <cell r="A729" t="str">
            <v>17D06C05S07</v>
          </cell>
        </row>
        <row r="730">
          <cell r="A730" t="str">
            <v>17D06C05S08</v>
          </cell>
        </row>
        <row r="731">
          <cell r="A731" t="str">
            <v>17D06C06S01</v>
          </cell>
        </row>
        <row r="732">
          <cell r="A732" t="str">
            <v>17D06C06S02</v>
          </cell>
        </row>
        <row r="733">
          <cell r="A733" t="str">
            <v>17D06C06S03</v>
          </cell>
        </row>
        <row r="734">
          <cell r="A734" t="str">
            <v>17D06C06S04</v>
          </cell>
        </row>
        <row r="735">
          <cell r="A735" t="str">
            <v>17D06C07S01</v>
          </cell>
        </row>
        <row r="736">
          <cell r="A736" t="str">
            <v>17D06C07S02</v>
          </cell>
        </row>
        <row r="737">
          <cell r="A737" t="str">
            <v>17D06C07S03</v>
          </cell>
        </row>
        <row r="738">
          <cell r="A738" t="str">
            <v>17D06C08S01</v>
          </cell>
        </row>
        <row r="739">
          <cell r="A739" t="str">
            <v>17D06C08S02</v>
          </cell>
        </row>
        <row r="740">
          <cell r="A740" t="str">
            <v>17D06C08S03</v>
          </cell>
        </row>
        <row r="741">
          <cell r="A741" t="str">
            <v>17D06C08S04</v>
          </cell>
        </row>
        <row r="742">
          <cell r="A742" t="str">
            <v>17D06C08S05</v>
          </cell>
        </row>
        <row r="743">
          <cell r="A743" t="str">
            <v>17D06C09S01</v>
          </cell>
        </row>
        <row r="744">
          <cell r="A744" t="str">
            <v>17D06C10S01</v>
          </cell>
        </row>
        <row r="745">
          <cell r="A745" t="str">
            <v>17D06C10S02</v>
          </cell>
        </row>
        <row r="746">
          <cell r="A746" t="str">
            <v>17D06C10S03</v>
          </cell>
        </row>
        <row r="747">
          <cell r="A747" t="str">
            <v>17D06C10S04</v>
          </cell>
        </row>
        <row r="748">
          <cell r="A748" t="str">
            <v>17D06C11S01</v>
          </cell>
        </row>
        <row r="749">
          <cell r="A749" t="str">
            <v>17D06C11S02</v>
          </cell>
        </row>
        <row r="750">
          <cell r="A750" t="str">
            <v>17D06C11S03</v>
          </cell>
        </row>
        <row r="751">
          <cell r="A751" t="str">
            <v>17D06C11S04</v>
          </cell>
        </row>
        <row r="752">
          <cell r="A752" t="str">
            <v>17D06C11S05</v>
          </cell>
        </row>
        <row r="753">
          <cell r="A753" t="str">
            <v>17D06C11S06</v>
          </cell>
        </row>
        <row r="754">
          <cell r="A754" t="str">
            <v>17D07C01S01</v>
          </cell>
        </row>
        <row r="755">
          <cell r="A755" t="str">
            <v>17D07C01S02</v>
          </cell>
        </row>
        <row r="756">
          <cell r="A756" t="str">
            <v>17D07C01S03</v>
          </cell>
        </row>
        <row r="757">
          <cell r="A757" t="str">
            <v>17D07C01S04</v>
          </cell>
        </row>
        <row r="758">
          <cell r="A758" t="str">
            <v>17D07C01S05</v>
          </cell>
        </row>
        <row r="759">
          <cell r="A759" t="str">
            <v>17D07C01S06</v>
          </cell>
        </row>
        <row r="760">
          <cell r="A760" t="str">
            <v>17D07C02S01</v>
          </cell>
        </row>
        <row r="761">
          <cell r="A761" t="str">
            <v>17D07C02S02</v>
          </cell>
        </row>
        <row r="762">
          <cell r="A762" t="str">
            <v>17D07C02S03</v>
          </cell>
        </row>
        <row r="763">
          <cell r="A763" t="str">
            <v>17D07C02S04</v>
          </cell>
        </row>
        <row r="764">
          <cell r="A764" t="str">
            <v>17D07C02S05</v>
          </cell>
        </row>
        <row r="765">
          <cell r="A765" t="str">
            <v>17D07C03S01</v>
          </cell>
        </row>
        <row r="766">
          <cell r="A766" t="str">
            <v>17D07C03S02</v>
          </cell>
        </row>
        <row r="767">
          <cell r="A767" t="str">
            <v>17D07C03S03</v>
          </cell>
        </row>
        <row r="768">
          <cell r="A768" t="str">
            <v>17D07C04S01</v>
          </cell>
        </row>
        <row r="769">
          <cell r="A769" t="str">
            <v>17D07C04S02</v>
          </cell>
        </row>
        <row r="770">
          <cell r="A770" t="str">
            <v>17D07C04S03</v>
          </cell>
        </row>
        <row r="771">
          <cell r="A771" t="str">
            <v>17D07C04S04</v>
          </cell>
        </row>
        <row r="772">
          <cell r="A772" t="str">
            <v>17D07C05S01</v>
          </cell>
        </row>
        <row r="773">
          <cell r="A773" t="str">
            <v>17D07C05S02</v>
          </cell>
        </row>
        <row r="774">
          <cell r="A774" t="str">
            <v>17D07C05S03</v>
          </cell>
        </row>
        <row r="775">
          <cell r="A775" t="str">
            <v>17D07C05S04</v>
          </cell>
        </row>
        <row r="776">
          <cell r="A776" t="str">
            <v>17D07C05S05</v>
          </cell>
        </row>
        <row r="777">
          <cell r="A777" t="str">
            <v>17D07C05S06</v>
          </cell>
        </row>
        <row r="778">
          <cell r="A778" t="str">
            <v>17D07C06S01</v>
          </cell>
        </row>
        <row r="779">
          <cell r="A779" t="str">
            <v>17D07C06S02</v>
          </cell>
        </row>
        <row r="780">
          <cell r="A780" t="str">
            <v>17D07C06S03</v>
          </cell>
        </row>
        <row r="781">
          <cell r="A781" t="str">
            <v>17D07C06S04</v>
          </cell>
        </row>
        <row r="782">
          <cell r="A782" t="str">
            <v>17D08C01S01</v>
          </cell>
        </row>
        <row r="783">
          <cell r="A783" t="str">
            <v>17D08C01S02</v>
          </cell>
        </row>
        <row r="784">
          <cell r="A784" t="str">
            <v>17D08C01S03</v>
          </cell>
        </row>
        <row r="785">
          <cell r="A785" t="str">
            <v>17D08C01S04</v>
          </cell>
        </row>
        <row r="786">
          <cell r="A786" t="str">
            <v>17D08C01S05</v>
          </cell>
        </row>
        <row r="787">
          <cell r="A787" t="str">
            <v>17D08C02S01</v>
          </cell>
        </row>
        <row r="788">
          <cell r="A788" t="str">
            <v>17D08C02S02</v>
          </cell>
        </row>
        <row r="789">
          <cell r="A789" t="str">
            <v>17D08C03S01</v>
          </cell>
        </row>
        <row r="790">
          <cell r="A790" t="str">
            <v>17D08C04S01</v>
          </cell>
        </row>
        <row r="791">
          <cell r="A791" t="str">
            <v>17D08C04S02</v>
          </cell>
        </row>
        <row r="792">
          <cell r="A792" t="str">
            <v>17D08C05S01</v>
          </cell>
        </row>
        <row r="793">
          <cell r="A793" t="str">
            <v>17D08C06S01</v>
          </cell>
        </row>
        <row r="794">
          <cell r="A794" t="str">
            <v>17D08C07S01</v>
          </cell>
        </row>
        <row r="795">
          <cell r="A795" t="str">
            <v>17D08C08S01</v>
          </cell>
        </row>
        <row r="796">
          <cell r="A796" t="str">
            <v>17D08C08S02</v>
          </cell>
        </row>
        <row r="797">
          <cell r="A797" t="str">
            <v>17D08C09S01</v>
          </cell>
        </row>
        <row r="798">
          <cell r="A798" t="str">
            <v>17D08C10S01</v>
          </cell>
        </row>
        <row r="799">
          <cell r="A799" t="str">
            <v>17D09C01S01</v>
          </cell>
        </row>
        <row r="800">
          <cell r="A800" t="str">
            <v>17D09C01S02</v>
          </cell>
        </row>
        <row r="801">
          <cell r="A801" t="str">
            <v>17D09C02S01</v>
          </cell>
        </row>
        <row r="802">
          <cell r="A802" t="str">
            <v>17D09C02S02</v>
          </cell>
        </row>
        <row r="803">
          <cell r="A803" t="str">
            <v>17D09C03S01</v>
          </cell>
        </row>
        <row r="804">
          <cell r="A804" t="str">
            <v>17D09C04S01</v>
          </cell>
        </row>
        <row r="805">
          <cell r="A805" t="str">
            <v>17D09C04S02</v>
          </cell>
        </row>
        <row r="806">
          <cell r="A806" t="str">
            <v>17D09C04S03</v>
          </cell>
        </row>
        <row r="807">
          <cell r="A807" t="str">
            <v>17D09C05S01</v>
          </cell>
        </row>
        <row r="808">
          <cell r="A808" t="str">
            <v>17D09C05S02</v>
          </cell>
        </row>
        <row r="809">
          <cell r="A809" t="str">
            <v>17D09C06S01</v>
          </cell>
        </row>
        <row r="810">
          <cell r="A810" t="str">
            <v>17D09C07S01</v>
          </cell>
        </row>
        <row r="811">
          <cell r="A811" t="str">
            <v>17D09C07S02</v>
          </cell>
        </row>
        <row r="812">
          <cell r="A812" t="str">
            <v>17D09C08S01</v>
          </cell>
        </row>
        <row r="813">
          <cell r="A813" t="str">
            <v>17D09C08S02</v>
          </cell>
        </row>
        <row r="814">
          <cell r="A814" t="str">
            <v>17D09C09S01</v>
          </cell>
        </row>
        <row r="815">
          <cell r="A815" t="str">
            <v>17D09C10S01</v>
          </cell>
        </row>
        <row r="816">
          <cell r="A816" t="str">
            <v>17D09C11S01</v>
          </cell>
        </row>
        <row r="817">
          <cell r="A817" t="str">
            <v>07D01C01S01</v>
          </cell>
        </row>
        <row r="818">
          <cell r="A818" t="str">
            <v>07D01C02S01</v>
          </cell>
        </row>
        <row r="819">
          <cell r="A819" t="str">
            <v>07D01C03S01</v>
          </cell>
        </row>
        <row r="820">
          <cell r="A820" t="str">
            <v>07D01C04S01</v>
          </cell>
        </row>
        <row r="821">
          <cell r="A821" t="str">
            <v>07D01C05S01</v>
          </cell>
        </row>
        <row r="822">
          <cell r="A822" t="str">
            <v>07D01C05S02</v>
          </cell>
        </row>
        <row r="823">
          <cell r="A823" t="str">
            <v>07D01C06S01</v>
          </cell>
        </row>
        <row r="824">
          <cell r="A824" t="str">
            <v>07D01C07S01</v>
          </cell>
        </row>
        <row r="825">
          <cell r="A825" t="str">
            <v>07D01C07S02</v>
          </cell>
        </row>
        <row r="826">
          <cell r="A826" t="str">
            <v>07D01C08S01</v>
          </cell>
        </row>
        <row r="827">
          <cell r="A827" t="str">
            <v>07D01C08S02</v>
          </cell>
        </row>
        <row r="828">
          <cell r="A828" t="str">
            <v>07D01C09S01</v>
          </cell>
        </row>
        <row r="829">
          <cell r="A829" t="str">
            <v>07D01C10S01</v>
          </cell>
        </row>
        <row r="830">
          <cell r="A830" t="str">
            <v>07D01C10S02</v>
          </cell>
        </row>
        <row r="831">
          <cell r="A831" t="str">
            <v>07D01C11S01</v>
          </cell>
        </row>
        <row r="832">
          <cell r="A832" t="str">
            <v>07D01C12S01</v>
          </cell>
        </row>
        <row r="833">
          <cell r="A833" t="str">
            <v>07D01C13S01</v>
          </cell>
        </row>
        <row r="834">
          <cell r="A834" t="str">
            <v>07D01C14S01</v>
          </cell>
        </row>
        <row r="835">
          <cell r="A835" t="str">
            <v>07D01C15S01</v>
          </cell>
        </row>
        <row r="836">
          <cell r="A836" t="str">
            <v>07D02C01S01</v>
          </cell>
        </row>
        <row r="837">
          <cell r="A837" t="str">
            <v>07D02C01S02</v>
          </cell>
        </row>
        <row r="838">
          <cell r="A838" t="str">
            <v>07D02C02S01</v>
          </cell>
        </row>
        <row r="839">
          <cell r="A839" t="str">
            <v>07D02C03S01</v>
          </cell>
        </row>
        <row r="840">
          <cell r="A840" t="str">
            <v>07D02C03S02</v>
          </cell>
        </row>
        <row r="841">
          <cell r="A841" t="str">
            <v>07D02C04S01</v>
          </cell>
        </row>
        <row r="842">
          <cell r="A842" t="str">
            <v>07D02C04S02</v>
          </cell>
        </row>
        <row r="843">
          <cell r="A843" t="str">
            <v>07D02C05S01</v>
          </cell>
        </row>
        <row r="844">
          <cell r="A844" t="str">
            <v>07D02C06S01</v>
          </cell>
        </row>
        <row r="845">
          <cell r="A845" t="str">
            <v>07D02C07S01</v>
          </cell>
        </row>
        <row r="846">
          <cell r="A846" t="str">
            <v>07D02C08S01</v>
          </cell>
        </row>
        <row r="847">
          <cell r="A847" t="str">
            <v>07D02C09S01</v>
          </cell>
        </row>
        <row r="848">
          <cell r="A848" t="str">
            <v>07D02C09S02</v>
          </cell>
        </row>
        <row r="849">
          <cell r="A849" t="str">
            <v>07D02C10S01</v>
          </cell>
        </row>
        <row r="850">
          <cell r="A850" t="str">
            <v>07D02C11S01</v>
          </cell>
        </row>
        <row r="851">
          <cell r="A851" t="str">
            <v>07D02C12S01</v>
          </cell>
        </row>
        <row r="852">
          <cell r="A852" t="str">
            <v>07D02C13S01</v>
          </cell>
        </row>
        <row r="853">
          <cell r="A853" t="str">
            <v>07D02C14S01</v>
          </cell>
        </row>
        <row r="854">
          <cell r="A854" t="str">
            <v>07D02C14S02</v>
          </cell>
        </row>
        <row r="855">
          <cell r="A855" t="str">
            <v>07D02C14S03</v>
          </cell>
        </row>
        <row r="856">
          <cell r="A856" t="str">
            <v>07D02C15S01</v>
          </cell>
        </row>
        <row r="857">
          <cell r="A857" t="str">
            <v>07D02C16S01</v>
          </cell>
        </row>
        <row r="858">
          <cell r="A858" t="str">
            <v>07D02C16S02</v>
          </cell>
        </row>
        <row r="859">
          <cell r="A859" t="str">
            <v>07D02C17S01</v>
          </cell>
        </row>
        <row r="860">
          <cell r="A860" t="str">
            <v>07D02C17S02</v>
          </cell>
        </row>
        <row r="861">
          <cell r="A861" t="str">
            <v>07D02C18S01</v>
          </cell>
        </row>
        <row r="862">
          <cell r="A862" t="str">
            <v>07D02C19S01</v>
          </cell>
        </row>
        <row r="863">
          <cell r="A863" t="str">
            <v>07D02C20S01</v>
          </cell>
        </row>
        <row r="864">
          <cell r="A864" t="str">
            <v>07D02C21S01</v>
          </cell>
        </row>
        <row r="865">
          <cell r="A865" t="str">
            <v>07D03C01S01</v>
          </cell>
        </row>
        <row r="866">
          <cell r="A866" t="str">
            <v>07D03C01S02</v>
          </cell>
        </row>
        <row r="867">
          <cell r="A867" t="str">
            <v>07D03C02S01</v>
          </cell>
        </row>
        <row r="868">
          <cell r="A868" t="str">
            <v>07D03C03S01</v>
          </cell>
        </row>
        <row r="869">
          <cell r="A869" t="str">
            <v>07D03C04S01</v>
          </cell>
        </row>
        <row r="870">
          <cell r="A870" t="str">
            <v>07D03C05S01</v>
          </cell>
        </row>
        <row r="871">
          <cell r="A871" t="str">
            <v>07D03C06S01</v>
          </cell>
        </row>
        <row r="872">
          <cell r="A872" t="str">
            <v>07D03C07S01</v>
          </cell>
        </row>
        <row r="873">
          <cell r="A873" t="str">
            <v>07D03C08S01</v>
          </cell>
        </row>
        <row r="874">
          <cell r="A874" t="str">
            <v>07D03C09S01</v>
          </cell>
        </row>
        <row r="875">
          <cell r="A875" t="str">
            <v>07D04C01S01</v>
          </cell>
        </row>
        <row r="876">
          <cell r="A876" t="str">
            <v>07D04C02S01</v>
          </cell>
        </row>
        <row r="877">
          <cell r="A877" t="str">
            <v>07D04C03S01</v>
          </cell>
        </row>
        <row r="878">
          <cell r="A878" t="str">
            <v>07D04C04S01</v>
          </cell>
        </row>
        <row r="879">
          <cell r="A879" t="str">
            <v>07D04C04S02</v>
          </cell>
        </row>
        <row r="880">
          <cell r="A880" t="str">
            <v>07D04C05S01</v>
          </cell>
        </row>
        <row r="881">
          <cell r="A881" t="str">
            <v>07D04C05S02</v>
          </cell>
        </row>
        <row r="882">
          <cell r="A882" t="str">
            <v>07D04C06S01</v>
          </cell>
        </row>
        <row r="883">
          <cell r="A883" t="str">
            <v>07D05C01S01</v>
          </cell>
        </row>
        <row r="884">
          <cell r="A884" t="str">
            <v>07D05C02S01</v>
          </cell>
        </row>
        <row r="885">
          <cell r="A885" t="str">
            <v>07D05C03S01</v>
          </cell>
        </row>
        <row r="886">
          <cell r="A886" t="str">
            <v>07D05C04S01</v>
          </cell>
        </row>
        <row r="887">
          <cell r="A887" t="str">
            <v>07D05C05S01</v>
          </cell>
        </row>
        <row r="888">
          <cell r="A888" t="str">
            <v>07D05C05S02</v>
          </cell>
        </row>
        <row r="889">
          <cell r="A889" t="str">
            <v>07D05C06S01</v>
          </cell>
        </row>
        <row r="890">
          <cell r="A890" t="str">
            <v>07D05C06S02</v>
          </cell>
        </row>
        <row r="891">
          <cell r="A891" t="str">
            <v>07D05C06S03</v>
          </cell>
        </row>
        <row r="892">
          <cell r="A892" t="str">
            <v>07D05C07S01</v>
          </cell>
        </row>
        <row r="893">
          <cell r="A893" t="str">
            <v>07D05C08S01</v>
          </cell>
        </row>
        <row r="894">
          <cell r="A894" t="str">
            <v>07D06C01S01</v>
          </cell>
        </row>
        <row r="895">
          <cell r="A895" t="str">
            <v>07D06C01S02</v>
          </cell>
        </row>
        <row r="896">
          <cell r="A896" t="str">
            <v>07D06C02S01</v>
          </cell>
        </row>
        <row r="897">
          <cell r="A897" t="str">
            <v>07D06C03S01</v>
          </cell>
        </row>
        <row r="898">
          <cell r="A898" t="str">
            <v>07D06C04S01</v>
          </cell>
        </row>
        <row r="899">
          <cell r="A899" t="str">
            <v>07D06C04S02</v>
          </cell>
        </row>
        <row r="900">
          <cell r="A900" t="str">
            <v>07D06C05S01</v>
          </cell>
        </row>
        <row r="901">
          <cell r="A901" t="str">
            <v>07D06C06S01</v>
          </cell>
        </row>
        <row r="902">
          <cell r="A902" t="str">
            <v>07D06C07S01</v>
          </cell>
        </row>
        <row r="903">
          <cell r="A903" t="str">
            <v>08D01C01S01</v>
          </cell>
        </row>
        <row r="904">
          <cell r="A904" t="str">
            <v>08D01C02S01</v>
          </cell>
        </row>
        <row r="905">
          <cell r="A905" t="str">
            <v>08D01C03S01</v>
          </cell>
        </row>
        <row r="906">
          <cell r="A906" t="str">
            <v>08D01C03S02</v>
          </cell>
        </row>
        <row r="907">
          <cell r="A907" t="str">
            <v>08D01C04S01</v>
          </cell>
        </row>
        <row r="908">
          <cell r="A908" t="str">
            <v>08D01C04S02</v>
          </cell>
        </row>
        <row r="909">
          <cell r="A909" t="str">
            <v>08D01C05S01</v>
          </cell>
        </row>
        <row r="910">
          <cell r="A910" t="str">
            <v>08D01C05S02</v>
          </cell>
        </row>
        <row r="911">
          <cell r="A911" t="str">
            <v>08D01C06S01</v>
          </cell>
        </row>
        <row r="912">
          <cell r="A912" t="str">
            <v>08D01C06S02</v>
          </cell>
        </row>
        <row r="913">
          <cell r="A913" t="str">
            <v>08D01C07S01</v>
          </cell>
        </row>
        <row r="914">
          <cell r="A914" t="str">
            <v>08D01C07S02</v>
          </cell>
        </row>
        <row r="915">
          <cell r="A915" t="str">
            <v>08D01C08S01</v>
          </cell>
        </row>
        <row r="916">
          <cell r="A916" t="str">
            <v>08D01C08S02</v>
          </cell>
        </row>
        <row r="917">
          <cell r="A917" t="str">
            <v>08D01C08S03</v>
          </cell>
        </row>
        <row r="918">
          <cell r="A918" t="str">
            <v>08D01C09S01</v>
          </cell>
        </row>
        <row r="919">
          <cell r="A919" t="str">
            <v>08D01C10S01</v>
          </cell>
        </row>
        <row r="920">
          <cell r="A920" t="str">
            <v>08D01C11S01</v>
          </cell>
        </row>
        <row r="921">
          <cell r="A921" t="str">
            <v>08D01C11S02</v>
          </cell>
        </row>
        <row r="922">
          <cell r="A922" t="str">
            <v>08D01C12S01</v>
          </cell>
        </row>
        <row r="923">
          <cell r="A923" t="str">
            <v>08D01C13S01</v>
          </cell>
        </row>
        <row r="924">
          <cell r="A924" t="str">
            <v>08D01C13S02</v>
          </cell>
        </row>
        <row r="925">
          <cell r="A925" t="str">
            <v>08D01C14S01</v>
          </cell>
        </row>
        <row r="926">
          <cell r="A926" t="str">
            <v>08D01C15S01</v>
          </cell>
        </row>
        <row r="927">
          <cell r="A927" t="str">
            <v>08D01C16S01</v>
          </cell>
        </row>
        <row r="928">
          <cell r="A928" t="str">
            <v>08D01C17S01</v>
          </cell>
        </row>
        <row r="929">
          <cell r="A929" t="str">
            <v>08D01C18S01</v>
          </cell>
        </row>
        <row r="930">
          <cell r="A930" t="str">
            <v>08D01C19S01</v>
          </cell>
        </row>
        <row r="931">
          <cell r="A931" t="str">
            <v>08D01C19S02</v>
          </cell>
        </row>
        <row r="932">
          <cell r="A932" t="str">
            <v>08D01C20S01</v>
          </cell>
        </row>
        <row r="933">
          <cell r="A933" t="str">
            <v>08D01C20S02</v>
          </cell>
        </row>
        <row r="934">
          <cell r="A934" t="str">
            <v>08D01C21S01</v>
          </cell>
        </row>
        <row r="935">
          <cell r="A935" t="str">
            <v>08D01C21S02</v>
          </cell>
        </row>
        <row r="936">
          <cell r="A936" t="str">
            <v>08D02C01S01</v>
          </cell>
        </row>
        <row r="937">
          <cell r="A937" t="str">
            <v>08D02C01S02</v>
          </cell>
        </row>
        <row r="938">
          <cell r="A938" t="str">
            <v>08D02C01S03</v>
          </cell>
        </row>
        <row r="939">
          <cell r="A939" t="str">
            <v>08D02C01S04</v>
          </cell>
        </row>
        <row r="940">
          <cell r="A940" t="str">
            <v>08D02C02S01</v>
          </cell>
        </row>
        <row r="941">
          <cell r="A941" t="str">
            <v>08D02C02S02</v>
          </cell>
        </row>
        <row r="942">
          <cell r="A942" t="str">
            <v>08D02C02S03</v>
          </cell>
        </row>
        <row r="943">
          <cell r="A943" t="str">
            <v>08D02C03S01</v>
          </cell>
        </row>
        <row r="944">
          <cell r="A944" t="str">
            <v>08D02C03S02</v>
          </cell>
        </row>
        <row r="945">
          <cell r="A945" t="str">
            <v>08D02C03S03</v>
          </cell>
        </row>
        <row r="946">
          <cell r="A946" t="str">
            <v>08D02C04S01</v>
          </cell>
        </row>
        <row r="947">
          <cell r="A947" t="str">
            <v>08D02C04S02</v>
          </cell>
        </row>
        <row r="948">
          <cell r="A948" t="str">
            <v>08D03C01S01</v>
          </cell>
        </row>
        <row r="949">
          <cell r="A949" t="str">
            <v>08D03C01S02</v>
          </cell>
        </row>
        <row r="950">
          <cell r="A950" t="str">
            <v>08D03C02S01</v>
          </cell>
        </row>
        <row r="951">
          <cell r="A951" t="str">
            <v>08D03C02S02</v>
          </cell>
        </row>
        <row r="952">
          <cell r="A952" t="str">
            <v>08D03C02S03</v>
          </cell>
        </row>
        <row r="953">
          <cell r="A953" t="str">
            <v>08D03C03S01</v>
          </cell>
        </row>
        <row r="954">
          <cell r="A954" t="str">
            <v>08D03C03S02</v>
          </cell>
        </row>
        <row r="955">
          <cell r="A955" t="str">
            <v>08D03C04S01</v>
          </cell>
        </row>
        <row r="956">
          <cell r="A956" t="str">
            <v>08D03C04S02</v>
          </cell>
        </row>
        <row r="957">
          <cell r="A957" t="str">
            <v>08D03C05S01</v>
          </cell>
        </row>
        <row r="958">
          <cell r="A958" t="str">
            <v>08D03C05S02</v>
          </cell>
        </row>
        <row r="959">
          <cell r="A959" t="str">
            <v>08D03C06S01</v>
          </cell>
        </row>
        <row r="960">
          <cell r="A960" t="str">
            <v>08D03C07S01</v>
          </cell>
        </row>
        <row r="961">
          <cell r="A961" t="str">
            <v>08D03C08S01</v>
          </cell>
        </row>
        <row r="962">
          <cell r="A962" t="str">
            <v>08D03C08S02</v>
          </cell>
        </row>
        <row r="963">
          <cell r="A963" t="str">
            <v>08D04C01S01</v>
          </cell>
        </row>
        <row r="964">
          <cell r="A964" t="str">
            <v>08D04C02S01</v>
          </cell>
        </row>
        <row r="965">
          <cell r="A965" t="str">
            <v>08D04C02S02</v>
          </cell>
        </row>
        <row r="966">
          <cell r="A966" t="str">
            <v>08D04C03S01</v>
          </cell>
        </row>
        <row r="967">
          <cell r="A967" t="str">
            <v>08D04C03S02</v>
          </cell>
        </row>
        <row r="968">
          <cell r="A968" t="str">
            <v>08D04C04S01</v>
          </cell>
        </row>
        <row r="969">
          <cell r="A969" t="str">
            <v>08D04C05S01</v>
          </cell>
        </row>
        <row r="970">
          <cell r="A970" t="str">
            <v>08D04C06S01</v>
          </cell>
        </row>
        <row r="971">
          <cell r="A971" t="str">
            <v>08D04C07S01</v>
          </cell>
        </row>
        <row r="972">
          <cell r="A972" t="str">
            <v>08D04C08S01</v>
          </cell>
        </row>
        <row r="973">
          <cell r="A973" t="str">
            <v>08D04C08S02</v>
          </cell>
        </row>
        <row r="974">
          <cell r="A974" t="str">
            <v>08D04C09S01</v>
          </cell>
        </row>
        <row r="975">
          <cell r="A975" t="str">
            <v>08D04C10S01</v>
          </cell>
        </row>
        <row r="976">
          <cell r="A976" t="str">
            <v>08D04C11S01</v>
          </cell>
        </row>
        <row r="977">
          <cell r="A977" t="str">
            <v>08D04C11S02</v>
          </cell>
        </row>
        <row r="978">
          <cell r="A978" t="str">
            <v>08D05C01S01</v>
          </cell>
        </row>
        <row r="979">
          <cell r="A979" t="str">
            <v>08D05C01S02</v>
          </cell>
        </row>
        <row r="980">
          <cell r="A980" t="str">
            <v>08D05C01S03</v>
          </cell>
        </row>
        <row r="981">
          <cell r="A981" t="str">
            <v>08D05C02S01</v>
          </cell>
        </row>
        <row r="982">
          <cell r="A982" t="str">
            <v>08D05C02S02</v>
          </cell>
        </row>
        <row r="983">
          <cell r="A983" t="str">
            <v>08D05C03S01</v>
          </cell>
        </row>
        <row r="984">
          <cell r="A984" t="str">
            <v>08D05C04S01</v>
          </cell>
        </row>
        <row r="985">
          <cell r="A985" t="str">
            <v>08D05C04S02</v>
          </cell>
        </row>
        <row r="986">
          <cell r="A986" t="str">
            <v>08D06C01S01</v>
          </cell>
        </row>
        <row r="987">
          <cell r="A987" t="str">
            <v>08D06C01S02</v>
          </cell>
        </row>
        <row r="988">
          <cell r="A988" t="str">
            <v>08D06C01S03</v>
          </cell>
        </row>
        <row r="989">
          <cell r="A989" t="str">
            <v>08D06C02S01</v>
          </cell>
        </row>
        <row r="990">
          <cell r="A990" t="str">
            <v>08D06C02S02</v>
          </cell>
        </row>
        <row r="991">
          <cell r="A991" t="str">
            <v>08D06C02S03</v>
          </cell>
        </row>
        <row r="992">
          <cell r="A992" t="str">
            <v>20D01C01S01</v>
          </cell>
        </row>
        <row r="993">
          <cell r="A993" t="str">
            <v>20D01C02S01</v>
          </cell>
        </row>
        <row r="994">
          <cell r="A994" t="str">
            <v>20D01C03S01</v>
          </cell>
        </row>
        <row r="995">
          <cell r="A995" t="str">
            <v>20D01C04S01</v>
          </cell>
        </row>
        <row r="996">
          <cell r="A996" t="str">
            <v>20D01C05S01</v>
          </cell>
        </row>
        <row r="997">
          <cell r="A997" t="str">
            <v>20D01C06S01</v>
          </cell>
        </row>
        <row r="998">
          <cell r="A998" t="str">
            <v>20D01C07S01</v>
          </cell>
        </row>
        <row r="999">
          <cell r="A999" t="str">
            <v>09D11C01S01</v>
          </cell>
        </row>
        <row r="1000">
          <cell r="A1000" t="str">
            <v>09D11C02S01</v>
          </cell>
        </row>
        <row r="1001">
          <cell r="A1001" t="str">
            <v>09D11C02S02</v>
          </cell>
        </row>
        <row r="1002">
          <cell r="A1002" t="str">
            <v>09D11C03S01</v>
          </cell>
        </row>
        <row r="1003">
          <cell r="A1003" t="str">
            <v>09D11C04S01</v>
          </cell>
        </row>
        <row r="1004">
          <cell r="A1004" t="str">
            <v>09D12C01S01</v>
          </cell>
        </row>
        <row r="1005">
          <cell r="A1005" t="str">
            <v>09D12C02S01</v>
          </cell>
        </row>
        <row r="1006">
          <cell r="A1006" t="str">
            <v>09D12C02S02</v>
          </cell>
        </row>
        <row r="1007">
          <cell r="A1007" t="str">
            <v>09D12C03S01</v>
          </cell>
        </row>
        <row r="1008">
          <cell r="A1008" t="str">
            <v>09D12C04S01</v>
          </cell>
        </row>
        <row r="1009">
          <cell r="A1009" t="str">
            <v>09D12C04S02</v>
          </cell>
        </row>
        <row r="1010">
          <cell r="A1010" t="str">
            <v>09D12C05S01</v>
          </cell>
        </row>
        <row r="1011">
          <cell r="A1011" t="str">
            <v>09D12C06S01</v>
          </cell>
        </row>
        <row r="1012">
          <cell r="A1012" t="str">
            <v>09D12C06S02</v>
          </cell>
        </row>
        <row r="1013">
          <cell r="A1013" t="str">
            <v>09D12C07S01</v>
          </cell>
        </row>
        <row r="1014">
          <cell r="A1014" t="str">
            <v>09D12C08S01</v>
          </cell>
        </row>
        <row r="1015">
          <cell r="A1015" t="str">
            <v>09D13C01S01</v>
          </cell>
        </row>
        <row r="1016">
          <cell r="A1016" t="str">
            <v>09D13C02S01</v>
          </cell>
        </row>
        <row r="1017">
          <cell r="A1017" t="str">
            <v>09D13C03S01</v>
          </cell>
        </row>
        <row r="1018">
          <cell r="A1018" t="str">
            <v>09D13C04S01</v>
          </cell>
        </row>
        <row r="1019">
          <cell r="A1019" t="str">
            <v>09D13C05S01</v>
          </cell>
        </row>
        <row r="1020">
          <cell r="A1020" t="str">
            <v>09D13C06S01</v>
          </cell>
        </row>
        <row r="1021">
          <cell r="A1021" t="str">
            <v>09D13C06S02</v>
          </cell>
        </row>
        <row r="1022">
          <cell r="A1022" t="str">
            <v>09D13C07S01</v>
          </cell>
        </row>
        <row r="1023">
          <cell r="A1023" t="str">
            <v>09D13C08S01</v>
          </cell>
        </row>
        <row r="1024">
          <cell r="A1024" t="str">
            <v>09D13C09S01</v>
          </cell>
        </row>
        <row r="1025">
          <cell r="A1025" t="str">
            <v>09D13C09S02</v>
          </cell>
        </row>
        <row r="1026">
          <cell r="A1026" t="str">
            <v>09D13C10S01</v>
          </cell>
        </row>
        <row r="1027">
          <cell r="A1027" t="str">
            <v>09D14C01S01</v>
          </cell>
        </row>
        <row r="1028">
          <cell r="A1028" t="str">
            <v>09D14C01S02</v>
          </cell>
        </row>
        <row r="1029">
          <cell r="A1029" t="str">
            <v>09D14C02S01</v>
          </cell>
        </row>
        <row r="1030">
          <cell r="A1030" t="str">
            <v>09D14C02S02</v>
          </cell>
        </row>
        <row r="1031">
          <cell r="A1031" t="str">
            <v>09D14C03S01</v>
          </cell>
        </row>
        <row r="1032">
          <cell r="A1032" t="str">
            <v>09D14C04S01</v>
          </cell>
        </row>
        <row r="1033">
          <cell r="A1033" t="str">
            <v>09D14C05S01</v>
          </cell>
        </row>
        <row r="1034">
          <cell r="A1034" t="str">
            <v>09D14C05S02</v>
          </cell>
        </row>
        <row r="1035">
          <cell r="A1035" t="str">
            <v>09D14C06S01</v>
          </cell>
        </row>
        <row r="1036">
          <cell r="A1036" t="str">
            <v>09D15C01S01</v>
          </cell>
        </row>
        <row r="1037">
          <cell r="A1037" t="str">
            <v>09D15C02S01</v>
          </cell>
        </row>
        <row r="1038">
          <cell r="A1038" t="str">
            <v>09D15C03S01</v>
          </cell>
        </row>
        <row r="1039">
          <cell r="A1039" t="str">
            <v>09D15C04S01</v>
          </cell>
        </row>
        <row r="1040">
          <cell r="A1040" t="str">
            <v>09D15C05S01</v>
          </cell>
        </row>
        <row r="1041">
          <cell r="A1041" t="str">
            <v>09D15C06S01</v>
          </cell>
        </row>
        <row r="1042">
          <cell r="A1042" t="str">
            <v>09D16C01S01</v>
          </cell>
        </row>
        <row r="1043">
          <cell r="A1043" t="str">
            <v>09D16C02S01</v>
          </cell>
        </row>
        <row r="1044">
          <cell r="A1044" t="str">
            <v>09D16C02S02</v>
          </cell>
        </row>
        <row r="1045">
          <cell r="A1045" t="str">
            <v>09D16C03S01</v>
          </cell>
        </row>
        <row r="1046">
          <cell r="A1046" t="str">
            <v>09D16C04S01</v>
          </cell>
        </row>
        <row r="1047">
          <cell r="A1047" t="str">
            <v>09D17C01S01</v>
          </cell>
        </row>
        <row r="1048">
          <cell r="A1048" t="str">
            <v>09D17C01S02</v>
          </cell>
        </row>
        <row r="1049">
          <cell r="A1049" t="str">
            <v>09D17C02S01</v>
          </cell>
        </row>
        <row r="1050">
          <cell r="A1050" t="str">
            <v>09D17C03S01</v>
          </cell>
        </row>
        <row r="1051">
          <cell r="A1051" t="str">
            <v>09D17C04S01</v>
          </cell>
        </row>
        <row r="1052">
          <cell r="A1052" t="str">
            <v>09D17C05S01</v>
          </cell>
        </row>
        <row r="1053">
          <cell r="A1053" t="str">
            <v>09D17C05S02</v>
          </cell>
        </row>
        <row r="1054">
          <cell r="A1054" t="str">
            <v>09D17C06S01</v>
          </cell>
        </row>
        <row r="1055">
          <cell r="A1055" t="str">
            <v>09D17C07S01</v>
          </cell>
        </row>
        <row r="1056">
          <cell r="A1056" t="str">
            <v>09D17C07S02</v>
          </cell>
        </row>
        <row r="1057">
          <cell r="A1057" t="str">
            <v>09D17C08S01</v>
          </cell>
        </row>
        <row r="1058">
          <cell r="A1058" t="str">
            <v>09D17C09S01</v>
          </cell>
        </row>
        <row r="1059">
          <cell r="A1059" t="str">
            <v>09D17C09S02</v>
          </cell>
        </row>
        <row r="1060">
          <cell r="A1060" t="str">
            <v>09D17C10S01</v>
          </cell>
        </row>
        <row r="1061">
          <cell r="A1061" t="str">
            <v>09D17C10S02</v>
          </cell>
        </row>
        <row r="1062">
          <cell r="A1062" t="str">
            <v>09D17C11S01</v>
          </cell>
        </row>
        <row r="1063">
          <cell r="A1063" t="str">
            <v>09D17C12S01</v>
          </cell>
        </row>
        <row r="1064">
          <cell r="A1064" t="str">
            <v>09D17C12S02</v>
          </cell>
        </row>
        <row r="1065">
          <cell r="A1065" t="str">
            <v>09D17C13S01</v>
          </cell>
        </row>
        <row r="1066">
          <cell r="A1066" t="str">
            <v>09D17C14S01</v>
          </cell>
        </row>
        <row r="1067">
          <cell r="A1067" t="str">
            <v>09D17C15S01</v>
          </cell>
        </row>
        <row r="1068">
          <cell r="A1068" t="str">
            <v>09D18C01S01</v>
          </cell>
        </row>
        <row r="1069">
          <cell r="A1069" t="str">
            <v>09D18C01S02</v>
          </cell>
        </row>
        <row r="1070">
          <cell r="A1070" t="str">
            <v>09D18C02S01</v>
          </cell>
        </row>
        <row r="1071">
          <cell r="A1071" t="str">
            <v>09D18C03S01</v>
          </cell>
        </row>
        <row r="1072">
          <cell r="A1072" t="str">
            <v>09D18C04S01</v>
          </cell>
        </row>
        <row r="1073">
          <cell r="A1073" t="str">
            <v>09D18C04S02</v>
          </cell>
        </row>
        <row r="1074">
          <cell r="A1074" t="str">
            <v>09D19C01S01</v>
          </cell>
        </row>
        <row r="1075">
          <cell r="A1075" t="str">
            <v>09D19C02S01</v>
          </cell>
        </row>
        <row r="1076">
          <cell r="A1076" t="str">
            <v>09D19C02S02</v>
          </cell>
        </row>
        <row r="1077">
          <cell r="A1077" t="str">
            <v>09D19C03S01</v>
          </cell>
        </row>
        <row r="1078">
          <cell r="A1078" t="str">
            <v>09D19C03S02</v>
          </cell>
        </row>
        <row r="1079">
          <cell r="A1079" t="str">
            <v>09D19C04S01</v>
          </cell>
        </row>
        <row r="1080">
          <cell r="A1080" t="str">
            <v>09D19C04S02</v>
          </cell>
        </row>
        <row r="1081">
          <cell r="A1081" t="str">
            <v>09D19C05S01</v>
          </cell>
        </row>
        <row r="1082">
          <cell r="A1082" t="str">
            <v>09D19C06S01</v>
          </cell>
        </row>
        <row r="1083">
          <cell r="A1083" t="str">
            <v>09D19C07S01</v>
          </cell>
        </row>
        <row r="1084">
          <cell r="A1084" t="str">
            <v>09D19C08S01</v>
          </cell>
        </row>
        <row r="1085">
          <cell r="A1085" t="str">
            <v>09D19C09S01</v>
          </cell>
        </row>
        <row r="1086">
          <cell r="A1086" t="str">
            <v>09D19C10S01</v>
          </cell>
        </row>
        <row r="1087">
          <cell r="A1087" t="str">
            <v>09D19C10S02</v>
          </cell>
        </row>
        <row r="1088">
          <cell r="A1088" t="str">
            <v>09D20C01S01</v>
          </cell>
        </row>
        <row r="1089">
          <cell r="A1089" t="str">
            <v>09D20C02S01</v>
          </cell>
        </row>
        <row r="1090">
          <cell r="A1090" t="str">
            <v>09D20C02S02</v>
          </cell>
        </row>
        <row r="1091">
          <cell r="A1091" t="str">
            <v>09D20C03S01</v>
          </cell>
        </row>
        <row r="1092">
          <cell r="A1092" t="str">
            <v>09D20C04S01</v>
          </cell>
        </row>
        <row r="1093">
          <cell r="A1093" t="str">
            <v>09D20C05S01</v>
          </cell>
        </row>
        <row r="1094">
          <cell r="A1094" t="str">
            <v>09D21C01S01</v>
          </cell>
        </row>
        <row r="1095">
          <cell r="A1095" t="str">
            <v>09D21C02S01</v>
          </cell>
        </row>
        <row r="1096">
          <cell r="A1096" t="str">
            <v>09D21C03S01</v>
          </cell>
        </row>
        <row r="1097">
          <cell r="A1097" t="str">
            <v>09D21C04S01</v>
          </cell>
        </row>
        <row r="1098">
          <cell r="A1098" t="str">
            <v>09D21C05S01</v>
          </cell>
        </row>
        <row r="1099">
          <cell r="A1099" t="str">
            <v>09D22C01S01</v>
          </cell>
        </row>
        <row r="1100">
          <cell r="A1100" t="str">
            <v>09D22C01S02</v>
          </cell>
        </row>
        <row r="1101">
          <cell r="A1101" t="str">
            <v>09D22C02S01</v>
          </cell>
        </row>
        <row r="1102">
          <cell r="A1102" t="str">
            <v>09D22C02S02</v>
          </cell>
        </row>
        <row r="1103">
          <cell r="A1103" t="str">
            <v>09D22C03S01</v>
          </cell>
        </row>
        <row r="1104">
          <cell r="A1104" t="str">
            <v>10D01C01S01</v>
          </cell>
        </row>
        <row r="1105">
          <cell r="A1105" t="str">
            <v>10D01C01S02</v>
          </cell>
        </row>
        <row r="1106">
          <cell r="A1106" t="str">
            <v>10D01C02S01</v>
          </cell>
        </row>
        <row r="1107">
          <cell r="A1107" t="str">
            <v>10D01C02S02</v>
          </cell>
        </row>
        <row r="1108">
          <cell r="A1108" t="str">
            <v>10D01C03S01</v>
          </cell>
        </row>
        <row r="1109">
          <cell r="A1109" t="str">
            <v>10D01C04S01</v>
          </cell>
        </row>
        <row r="1110">
          <cell r="A1110" t="str">
            <v>10D01C04S02</v>
          </cell>
        </row>
        <row r="1111">
          <cell r="A1111" t="str">
            <v>10D01C05S01</v>
          </cell>
        </row>
        <row r="1112">
          <cell r="A1112" t="str">
            <v>10D01C06S01</v>
          </cell>
        </row>
        <row r="1113">
          <cell r="A1113" t="str">
            <v>10D01C06S02</v>
          </cell>
        </row>
        <row r="1114">
          <cell r="A1114" t="str">
            <v>10D01C07S01</v>
          </cell>
        </row>
        <row r="1115">
          <cell r="A1115" t="str">
            <v>10D01C07S02</v>
          </cell>
        </row>
        <row r="1116">
          <cell r="A1116" t="str">
            <v>10D01C08S01</v>
          </cell>
        </row>
        <row r="1117">
          <cell r="A1117" t="str">
            <v>10D01C08S02</v>
          </cell>
        </row>
        <row r="1118">
          <cell r="A1118" t="str">
            <v>10D01C09S01</v>
          </cell>
        </row>
        <row r="1119">
          <cell r="A1119" t="str">
            <v>10D01C10S01</v>
          </cell>
        </row>
        <row r="1120">
          <cell r="A1120" t="str">
            <v>10D01C10S02</v>
          </cell>
        </row>
        <row r="1121">
          <cell r="A1121" t="str">
            <v>10D01C11S01</v>
          </cell>
        </row>
        <row r="1122">
          <cell r="A1122" t="str">
            <v>10D01C12S01</v>
          </cell>
        </row>
        <row r="1123">
          <cell r="A1123" t="str">
            <v>10D01C12S02</v>
          </cell>
        </row>
        <row r="1124">
          <cell r="A1124" t="str">
            <v>10D01C13S01</v>
          </cell>
        </row>
        <row r="1125">
          <cell r="A1125" t="str">
            <v>10D01C13S02</v>
          </cell>
        </row>
        <row r="1126">
          <cell r="A1126" t="str">
            <v>10D01C14S01</v>
          </cell>
        </row>
        <row r="1127">
          <cell r="A1127" t="str">
            <v>10D01C14S02</v>
          </cell>
        </row>
        <row r="1128">
          <cell r="A1128" t="str">
            <v>10D01C15S01</v>
          </cell>
        </row>
        <row r="1129">
          <cell r="A1129" t="str">
            <v>10D01C16S01</v>
          </cell>
        </row>
        <row r="1130">
          <cell r="A1130" t="str">
            <v>10D01C17S01</v>
          </cell>
        </row>
        <row r="1131">
          <cell r="A1131" t="str">
            <v>10D01C18S01</v>
          </cell>
        </row>
        <row r="1132">
          <cell r="A1132" t="str">
            <v>10D01C18S02</v>
          </cell>
        </row>
        <row r="1133">
          <cell r="A1133" t="str">
            <v>10D01C19S01</v>
          </cell>
        </row>
        <row r="1134">
          <cell r="A1134" t="str">
            <v>10D01C20S01</v>
          </cell>
        </row>
        <row r="1135">
          <cell r="A1135" t="str">
            <v>10D01C20S02</v>
          </cell>
        </row>
        <row r="1136">
          <cell r="A1136" t="str">
            <v>10D01C21S01</v>
          </cell>
        </row>
        <row r="1137">
          <cell r="A1137" t="str">
            <v>10D01C22S01</v>
          </cell>
        </row>
        <row r="1138">
          <cell r="A1138" t="str">
            <v>10D02C01S01</v>
          </cell>
        </row>
        <row r="1139">
          <cell r="A1139" t="str">
            <v>10D02C02S01</v>
          </cell>
        </row>
        <row r="1140">
          <cell r="A1140" t="str">
            <v>10D02C03S01</v>
          </cell>
        </row>
        <row r="1141">
          <cell r="A1141" t="str">
            <v>10D02C04S01</v>
          </cell>
        </row>
        <row r="1142">
          <cell r="A1142" t="str">
            <v>10D02C04S02</v>
          </cell>
        </row>
        <row r="1143">
          <cell r="A1143" t="str">
            <v>10D02C05S01</v>
          </cell>
        </row>
        <row r="1144">
          <cell r="A1144" t="str">
            <v>10D02C06S01</v>
          </cell>
        </row>
        <row r="1145">
          <cell r="A1145" t="str">
            <v>10D02C06S02</v>
          </cell>
        </row>
        <row r="1146">
          <cell r="A1146" t="str">
            <v>10D02C07S01</v>
          </cell>
        </row>
        <row r="1147">
          <cell r="A1147" t="str">
            <v>10D02C08S01</v>
          </cell>
        </row>
        <row r="1148">
          <cell r="A1148" t="str">
            <v>10D02C09S01</v>
          </cell>
        </row>
        <row r="1149">
          <cell r="A1149" t="str">
            <v>10D02C10S01</v>
          </cell>
        </row>
        <row r="1150">
          <cell r="A1150" t="str">
            <v>10D02C10S02</v>
          </cell>
        </row>
        <row r="1151">
          <cell r="A1151" t="str">
            <v>10D02C11S01</v>
          </cell>
        </row>
        <row r="1152">
          <cell r="A1152" t="str">
            <v>10D02C12S01</v>
          </cell>
        </row>
        <row r="1153">
          <cell r="A1153" t="str">
            <v>10D02C13S01</v>
          </cell>
        </row>
        <row r="1154">
          <cell r="A1154" t="str">
            <v>10D02C14S01</v>
          </cell>
        </row>
        <row r="1155">
          <cell r="A1155" t="str">
            <v>10D02C15S01</v>
          </cell>
        </row>
        <row r="1156">
          <cell r="A1156" t="str">
            <v>10D02C16S01</v>
          </cell>
        </row>
        <row r="1157">
          <cell r="A1157" t="str">
            <v>10D03C01S01</v>
          </cell>
        </row>
        <row r="1158">
          <cell r="A1158" t="str">
            <v>10D03C01S02</v>
          </cell>
        </row>
        <row r="1159">
          <cell r="A1159" t="str">
            <v>10D03C02S01</v>
          </cell>
        </row>
        <row r="1160">
          <cell r="A1160" t="str">
            <v>10D03C03S01</v>
          </cell>
        </row>
        <row r="1161">
          <cell r="A1161" t="str">
            <v>10D03C04S01</v>
          </cell>
        </row>
        <row r="1162">
          <cell r="A1162" t="str">
            <v>10D03C05S01</v>
          </cell>
        </row>
        <row r="1163">
          <cell r="A1163" t="str">
            <v>10D03C06S01</v>
          </cell>
        </row>
        <row r="1164">
          <cell r="A1164" t="str">
            <v>11D01C01S01</v>
          </cell>
        </row>
        <row r="1165">
          <cell r="A1165" t="str">
            <v>11D01C02S01</v>
          </cell>
        </row>
        <row r="1166">
          <cell r="A1166" t="str">
            <v>11D01C03S01</v>
          </cell>
        </row>
        <row r="1167">
          <cell r="A1167" t="str">
            <v>11D01C04S01</v>
          </cell>
        </row>
        <row r="1168">
          <cell r="A1168" t="str">
            <v>11D01C04S02</v>
          </cell>
        </row>
        <row r="1169">
          <cell r="A1169" t="str">
            <v>11D01C05S01</v>
          </cell>
        </row>
        <row r="1170">
          <cell r="A1170" t="str">
            <v>11D01C06S01</v>
          </cell>
        </row>
        <row r="1171">
          <cell r="A1171" t="str">
            <v>11D01C06S02</v>
          </cell>
        </row>
        <row r="1172">
          <cell r="A1172" t="str">
            <v>11D01C07S01</v>
          </cell>
        </row>
        <row r="1173">
          <cell r="A1173" t="str">
            <v>11D01C08S01</v>
          </cell>
        </row>
        <row r="1174">
          <cell r="A1174" t="str">
            <v>11D01C09S01</v>
          </cell>
        </row>
        <row r="1175">
          <cell r="A1175" t="str">
            <v>11D01C10S01</v>
          </cell>
        </row>
        <row r="1176">
          <cell r="A1176" t="str">
            <v>11D01C11S01</v>
          </cell>
        </row>
        <row r="1177">
          <cell r="A1177" t="str">
            <v>11D01C12S01</v>
          </cell>
        </row>
        <row r="1178">
          <cell r="A1178" t="str">
            <v>11D01C12S02</v>
          </cell>
        </row>
        <row r="1179">
          <cell r="A1179" t="str">
            <v>11D01C13S01</v>
          </cell>
        </row>
        <row r="1180">
          <cell r="A1180" t="str">
            <v>11D01C14S01</v>
          </cell>
        </row>
        <row r="1181">
          <cell r="A1181" t="str">
            <v>11D01C15S01</v>
          </cell>
        </row>
        <row r="1182">
          <cell r="A1182" t="str">
            <v>11D01C16S01</v>
          </cell>
        </row>
        <row r="1183">
          <cell r="A1183" t="str">
            <v>11D01C16S02</v>
          </cell>
        </row>
        <row r="1184">
          <cell r="A1184" t="str">
            <v>11D01C17S01</v>
          </cell>
        </row>
        <row r="1185">
          <cell r="A1185" t="str">
            <v>11D01C17S02</v>
          </cell>
        </row>
        <row r="1186">
          <cell r="A1186" t="str">
            <v>11D01C18S01</v>
          </cell>
        </row>
        <row r="1187">
          <cell r="A1187" t="str">
            <v>11D01C19S01</v>
          </cell>
        </row>
        <row r="1188">
          <cell r="A1188" t="str">
            <v>11D01C20S01</v>
          </cell>
        </row>
        <row r="1189">
          <cell r="A1189" t="str">
            <v>11D01C21S01</v>
          </cell>
        </row>
        <row r="1190">
          <cell r="A1190" t="str">
            <v>11D01C21S02</v>
          </cell>
        </row>
        <row r="1191">
          <cell r="A1191" t="str">
            <v>11D01C22S01</v>
          </cell>
        </row>
        <row r="1192">
          <cell r="A1192" t="str">
            <v>11D02C01S01</v>
          </cell>
        </row>
        <row r="1193">
          <cell r="A1193" t="str">
            <v>11D02C02S01</v>
          </cell>
        </row>
        <row r="1194">
          <cell r="A1194" t="str">
            <v>11D02C02S02</v>
          </cell>
        </row>
        <row r="1195">
          <cell r="A1195" t="str">
            <v>11D02C03S01</v>
          </cell>
        </row>
        <row r="1196">
          <cell r="A1196" t="str">
            <v>11D02C04S01</v>
          </cell>
        </row>
        <row r="1197">
          <cell r="A1197" t="str">
            <v>11D02C05S01</v>
          </cell>
        </row>
        <row r="1198">
          <cell r="A1198" t="str">
            <v>11D02C06S01</v>
          </cell>
        </row>
        <row r="1199">
          <cell r="A1199" t="str">
            <v>11D02C07S01</v>
          </cell>
        </row>
        <row r="1200">
          <cell r="A1200" t="str">
            <v>11D02C08S01</v>
          </cell>
        </row>
        <row r="1201">
          <cell r="A1201" t="str">
            <v>11D02C09S01</v>
          </cell>
        </row>
        <row r="1202">
          <cell r="A1202" t="str">
            <v>11D03C01S01</v>
          </cell>
        </row>
        <row r="1203">
          <cell r="A1203" t="str">
            <v>11D03C02S01</v>
          </cell>
        </row>
        <row r="1204">
          <cell r="A1204" t="str">
            <v>11D03C03S01</v>
          </cell>
        </row>
        <row r="1205">
          <cell r="A1205" t="str">
            <v>11D03C04S01</v>
          </cell>
        </row>
        <row r="1206">
          <cell r="A1206" t="str">
            <v>11D03C05S01</v>
          </cell>
        </row>
        <row r="1207">
          <cell r="A1207" t="str">
            <v>11D04C01S01</v>
          </cell>
        </row>
        <row r="1208">
          <cell r="A1208" t="str">
            <v>11D04C01S02</v>
          </cell>
        </row>
        <row r="1209">
          <cell r="A1209" t="str">
            <v>11D04C02S01</v>
          </cell>
        </row>
        <row r="1210">
          <cell r="A1210" t="str">
            <v>11D04C03S01</v>
          </cell>
        </row>
        <row r="1211">
          <cell r="A1211" t="str">
            <v>11D04C03S02</v>
          </cell>
        </row>
        <row r="1212">
          <cell r="A1212" t="str">
            <v>11D04C04S01</v>
          </cell>
        </row>
        <row r="1213">
          <cell r="A1213" t="str">
            <v>11D04C05S01</v>
          </cell>
        </row>
        <row r="1214">
          <cell r="A1214" t="str">
            <v>11D04C06S01</v>
          </cell>
        </row>
        <row r="1215">
          <cell r="A1215" t="str">
            <v>11D04C07S01</v>
          </cell>
        </row>
        <row r="1216">
          <cell r="A1216" t="str">
            <v>11D05C01S01</v>
          </cell>
        </row>
        <row r="1217">
          <cell r="A1217" t="str">
            <v>11D05C02S01</v>
          </cell>
        </row>
        <row r="1218">
          <cell r="A1218" t="str">
            <v>11D05C03S01</v>
          </cell>
        </row>
        <row r="1219">
          <cell r="A1219" t="str">
            <v>11D06C01S01</v>
          </cell>
        </row>
        <row r="1220">
          <cell r="A1220" t="str">
            <v>11D06C02S01</v>
          </cell>
        </row>
        <row r="1221">
          <cell r="A1221" t="str">
            <v>11D06C03S01</v>
          </cell>
        </row>
        <row r="1222">
          <cell r="A1222" t="str">
            <v>11D06C04S01</v>
          </cell>
        </row>
        <row r="1223">
          <cell r="A1223" t="str">
            <v>11D06C05S01</v>
          </cell>
        </row>
        <row r="1224">
          <cell r="A1224" t="str">
            <v>11D06C06S01</v>
          </cell>
        </row>
        <row r="1225">
          <cell r="A1225" t="str">
            <v>11D06C07S01</v>
          </cell>
        </row>
        <row r="1226">
          <cell r="A1226" t="str">
            <v>11D06C08S01</v>
          </cell>
        </row>
        <row r="1227">
          <cell r="A1227" t="str">
            <v>11D06C08S02</v>
          </cell>
        </row>
        <row r="1228">
          <cell r="A1228" t="str">
            <v>11D06C09S01</v>
          </cell>
        </row>
        <row r="1229">
          <cell r="A1229" t="str">
            <v>11D07C01S01</v>
          </cell>
        </row>
        <row r="1230">
          <cell r="A1230" t="str">
            <v>11D07C01S02</v>
          </cell>
        </row>
        <row r="1231">
          <cell r="A1231" t="str">
            <v>11D07C02S01</v>
          </cell>
        </row>
        <row r="1232">
          <cell r="A1232" t="str">
            <v>11D07C03S01</v>
          </cell>
        </row>
        <row r="1233">
          <cell r="A1233" t="str">
            <v>11D07C04S01</v>
          </cell>
        </row>
        <row r="1234">
          <cell r="A1234" t="str">
            <v>11D07C05S01</v>
          </cell>
        </row>
        <row r="1235">
          <cell r="A1235" t="str">
            <v>11D08C01S01</v>
          </cell>
        </row>
        <row r="1236">
          <cell r="A1236" t="str">
            <v>11D08C02S01</v>
          </cell>
        </row>
        <row r="1237">
          <cell r="A1237" t="str">
            <v>11D08C03S01</v>
          </cell>
        </row>
        <row r="1238">
          <cell r="A1238" t="str">
            <v>11D08C04S01</v>
          </cell>
        </row>
        <row r="1239">
          <cell r="A1239" t="str">
            <v>11D08C05S01</v>
          </cell>
        </row>
        <row r="1240">
          <cell r="A1240" t="str">
            <v>11D08C06S01</v>
          </cell>
        </row>
        <row r="1241">
          <cell r="A1241" t="str">
            <v>11D09C01S01</v>
          </cell>
        </row>
        <row r="1242">
          <cell r="A1242" t="str">
            <v>11D09C02S01</v>
          </cell>
        </row>
        <row r="1243">
          <cell r="A1243" t="str">
            <v>11D09C03S01</v>
          </cell>
        </row>
        <row r="1244">
          <cell r="A1244" t="str">
            <v>11D09C04S01</v>
          </cell>
        </row>
        <row r="1245">
          <cell r="A1245" t="str">
            <v>11D09C05S01</v>
          </cell>
        </row>
        <row r="1246">
          <cell r="A1246" t="str">
            <v>11D09C06S01</v>
          </cell>
        </row>
        <row r="1247">
          <cell r="A1247" t="str">
            <v>12D01C01S01</v>
          </cell>
        </row>
        <row r="1248">
          <cell r="A1248" t="str">
            <v>12D01C02S01</v>
          </cell>
        </row>
        <row r="1249">
          <cell r="A1249" t="str">
            <v>12D01C03S01</v>
          </cell>
        </row>
        <row r="1250">
          <cell r="A1250" t="str">
            <v>12D01C04S01</v>
          </cell>
        </row>
        <row r="1251">
          <cell r="A1251" t="str">
            <v>12D01C05S01</v>
          </cell>
        </row>
        <row r="1252">
          <cell r="A1252" t="str">
            <v>12D01C05S02</v>
          </cell>
        </row>
        <row r="1253">
          <cell r="A1253" t="str">
            <v>12D01C06S01</v>
          </cell>
        </row>
        <row r="1254">
          <cell r="A1254" t="str">
            <v>12D01C07S01</v>
          </cell>
        </row>
        <row r="1255">
          <cell r="A1255" t="str">
            <v>12D01C07S02</v>
          </cell>
        </row>
        <row r="1256">
          <cell r="A1256" t="str">
            <v>12D01C08S01</v>
          </cell>
        </row>
        <row r="1257">
          <cell r="A1257" t="str">
            <v>12D01C08S02</v>
          </cell>
        </row>
        <row r="1258">
          <cell r="A1258" t="str">
            <v>12D01C09S01</v>
          </cell>
        </row>
        <row r="1259">
          <cell r="A1259" t="str">
            <v>12D01C10S01</v>
          </cell>
        </row>
        <row r="1260">
          <cell r="A1260" t="str">
            <v>12D01C11S01</v>
          </cell>
        </row>
        <row r="1261">
          <cell r="A1261" t="str">
            <v>12D01C11S02</v>
          </cell>
        </row>
        <row r="1262">
          <cell r="A1262" t="str">
            <v>12D01C12S01</v>
          </cell>
        </row>
        <row r="1263">
          <cell r="A1263" t="str">
            <v>12D01C12S02</v>
          </cell>
        </row>
        <row r="1264">
          <cell r="A1264" t="str">
            <v>12D01C12S03</v>
          </cell>
        </row>
        <row r="1265">
          <cell r="A1265" t="str">
            <v>12D01C12S04</v>
          </cell>
        </row>
        <row r="1266">
          <cell r="A1266" t="str">
            <v>12D01C13S01</v>
          </cell>
        </row>
        <row r="1267">
          <cell r="A1267" t="str">
            <v>12D01C14S01</v>
          </cell>
        </row>
        <row r="1268">
          <cell r="A1268" t="str">
            <v>12D01C15S01</v>
          </cell>
        </row>
        <row r="1269">
          <cell r="A1269" t="str">
            <v>12D01C16S01</v>
          </cell>
        </row>
        <row r="1270">
          <cell r="A1270" t="str">
            <v>12D01C17S01</v>
          </cell>
        </row>
        <row r="1271">
          <cell r="A1271" t="str">
            <v>12D01C17S02</v>
          </cell>
        </row>
        <row r="1272">
          <cell r="A1272" t="str">
            <v>12D01C18S01</v>
          </cell>
        </row>
        <row r="1273">
          <cell r="A1273" t="str">
            <v>12D01C19S01</v>
          </cell>
        </row>
        <row r="1274">
          <cell r="A1274" t="str">
            <v>12D01C19S02</v>
          </cell>
        </row>
        <row r="1275">
          <cell r="A1275" t="str">
            <v>12D02C01S01</v>
          </cell>
        </row>
        <row r="1276">
          <cell r="A1276" t="str">
            <v>12D02C02S01</v>
          </cell>
        </row>
        <row r="1277">
          <cell r="A1277" t="str">
            <v>12D02C02S02</v>
          </cell>
        </row>
        <row r="1278">
          <cell r="A1278" t="str">
            <v>12D02C03S01</v>
          </cell>
        </row>
        <row r="1279">
          <cell r="A1279" t="str">
            <v>12D02C04S01</v>
          </cell>
        </row>
        <row r="1280">
          <cell r="A1280" t="str">
            <v>12D02C05S01</v>
          </cell>
        </row>
        <row r="1281">
          <cell r="A1281" t="str">
            <v>12D02C06S01</v>
          </cell>
        </row>
        <row r="1282">
          <cell r="A1282" t="str">
            <v>12D03C01S01</v>
          </cell>
        </row>
        <row r="1283">
          <cell r="A1283" t="str">
            <v>12D03C02S01</v>
          </cell>
        </row>
        <row r="1284">
          <cell r="A1284" t="str">
            <v>12D03C02S02</v>
          </cell>
        </row>
        <row r="1285">
          <cell r="A1285" t="str">
            <v>12D03C03S01</v>
          </cell>
        </row>
        <row r="1286">
          <cell r="A1286" t="str">
            <v>12D03C04S01</v>
          </cell>
        </row>
        <row r="1287">
          <cell r="A1287" t="str">
            <v>12D03C04S02</v>
          </cell>
        </row>
        <row r="1288">
          <cell r="A1288" t="str">
            <v>12D03C05S01</v>
          </cell>
        </row>
        <row r="1289">
          <cell r="A1289" t="str">
            <v>12D03C05S02</v>
          </cell>
        </row>
        <row r="1290">
          <cell r="A1290" t="str">
            <v>12D03C05S03</v>
          </cell>
        </row>
        <row r="1291">
          <cell r="A1291" t="str">
            <v>12D03C06S01</v>
          </cell>
        </row>
        <row r="1292">
          <cell r="A1292" t="str">
            <v>12D03C06S02</v>
          </cell>
        </row>
        <row r="1293">
          <cell r="A1293" t="str">
            <v>12D03C06S03</v>
          </cell>
        </row>
        <row r="1294">
          <cell r="A1294" t="str">
            <v>12D03C07S01</v>
          </cell>
        </row>
        <row r="1295">
          <cell r="A1295" t="str">
            <v>12D03C07S02</v>
          </cell>
        </row>
        <row r="1296">
          <cell r="A1296" t="str">
            <v>12D03C07S03</v>
          </cell>
        </row>
        <row r="1297">
          <cell r="A1297" t="str">
            <v>12D03C08S01</v>
          </cell>
        </row>
        <row r="1298">
          <cell r="A1298" t="str">
            <v>12D03C09S01</v>
          </cell>
        </row>
        <row r="1299">
          <cell r="A1299" t="str">
            <v>12D03C10S01</v>
          </cell>
        </row>
        <row r="1300">
          <cell r="A1300" t="str">
            <v>12D03C11S01</v>
          </cell>
        </row>
        <row r="1301">
          <cell r="A1301" t="str">
            <v>12D03C11S02</v>
          </cell>
        </row>
        <row r="1302">
          <cell r="A1302" t="str">
            <v>12D03C12S01</v>
          </cell>
        </row>
        <row r="1303">
          <cell r="A1303" t="str">
            <v>12D04C01S01</v>
          </cell>
        </row>
        <row r="1304">
          <cell r="A1304" t="str">
            <v>12D04C02S01</v>
          </cell>
        </row>
        <row r="1305">
          <cell r="A1305" t="str">
            <v>12D04C03S01</v>
          </cell>
        </row>
        <row r="1306">
          <cell r="A1306" t="str">
            <v>12D04C04S01</v>
          </cell>
        </row>
        <row r="1307">
          <cell r="A1307" t="str">
            <v>12D04C05S01</v>
          </cell>
        </row>
        <row r="1308">
          <cell r="A1308" t="str">
            <v>12D04C06S01</v>
          </cell>
        </row>
        <row r="1309">
          <cell r="A1309" t="str">
            <v>12D04C07S01</v>
          </cell>
        </row>
        <row r="1310">
          <cell r="A1310" t="str">
            <v>12D05C01S01</v>
          </cell>
        </row>
        <row r="1311">
          <cell r="A1311" t="str">
            <v>12D05C02S01</v>
          </cell>
        </row>
        <row r="1312">
          <cell r="A1312" t="str">
            <v>12D05C03S01</v>
          </cell>
        </row>
        <row r="1313">
          <cell r="A1313" t="str">
            <v>12D05C04S01</v>
          </cell>
        </row>
        <row r="1314">
          <cell r="A1314" t="str">
            <v>12D05C05S01</v>
          </cell>
        </row>
        <row r="1315">
          <cell r="A1315" t="str">
            <v>12D05C06S01</v>
          </cell>
        </row>
        <row r="1316">
          <cell r="A1316" t="str">
            <v>12D05C07S01</v>
          </cell>
        </row>
        <row r="1317">
          <cell r="A1317" t="str">
            <v>12D05C08S01</v>
          </cell>
        </row>
        <row r="1318">
          <cell r="A1318" t="str">
            <v>12D05C09S01</v>
          </cell>
        </row>
        <row r="1319">
          <cell r="A1319" t="str">
            <v>12D05C10S01</v>
          </cell>
        </row>
        <row r="1320">
          <cell r="A1320" t="str">
            <v>12D05C11S01</v>
          </cell>
        </row>
        <row r="1321">
          <cell r="A1321" t="str">
            <v>12D06C01S01</v>
          </cell>
        </row>
        <row r="1322">
          <cell r="A1322" t="str">
            <v>12D06C02S01</v>
          </cell>
        </row>
        <row r="1323">
          <cell r="A1323" t="str">
            <v>12D06C03S01</v>
          </cell>
        </row>
        <row r="1324">
          <cell r="A1324" t="str">
            <v>12D06C03S02</v>
          </cell>
        </row>
        <row r="1325">
          <cell r="A1325" t="str">
            <v>12D06C04S01</v>
          </cell>
        </row>
        <row r="1326">
          <cell r="A1326" t="str">
            <v>12D06C04S02</v>
          </cell>
        </row>
        <row r="1327">
          <cell r="A1327" t="str">
            <v>12D06C05S01</v>
          </cell>
        </row>
        <row r="1328">
          <cell r="A1328" t="str">
            <v>12D06C05S02</v>
          </cell>
        </row>
        <row r="1329">
          <cell r="A1329" t="str">
            <v>12D06C06S01</v>
          </cell>
        </row>
        <row r="1330">
          <cell r="A1330" t="str">
            <v>12D06C07S01</v>
          </cell>
        </row>
        <row r="1331">
          <cell r="A1331" t="str">
            <v>12D06C08S01</v>
          </cell>
        </row>
        <row r="1332">
          <cell r="A1332" t="str">
            <v>12D06C09S01</v>
          </cell>
        </row>
        <row r="1333">
          <cell r="A1333" t="str">
            <v>12D06C10S01</v>
          </cell>
        </row>
        <row r="1334">
          <cell r="A1334" t="str">
            <v>13D01C01S01</v>
          </cell>
        </row>
        <row r="1335">
          <cell r="A1335" t="str">
            <v>13D01C01S02</v>
          </cell>
        </row>
        <row r="1336">
          <cell r="A1336" t="str">
            <v>13D01C02S01</v>
          </cell>
        </row>
        <row r="1337">
          <cell r="A1337" t="str">
            <v>13D01C02S02</v>
          </cell>
        </row>
        <row r="1338">
          <cell r="A1338" t="str">
            <v>13D01C03S01</v>
          </cell>
        </row>
        <row r="1339">
          <cell r="A1339" t="str">
            <v>13D01C03S02</v>
          </cell>
        </row>
        <row r="1340">
          <cell r="A1340" t="str">
            <v>13D01C03S03</v>
          </cell>
        </row>
        <row r="1341">
          <cell r="A1341" t="str">
            <v>13D01C04S01</v>
          </cell>
        </row>
        <row r="1342">
          <cell r="A1342" t="str">
            <v>13D01C04S02</v>
          </cell>
        </row>
        <row r="1343">
          <cell r="A1343" t="str">
            <v>13D01C04S03</v>
          </cell>
        </row>
        <row r="1344">
          <cell r="A1344" t="str">
            <v>13D01C04S04</v>
          </cell>
        </row>
        <row r="1345">
          <cell r="A1345" t="str">
            <v>13D01C05S01</v>
          </cell>
        </row>
        <row r="1346">
          <cell r="A1346" t="str">
            <v>13D01C05S02</v>
          </cell>
        </row>
        <row r="1347">
          <cell r="A1347" t="str">
            <v>13D01C06S01</v>
          </cell>
        </row>
        <row r="1348">
          <cell r="A1348" t="str">
            <v>13D01C06S02</v>
          </cell>
        </row>
        <row r="1349">
          <cell r="A1349" t="str">
            <v>13D01C06S03</v>
          </cell>
        </row>
        <row r="1350">
          <cell r="A1350" t="str">
            <v>13D01C07S01</v>
          </cell>
        </row>
        <row r="1351">
          <cell r="A1351" t="str">
            <v>13D01C07S02</v>
          </cell>
        </row>
        <row r="1352">
          <cell r="A1352" t="str">
            <v>13D01C08S01</v>
          </cell>
        </row>
        <row r="1353">
          <cell r="A1353" t="str">
            <v>13D01C09S01</v>
          </cell>
        </row>
        <row r="1354">
          <cell r="A1354" t="str">
            <v>13D01C10S01</v>
          </cell>
        </row>
        <row r="1355">
          <cell r="A1355" t="str">
            <v>13D01C11S01</v>
          </cell>
        </row>
        <row r="1356">
          <cell r="A1356" t="str">
            <v>13D01C11S02</v>
          </cell>
        </row>
        <row r="1357">
          <cell r="A1357" t="str">
            <v>13D01C12S01</v>
          </cell>
        </row>
        <row r="1358">
          <cell r="A1358" t="str">
            <v>13D01C12S02</v>
          </cell>
        </row>
        <row r="1359">
          <cell r="A1359" t="str">
            <v>13D01C13S01</v>
          </cell>
        </row>
        <row r="1360">
          <cell r="A1360" t="str">
            <v>13D01C14S01</v>
          </cell>
        </row>
        <row r="1361">
          <cell r="A1361" t="str">
            <v>13D02C01S01</v>
          </cell>
        </row>
        <row r="1362">
          <cell r="A1362" t="str">
            <v>13D02C01S02</v>
          </cell>
        </row>
        <row r="1363">
          <cell r="A1363" t="str">
            <v>13D02C01S03</v>
          </cell>
        </row>
        <row r="1364">
          <cell r="A1364" t="str">
            <v>13D02C02S01</v>
          </cell>
        </row>
        <row r="1365">
          <cell r="A1365" t="str">
            <v>13D02C02S02</v>
          </cell>
        </row>
        <row r="1366">
          <cell r="A1366" t="str">
            <v>13D02C02S03</v>
          </cell>
        </row>
        <row r="1367">
          <cell r="A1367" t="str">
            <v>13D02C03S01</v>
          </cell>
        </row>
        <row r="1368">
          <cell r="A1368" t="str">
            <v>13D02C04S01</v>
          </cell>
        </row>
        <row r="1369">
          <cell r="A1369" t="str">
            <v>13D02C04S02</v>
          </cell>
        </row>
        <row r="1370">
          <cell r="A1370" t="str">
            <v>13D02C04S03</v>
          </cell>
        </row>
        <row r="1371">
          <cell r="A1371" t="str">
            <v>13D02C05S01</v>
          </cell>
        </row>
        <row r="1372">
          <cell r="A1372" t="str">
            <v>13D02C05S02</v>
          </cell>
        </row>
        <row r="1373">
          <cell r="A1373" t="str">
            <v>13D02C05S03</v>
          </cell>
        </row>
        <row r="1374">
          <cell r="A1374" t="str">
            <v>13D02C06S01</v>
          </cell>
        </row>
        <row r="1375">
          <cell r="A1375" t="str">
            <v>13D02C06S02</v>
          </cell>
        </row>
        <row r="1376">
          <cell r="A1376" t="str">
            <v>13D02C07S01</v>
          </cell>
        </row>
        <row r="1377">
          <cell r="A1377" t="str">
            <v>13D02C07S02</v>
          </cell>
        </row>
        <row r="1378">
          <cell r="A1378" t="str">
            <v>13D02C08S01</v>
          </cell>
        </row>
        <row r="1379">
          <cell r="A1379" t="str">
            <v>13D02C08S02</v>
          </cell>
        </row>
        <row r="1380">
          <cell r="A1380" t="str">
            <v>13D02C08S03</v>
          </cell>
        </row>
        <row r="1381">
          <cell r="A1381" t="str">
            <v>13D02C09S01</v>
          </cell>
        </row>
        <row r="1382">
          <cell r="A1382" t="str">
            <v>13D02C09S02</v>
          </cell>
        </row>
        <row r="1383">
          <cell r="A1383" t="str">
            <v>13D02C10S01</v>
          </cell>
        </row>
        <row r="1384">
          <cell r="A1384" t="str">
            <v>13D02C10S02</v>
          </cell>
        </row>
        <row r="1385">
          <cell r="A1385" t="str">
            <v>13D02C10S03</v>
          </cell>
        </row>
        <row r="1386">
          <cell r="A1386" t="str">
            <v>13D02C10S04</v>
          </cell>
        </row>
        <row r="1387">
          <cell r="A1387" t="str">
            <v>13D02C11S01</v>
          </cell>
        </row>
        <row r="1388">
          <cell r="A1388" t="str">
            <v>13D02C12S01</v>
          </cell>
        </row>
        <row r="1389">
          <cell r="A1389" t="str">
            <v>13D02C13S01</v>
          </cell>
        </row>
        <row r="1390">
          <cell r="A1390" t="str">
            <v>13D02C14S01</v>
          </cell>
        </row>
        <row r="1391">
          <cell r="A1391" t="str">
            <v>13D02C15S01</v>
          </cell>
        </row>
        <row r="1392">
          <cell r="A1392" t="str">
            <v>13D02C16S01</v>
          </cell>
        </row>
        <row r="1393">
          <cell r="A1393" t="str">
            <v>13D02C17S01</v>
          </cell>
        </row>
        <row r="1394">
          <cell r="A1394" t="str">
            <v>13D02C17S02</v>
          </cell>
        </row>
        <row r="1395">
          <cell r="A1395" t="str">
            <v>13D02C18S01</v>
          </cell>
        </row>
        <row r="1396">
          <cell r="A1396" t="str">
            <v>13D02C19S01</v>
          </cell>
        </row>
        <row r="1397">
          <cell r="A1397" t="str">
            <v>13D02C19S02</v>
          </cell>
        </row>
        <row r="1398">
          <cell r="A1398" t="str">
            <v>13D02C20S01</v>
          </cell>
        </row>
        <row r="1399">
          <cell r="A1399" t="str">
            <v>13D02C20S02</v>
          </cell>
        </row>
        <row r="1400">
          <cell r="A1400" t="str">
            <v>13D03C01S01</v>
          </cell>
        </row>
        <row r="1401">
          <cell r="A1401" t="str">
            <v>13D03C02S01</v>
          </cell>
        </row>
        <row r="1402">
          <cell r="A1402" t="str">
            <v>13D03C02S02</v>
          </cell>
        </row>
        <row r="1403">
          <cell r="A1403" t="str">
            <v>13D03C03S01</v>
          </cell>
        </row>
        <row r="1404">
          <cell r="A1404" t="str">
            <v>13D03C04S01</v>
          </cell>
        </row>
        <row r="1405">
          <cell r="A1405" t="str">
            <v>13D03C05S01</v>
          </cell>
        </row>
        <row r="1406">
          <cell r="A1406" t="str">
            <v>13D03C06S01</v>
          </cell>
        </row>
        <row r="1407">
          <cell r="A1407" t="str">
            <v>13D03C07S01</v>
          </cell>
        </row>
        <row r="1408">
          <cell r="A1408" t="str">
            <v>13D03C08S01</v>
          </cell>
        </row>
        <row r="1409">
          <cell r="A1409" t="str">
            <v>13D03C09S01</v>
          </cell>
        </row>
        <row r="1410">
          <cell r="A1410" t="str">
            <v>13D03C10S01</v>
          </cell>
        </row>
        <row r="1411">
          <cell r="A1411" t="str">
            <v>13D03C11S01</v>
          </cell>
        </row>
        <row r="1412">
          <cell r="A1412" t="str">
            <v>13D04C01S01</v>
          </cell>
        </row>
        <row r="1413">
          <cell r="A1413" t="str">
            <v>13D04C02S01</v>
          </cell>
        </row>
        <row r="1414">
          <cell r="A1414" t="str">
            <v>13D04C03S01</v>
          </cell>
        </row>
        <row r="1415">
          <cell r="A1415" t="str">
            <v>13D04C04S01</v>
          </cell>
        </row>
        <row r="1416">
          <cell r="A1416" t="str">
            <v>13D04C05S01</v>
          </cell>
        </row>
        <row r="1417">
          <cell r="A1417" t="str">
            <v>13D04C06S01</v>
          </cell>
        </row>
        <row r="1418">
          <cell r="A1418" t="str">
            <v>13D04C07S01</v>
          </cell>
        </row>
        <row r="1419">
          <cell r="A1419" t="str">
            <v>13D04C08S01</v>
          </cell>
        </row>
        <row r="1420">
          <cell r="A1420" t="str">
            <v>13D04C09S01</v>
          </cell>
        </row>
        <row r="1421">
          <cell r="A1421" t="str">
            <v>13D04C10S01</v>
          </cell>
        </row>
        <row r="1422">
          <cell r="A1422" t="str">
            <v>13D04C11S01</v>
          </cell>
        </row>
        <row r="1423">
          <cell r="A1423" t="str">
            <v>13D04C12S01</v>
          </cell>
        </row>
        <row r="1424">
          <cell r="A1424" t="str">
            <v>13D04C13S01</v>
          </cell>
        </row>
        <row r="1425">
          <cell r="A1425" t="str">
            <v>13D04C14S01</v>
          </cell>
        </row>
        <row r="1426">
          <cell r="A1426" t="str">
            <v>13D05C01S01</v>
          </cell>
        </row>
        <row r="1427">
          <cell r="A1427" t="str">
            <v>13D05C02S01</v>
          </cell>
        </row>
        <row r="1428">
          <cell r="A1428" t="str">
            <v>13D05C03S01</v>
          </cell>
        </row>
        <row r="1429">
          <cell r="A1429" t="str">
            <v>13D05C03S02</v>
          </cell>
        </row>
        <row r="1430">
          <cell r="A1430" t="str">
            <v>13D05C03S03</v>
          </cell>
        </row>
        <row r="1431">
          <cell r="A1431" t="str">
            <v>13D05C04S01</v>
          </cell>
        </row>
        <row r="1432">
          <cell r="A1432" t="str">
            <v>13D05C05S01</v>
          </cell>
        </row>
        <row r="1433">
          <cell r="A1433" t="str">
            <v>13D05C06S01</v>
          </cell>
        </row>
        <row r="1434">
          <cell r="A1434" t="str">
            <v>13D05C06S02</v>
          </cell>
        </row>
        <row r="1435">
          <cell r="A1435" t="str">
            <v>13D05C07S01</v>
          </cell>
        </row>
        <row r="1436">
          <cell r="A1436" t="str">
            <v>13D06C01S01</v>
          </cell>
        </row>
        <row r="1437">
          <cell r="A1437" t="str">
            <v>13D06C02S01</v>
          </cell>
        </row>
        <row r="1438">
          <cell r="A1438" t="str">
            <v>13D06C03S01</v>
          </cell>
        </row>
        <row r="1439">
          <cell r="A1439" t="str">
            <v>13D06C04S01</v>
          </cell>
        </row>
        <row r="1440">
          <cell r="A1440" t="str">
            <v>13D06C05S01</v>
          </cell>
        </row>
        <row r="1441">
          <cell r="A1441" t="str">
            <v>13D06C06S01</v>
          </cell>
        </row>
        <row r="1442">
          <cell r="A1442" t="str">
            <v>13D06C07S01</v>
          </cell>
        </row>
        <row r="1443">
          <cell r="A1443" t="str">
            <v>13D07C01S01</v>
          </cell>
        </row>
        <row r="1444">
          <cell r="A1444" t="str">
            <v>13D07C01S02</v>
          </cell>
        </row>
        <row r="1445">
          <cell r="A1445" t="str">
            <v>13D07C02S01</v>
          </cell>
        </row>
        <row r="1446">
          <cell r="A1446" t="str">
            <v>13D07C03S01</v>
          </cell>
        </row>
        <row r="1447">
          <cell r="A1447" t="str">
            <v>13D07C04S01</v>
          </cell>
        </row>
        <row r="1448">
          <cell r="A1448" t="str">
            <v>13D07C05S01</v>
          </cell>
        </row>
        <row r="1449">
          <cell r="A1449" t="str">
            <v>13D07C06S01</v>
          </cell>
        </row>
        <row r="1450">
          <cell r="A1450" t="str">
            <v>13D07C07S01</v>
          </cell>
        </row>
        <row r="1451">
          <cell r="A1451" t="str">
            <v>13D07C08S01</v>
          </cell>
        </row>
        <row r="1452">
          <cell r="A1452" t="str">
            <v>13D07C09S01</v>
          </cell>
        </row>
        <row r="1453">
          <cell r="A1453" t="str">
            <v>13D07C10S01</v>
          </cell>
        </row>
        <row r="1454">
          <cell r="A1454" t="str">
            <v>13D07C11S01</v>
          </cell>
        </row>
        <row r="1455">
          <cell r="A1455" t="str">
            <v>13D07C11S02</v>
          </cell>
        </row>
        <row r="1456">
          <cell r="A1456" t="str">
            <v>13D07C12S01</v>
          </cell>
        </row>
        <row r="1457">
          <cell r="A1457" t="str">
            <v>13D07C13S01</v>
          </cell>
        </row>
        <row r="1458">
          <cell r="A1458" t="str">
            <v>13D07C14S01</v>
          </cell>
        </row>
        <row r="1459">
          <cell r="A1459" t="str">
            <v>13D07C15S01</v>
          </cell>
        </row>
        <row r="1460">
          <cell r="A1460" t="str">
            <v>13D07C16S01</v>
          </cell>
        </row>
        <row r="1461">
          <cell r="A1461" t="str">
            <v>13D07C17S01</v>
          </cell>
        </row>
        <row r="1462">
          <cell r="A1462" t="str">
            <v>13D07C18S01</v>
          </cell>
        </row>
        <row r="1463">
          <cell r="A1463" t="str">
            <v>13D07C19S01</v>
          </cell>
        </row>
        <row r="1464">
          <cell r="A1464" t="str">
            <v>13D08C01S01</v>
          </cell>
        </row>
        <row r="1465">
          <cell r="A1465" t="str">
            <v>13D08C02S01</v>
          </cell>
        </row>
        <row r="1466">
          <cell r="A1466" t="str">
            <v>13D08C03S01</v>
          </cell>
        </row>
        <row r="1467">
          <cell r="A1467" t="str">
            <v>13D08C03S02</v>
          </cell>
        </row>
        <row r="1468">
          <cell r="A1468" t="str">
            <v>13D08C04S01</v>
          </cell>
        </row>
        <row r="1469">
          <cell r="A1469" t="str">
            <v>13D08C05S01</v>
          </cell>
        </row>
        <row r="1470">
          <cell r="A1470" t="str">
            <v>13D08C06S01</v>
          </cell>
        </row>
        <row r="1471">
          <cell r="A1471" t="str">
            <v>13D09C01S01</v>
          </cell>
        </row>
        <row r="1472">
          <cell r="A1472" t="str">
            <v>13D09C02S01</v>
          </cell>
        </row>
        <row r="1473">
          <cell r="A1473" t="str">
            <v>13D09C03S01</v>
          </cell>
        </row>
        <row r="1474">
          <cell r="A1474" t="str">
            <v>13D09C04S01</v>
          </cell>
        </row>
        <row r="1475">
          <cell r="A1475" t="str">
            <v>13D09C05S01</v>
          </cell>
        </row>
        <row r="1476">
          <cell r="A1476" t="str">
            <v>13D09C06S01</v>
          </cell>
        </row>
        <row r="1477">
          <cell r="A1477" t="str">
            <v>13D10C01S01</v>
          </cell>
        </row>
        <row r="1478">
          <cell r="A1478" t="str">
            <v>13D10C02S01</v>
          </cell>
        </row>
        <row r="1479">
          <cell r="A1479" t="str">
            <v>13D10C03S01</v>
          </cell>
        </row>
        <row r="1480">
          <cell r="A1480" t="str">
            <v>13D10C04S01</v>
          </cell>
        </row>
        <row r="1481">
          <cell r="A1481" t="str">
            <v>13D10C05S01</v>
          </cell>
        </row>
        <row r="1482">
          <cell r="A1482" t="str">
            <v>13D10C06S01</v>
          </cell>
        </row>
        <row r="1483">
          <cell r="A1483" t="str">
            <v>13D10C07S01</v>
          </cell>
        </row>
        <row r="1484">
          <cell r="A1484" t="str">
            <v>13D10C08S01</v>
          </cell>
        </row>
        <row r="1485">
          <cell r="A1485" t="str">
            <v>13D10C09S01</v>
          </cell>
        </row>
        <row r="1486">
          <cell r="A1486" t="str">
            <v>13D11C01S01</v>
          </cell>
        </row>
        <row r="1487">
          <cell r="A1487" t="str">
            <v>13D11C01S02</v>
          </cell>
        </row>
        <row r="1488">
          <cell r="A1488" t="str">
            <v>13D11C02S01</v>
          </cell>
        </row>
        <row r="1489">
          <cell r="A1489" t="str">
            <v>13D11C03S01</v>
          </cell>
        </row>
        <row r="1490">
          <cell r="A1490" t="str">
            <v>13D11C03S02</v>
          </cell>
        </row>
        <row r="1491">
          <cell r="A1491" t="str">
            <v>13D11C04S01</v>
          </cell>
        </row>
        <row r="1492">
          <cell r="A1492" t="str">
            <v>13D11C05S01</v>
          </cell>
        </row>
        <row r="1493">
          <cell r="A1493" t="str">
            <v>13D11C05S02</v>
          </cell>
        </row>
        <row r="1494">
          <cell r="A1494" t="str">
            <v>13D11C06S01</v>
          </cell>
        </row>
        <row r="1495">
          <cell r="A1495" t="str">
            <v>13D12C01S01</v>
          </cell>
        </row>
        <row r="1496">
          <cell r="A1496" t="str">
            <v>13D12C01S02</v>
          </cell>
        </row>
        <row r="1497">
          <cell r="A1497" t="str">
            <v>13D12C02S01</v>
          </cell>
        </row>
        <row r="1498">
          <cell r="A1498" t="str">
            <v>13D12C03S01</v>
          </cell>
        </row>
        <row r="1499">
          <cell r="A1499" t="str">
            <v>13D12C04S01</v>
          </cell>
        </row>
        <row r="1500">
          <cell r="A1500" t="str">
            <v>13D12C05S01</v>
          </cell>
        </row>
        <row r="1501">
          <cell r="A1501" t="str">
            <v>13D12C05S02</v>
          </cell>
        </row>
        <row r="1502">
          <cell r="A1502" t="str">
            <v>14D01C01S01</v>
          </cell>
        </row>
        <row r="1503">
          <cell r="A1503" t="str">
            <v>14D01C02S01</v>
          </cell>
        </row>
        <row r="1504">
          <cell r="A1504" t="str">
            <v>14D01C03S01</v>
          </cell>
        </row>
        <row r="1505">
          <cell r="A1505" t="str">
            <v>14D01C04S01</v>
          </cell>
        </row>
        <row r="1506">
          <cell r="A1506" t="str">
            <v>14D01C05S01</v>
          </cell>
        </row>
        <row r="1507">
          <cell r="A1507" t="str">
            <v>14D01C05S02</v>
          </cell>
        </row>
        <row r="1508">
          <cell r="A1508" t="str">
            <v>14D01C06S01</v>
          </cell>
        </row>
        <row r="1509">
          <cell r="A1509" t="str">
            <v>14D01C06S02</v>
          </cell>
        </row>
        <row r="1510">
          <cell r="A1510" t="str">
            <v>14D01C07S01</v>
          </cell>
        </row>
        <row r="1511">
          <cell r="A1511" t="str">
            <v>14D02C01S01</v>
          </cell>
        </row>
        <row r="1512">
          <cell r="A1512" t="str">
            <v>14D02C02S01</v>
          </cell>
        </row>
        <row r="1513">
          <cell r="A1513" t="str">
            <v>14D02C03S01</v>
          </cell>
        </row>
        <row r="1514">
          <cell r="A1514" t="str">
            <v>14D02C04S01</v>
          </cell>
        </row>
        <row r="1515">
          <cell r="A1515" t="str">
            <v>14D03C01S01</v>
          </cell>
        </row>
        <row r="1516">
          <cell r="A1516" t="str">
            <v>14D03C02S01</v>
          </cell>
        </row>
        <row r="1517">
          <cell r="A1517" t="str">
            <v>14D03C03S01</v>
          </cell>
        </row>
        <row r="1518">
          <cell r="A1518" t="str">
            <v>14D03C04S01</v>
          </cell>
        </row>
        <row r="1519">
          <cell r="A1519" t="str">
            <v>14D04C01S01</v>
          </cell>
        </row>
        <row r="1520">
          <cell r="A1520" t="str">
            <v>14D04C02S01</v>
          </cell>
        </row>
        <row r="1521">
          <cell r="A1521" t="str">
            <v>14D04C03S01</v>
          </cell>
        </row>
        <row r="1522">
          <cell r="A1522" t="str">
            <v>14D04C04S01</v>
          </cell>
        </row>
        <row r="1523">
          <cell r="A1523" t="str">
            <v>14D04C05S01</v>
          </cell>
        </row>
        <row r="1524">
          <cell r="A1524" t="str">
            <v>14D04C05S02</v>
          </cell>
        </row>
        <row r="1525">
          <cell r="A1525" t="str">
            <v>14D04C06S01</v>
          </cell>
        </row>
        <row r="1526">
          <cell r="A1526" t="str">
            <v>14D04C07S01</v>
          </cell>
        </row>
        <row r="1527">
          <cell r="A1527" t="str">
            <v>14D05C01S01</v>
          </cell>
        </row>
        <row r="1528">
          <cell r="A1528" t="str">
            <v>14D05C02S01</v>
          </cell>
        </row>
        <row r="1529">
          <cell r="A1529" t="str">
            <v>14D05C03S01</v>
          </cell>
        </row>
        <row r="1530">
          <cell r="A1530" t="str">
            <v>14D06C01S01</v>
          </cell>
        </row>
        <row r="1531">
          <cell r="A1531" t="str">
            <v>14D06C02S01</v>
          </cell>
        </row>
        <row r="1532">
          <cell r="A1532" t="str">
            <v>14D06C03S01</v>
          </cell>
        </row>
        <row r="1533">
          <cell r="A1533" t="str">
            <v>14D06C04S01</v>
          </cell>
        </row>
        <row r="1534">
          <cell r="A1534" t="str">
            <v>14D06C05S01</v>
          </cell>
        </row>
        <row r="1535">
          <cell r="A1535" t="str">
            <v>14D06C06S01</v>
          </cell>
        </row>
        <row r="1536">
          <cell r="A1536" t="str">
            <v>15D01C01S01</v>
          </cell>
        </row>
        <row r="1537">
          <cell r="A1537" t="str">
            <v>15D01C02S01</v>
          </cell>
        </row>
        <row r="1538">
          <cell r="A1538" t="str">
            <v>15D01C03S01</v>
          </cell>
        </row>
        <row r="1539">
          <cell r="A1539" t="str">
            <v>15D01C04S01</v>
          </cell>
        </row>
        <row r="1540">
          <cell r="A1540" t="str">
            <v>15D01C04S02</v>
          </cell>
        </row>
        <row r="1541">
          <cell r="A1541" t="str">
            <v>15D01C05S01</v>
          </cell>
        </row>
        <row r="1542">
          <cell r="A1542" t="str">
            <v>15D01C05S02</v>
          </cell>
        </row>
        <row r="1543">
          <cell r="A1543" t="str">
            <v>15D01C06S01</v>
          </cell>
        </row>
        <row r="1544">
          <cell r="A1544" t="str">
            <v>15D01C07S01</v>
          </cell>
        </row>
        <row r="1545">
          <cell r="A1545" t="str">
            <v>15D01C07S02</v>
          </cell>
        </row>
        <row r="1546">
          <cell r="A1546" t="str">
            <v>15D01C08S01</v>
          </cell>
        </row>
        <row r="1547">
          <cell r="A1547" t="str">
            <v>15D01C09S01</v>
          </cell>
        </row>
        <row r="1548">
          <cell r="A1548" t="str">
            <v>15D02C01S01</v>
          </cell>
        </row>
        <row r="1549">
          <cell r="A1549" t="str">
            <v>15D02C02S01</v>
          </cell>
        </row>
        <row r="1550">
          <cell r="A1550" t="str">
            <v>15D02C03S01</v>
          </cell>
        </row>
        <row r="1551">
          <cell r="A1551" t="str">
            <v>15D02C04S01</v>
          </cell>
        </row>
        <row r="1552">
          <cell r="A1552" t="str">
            <v>15D02C05S01</v>
          </cell>
        </row>
        <row r="1553">
          <cell r="A1553" t="str">
            <v>15D02C05S02</v>
          </cell>
        </row>
        <row r="1554">
          <cell r="A1554" t="str">
            <v>15D02C06S01</v>
          </cell>
        </row>
        <row r="1555">
          <cell r="A1555" t="str">
            <v>22D01C01S01</v>
          </cell>
        </row>
        <row r="1556">
          <cell r="A1556" t="str">
            <v>22D01C01S02</v>
          </cell>
        </row>
        <row r="1557">
          <cell r="A1557" t="str">
            <v>22D01C02S01</v>
          </cell>
        </row>
        <row r="1558">
          <cell r="A1558" t="str">
            <v>22D01C02S02</v>
          </cell>
        </row>
        <row r="1559">
          <cell r="A1559" t="str">
            <v>22D01C02S03</v>
          </cell>
        </row>
        <row r="1560">
          <cell r="A1560" t="str">
            <v>22D01C02S04</v>
          </cell>
        </row>
        <row r="1561">
          <cell r="A1561" t="str">
            <v>22D01C03S01</v>
          </cell>
        </row>
        <row r="1562">
          <cell r="A1562" t="str">
            <v>22D01C03S02</v>
          </cell>
        </row>
        <row r="1563">
          <cell r="A1563" t="str">
            <v>22D01C04S01</v>
          </cell>
        </row>
        <row r="1564">
          <cell r="A1564" t="str">
            <v>22D02C01S01</v>
          </cell>
        </row>
        <row r="1565">
          <cell r="A1565" t="str">
            <v>22D02C02S01</v>
          </cell>
        </row>
        <row r="1566">
          <cell r="A1566" t="str">
            <v>22D02C02S02</v>
          </cell>
        </row>
        <row r="1567">
          <cell r="A1567" t="str">
            <v>22D02C03S01</v>
          </cell>
        </row>
        <row r="1568">
          <cell r="A1568" t="str">
            <v>22D02C04S01</v>
          </cell>
        </row>
        <row r="1569">
          <cell r="A1569" t="str">
            <v>22D02C04S02</v>
          </cell>
        </row>
        <row r="1570">
          <cell r="A1570" t="str">
            <v>22D02C04S03</v>
          </cell>
        </row>
        <row r="1571">
          <cell r="A1571" t="str">
            <v>22D02C04S04</v>
          </cell>
        </row>
        <row r="1572">
          <cell r="A1572" t="str">
            <v>22D02C05S01</v>
          </cell>
        </row>
        <row r="1573">
          <cell r="A1573" t="str">
            <v>22D02C05S02</v>
          </cell>
        </row>
        <row r="1574">
          <cell r="A1574" t="str">
            <v>22D02C05S03</v>
          </cell>
        </row>
        <row r="1575">
          <cell r="A1575" t="str">
            <v>22D02C05S04</v>
          </cell>
        </row>
        <row r="1576">
          <cell r="A1576" t="str">
            <v>22D02C05S05</v>
          </cell>
        </row>
        <row r="1577">
          <cell r="A1577" t="str">
            <v>22D02C06S01</v>
          </cell>
        </row>
        <row r="1578">
          <cell r="A1578" t="str">
            <v>22D02C06S02</v>
          </cell>
        </row>
        <row r="1579">
          <cell r="A1579" t="str">
            <v>22D02C07S01</v>
          </cell>
        </row>
        <row r="1580">
          <cell r="A1580" t="str">
            <v>22D02C08S01</v>
          </cell>
        </row>
        <row r="1581">
          <cell r="A1581" t="str">
            <v>22D02C08S02</v>
          </cell>
        </row>
        <row r="1582">
          <cell r="A1582" t="str">
            <v>22D02C08S03</v>
          </cell>
        </row>
        <row r="1583">
          <cell r="A1583" t="str">
            <v>22D02C09S01</v>
          </cell>
        </row>
        <row r="1584">
          <cell r="A1584" t="str">
            <v>22D02C10S01</v>
          </cell>
        </row>
        <row r="1585">
          <cell r="A1585" t="str">
            <v>22D02C11S01</v>
          </cell>
        </row>
        <row r="1586">
          <cell r="A1586" t="str">
            <v>22D03C01S01</v>
          </cell>
        </row>
        <row r="1587">
          <cell r="A1587" t="str">
            <v>22D03C02S01</v>
          </cell>
        </row>
        <row r="1588">
          <cell r="A1588" t="str">
            <v>22D03C03S01</v>
          </cell>
        </row>
        <row r="1589">
          <cell r="A1589" t="str">
            <v>16D01C01S01</v>
          </cell>
        </row>
        <row r="1590">
          <cell r="A1590" t="str">
            <v>16D01C01S02</v>
          </cell>
        </row>
        <row r="1591">
          <cell r="A1591" t="str">
            <v>16D01C01S03</v>
          </cell>
        </row>
        <row r="1592">
          <cell r="A1592" t="str">
            <v>16D01C02S01</v>
          </cell>
        </row>
        <row r="1593">
          <cell r="A1593" t="str">
            <v>16D01C02S02</v>
          </cell>
        </row>
        <row r="1594">
          <cell r="A1594" t="str">
            <v>16D01C03S01</v>
          </cell>
        </row>
        <row r="1595">
          <cell r="A1595" t="str">
            <v>16D01C03S02</v>
          </cell>
        </row>
        <row r="1596">
          <cell r="A1596" t="str">
            <v>16D01C04S01</v>
          </cell>
        </row>
        <row r="1597">
          <cell r="A1597" t="str">
            <v>16D01C05S01</v>
          </cell>
        </row>
        <row r="1598">
          <cell r="A1598" t="str">
            <v>16D01C06S01</v>
          </cell>
        </row>
        <row r="1599">
          <cell r="A1599" t="str">
            <v>16D01C07S01</v>
          </cell>
        </row>
        <row r="1600">
          <cell r="A1600" t="str">
            <v>16D01C08S01</v>
          </cell>
        </row>
        <row r="1601">
          <cell r="A1601" t="str">
            <v>16D01C09S01</v>
          </cell>
        </row>
        <row r="1602">
          <cell r="A1602" t="str">
            <v>16D01C10S01</v>
          </cell>
        </row>
        <row r="1603">
          <cell r="A1603" t="str">
            <v>16D01C11S01</v>
          </cell>
        </row>
        <row r="1604">
          <cell r="A1604" t="str">
            <v>16D01C11S02</v>
          </cell>
        </row>
        <row r="1605">
          <cell r="A1605" t="str">
            <v>16D01C12S01</v>
          </cell>
        </row>
        <row r="1606">
          <cell r="A1606" t="str">
            <v>16D02C01S01</v>
          </cell>
        </row>
        <row r="1607">
          <cell r="A1607" t="str">
            <v>16D02C02S01</v>
          </cell>
        </row>
        <row r="1608">
          <cell r="A1608" t="str">
            <v>17D10C01S01</v>
          </cell>
        </row>
        <row r="1609">
          <cell r="A1609" t="str">
            <v>17D10C02S01</v>
          </cell>
        </row>
        <row r="1610">
          <cell r="A1610" t="str">
            <v>17D10C02S02</v>
          </cell>
        </row>
        <row r="1611">
          <cell r="A1611" t="str">
            <v>17D10C02S03</v>
          </cell>
        </row>
        <row r="1612">
          <cell r="A1612" t="str">
            <v>17D10C03S01</v>
          </cell>
        </row>
        <row r="1613">
          <cell r="A1613" t="str">
            <v>17D10C03S02</v>
          </cell>
        </row>
        <row r="1614">
          <cell r="A1614" t="str">
            <v>17D10C04S01</v>
          </cell>
        </row>
        <row r="1615">
          <cell r="A1615" t="str">
            <v>17D10C05S01</v>
          </cell>
        </row>
        <row r="1616">
          <cell r="A1616" t="str">
            <v>17D10C05S02</v>
          </cell>
        </row>
        <row r="1617">
          <cell r="A1617" t="str">
            <v>17D10C06S01</v>
          </cell>
        </row>
        <row r="1618">
          <cell r="A1618" t="str">
            <v>17D10C07S01</v>
          </cell>
        </row>
        <row r="1619">
          <cell r="A1619" t="str">
            <v>17D10C07S02</v>
          </cell>
        </row>
        <row r="1620">
          <cell r="A1620" t="str">
            <v>17D10C08S01</v>
          </cell>
        </row>
        <row r="1621">
          <cell r="A1621" t="str">
            <v>17D10C08S02</v>
          </cell>
        </row>
        <row r="1622">
          <cell r="A1622" t="str">
            <v>17D11C01S01</v>
          </cell>
        </row>
        <row r="1623">
          <cell r="A1623" t="str">
            <v>17D11C02S01</v>
          </cell>
        </row>
        <row r="1624">
          <cell r="A1624" t="str">
            <v>17D11C02S02</v>
          </cell>
        </row>
        <row r="1625">
          <cell r="A1625" t="str">
            <v>17D11C03S01</v>
          </cell>
        </row>
        <row r="1626">
          <cell r="A1626" t="str">
            <v>17D11C03S02</v>
          </cell>
        </row>
        <row r="1627">
          <cell r="A1627" t="str">
            <v>17D11C04S01</v>
          </cell>
        </row>
        <row r="1628">
          <cell r="A1628" t="str">
            <v>17D11C04S02</v>
          </cell>
        </row>
        <row r="1629">
          <cell r="A1629" t="str">
            <v>17D11C05S01</v>
          </cell>
        </row>
        <row r="1630">
          <cell r="A1630" t="str">
            <v>17D11C06S01</v>
          </cell>
        </row>
        <row r="1631">
          <cell r="A1631" t="str">
            <v>17D11C07S01</v>
          </cell>
        </row>
        <row r="1632">
          <cell r="A1632" t="str">
            <v>17D11C07S02</v>
          </cell>
        </row>
        <row r="1633">
          <cell r="A1633" t="str">
            <v>17D11C08S01</v>
          </cell>
        </row>
        <row r="1634">
          <cell r="A1634" t="str">
            <v>17D11C08S02</v>
          </cell>
        </row>
        <row r="1635">
          <cell r="A1635" t="str">
            <v>17D11C09S01</v>
          </cell>
        </row>
        <row r="1636">
          <cell r="A1636" t="str">
            <v>17D11C09S02</v>
          </cell>
        </row>
        <row r="1637">
          <cell r="A1637" t="str">
            <v>17D11C10S01</v>
          </cell>
        </row>
        <row r="1638">
          <cell r="A1638" t="str">
            <v>17D11C10S02</v>
          </cell>
        </row>
        <row r="1639">
          <cell r="A1639" t="str">
            <v>17D11C11S01</v>
          </cell>
        </row>
        <row r="1640">
          <cell r="A1640" t="str">
            <v>17D11C11S02</v>
          </cell>
        </row>
        <row r="1641">
          <cell r="A1641" t="str">
            <v>17D11C12S01</v>
          </cell>
        </row>
        <row r="1642">
          <cell r="A1642" t="str">
            <v>17D11C12S02</v>
          </cell>
        </row>
        <row r="1643">
          <cell r="A1643" t="str">
            <v>17D11C12S03</v>
          </cell>
        </row>
        <row r="1644">
          <cell r="A1644" t="str">
            <v>17D11C13S01</v>
          </cell>
        </row>
        <row r="1645">
          <cell r="A1645" t="str">
            <v>17D11C13S02</v>
          </cell>
        </row>
        <row r="1646">
          <cell r="A1646" t="str">
            <v>17D12C01S01</v>
          </cell>
        </row>
        <row r="1647">
          <cell r="A1647" t="str">
            <v>17D12C01S02</v>
          </cell>
        </row>
        <row r="1648">
          <cell r="A1648" t="str">
            <v>17D12C01S03</v>
          </cell>
        </row>
        <row r="1649">
          <cell r="A1649" t="str">
            <v>17D12C02S01</v>
          </cell>
        </row>
        <row r="1650">
          <cell r="A1650" t="str">
            <v>17D12C02S02</v>
          </cell>
        </row>
        <row r="1651">
          <cell r="A1651" t="str">
            <v>17D12C03S01</v>
          </cell>
        </row>
        <row r="1652">
          <cell r="A1652" t="str">
            <v>17D12C03S02</v>
          </cell>
        </row>
        <row r="1653">
          <cell r="A1653" t="str">
            <v>17D12C04S01</v>
          </cell>
        </row>
        <row r="1654">
          <cell r="A1654" t="str">
            <v>17D12C04S02</v>
          </cell>
        </row>
        <row r="1655">
          <cell r="A1655" t="str">
            <v>17D12C04S03</v>
          </cell>
        </row>
        <row r="1656">
          <cell r="A1656" t="str">
            <v>17D12C04S04</v>
          </cell>
        </row>
        <row r="1657">
          <cell r="A1657" t="str">
            <v>24D01C01S01</v>
          </cell>
        </row>
        <row r="1658">
          <cell r="A1658" t="str">
            <v>24D01C01S02</v>
          </cell>
        </row>
        <row r="1659">
          <cell r="A1659" t="str">
            <v>24D01C02S01</v>
          </cell>
        </row>
        <row r="1660">
          <cell r="A1660" t="str">
            <v>24D01C03S01</v>
          </cell>
        </row>
        <row r="1661">
          <cell r="A1661" t="str">
            <v>24D01C03S02</v>
          </cell>
        </row>
        <row r="1662">
          <cell r="A1662" t="str">
            <v>24D01C04S01</v>
          </cell>
        </row>
        <row r="1663">
          <cell r="A1663" t="str">
            <v>24D01C04S02</v>
          </cell>
        </row>
        <row r="1664">
          <cell r="A1664" t="str">
            <v>24D01C04S03</v>
          </cell>
        </row>
        <row r="1665">
          <cell r="A1665" t="str">
            <v>24D01C04S04</v>
          </cell>
        </row>
        <row r="1666">
          <cell r="A1666" t="str">
            <v>24D01C05S01</v>
          </cell>
        </row>
        <row r="1667">
          <cell r="A1667" t="str">
            <v>24D01C06S01</v>
          </cell>
        </row>
        <row r="1668">
          <cell r="A1668" t="str">
            <v>24D01C07S01</v>
          </cell>
        </row>
        <row r="1669">
          <cell r="A1669" t="str">
            <v>24D01C08S01</v>
          </cell>
        </row>
        <row r="1670">
          <cell r="A1670" t="str">
            <v>24D01C09S01</v>
          </cell>
        </row>
        <row r="1671">
          <cell r="A1671" t="str">
            <v>24D01C10S01</v>
          </cell>
        </row>
        <row r="1672">
          <cell r="A1672" t="str">
            <v>24D02C01S01</v>
          </cell>
        </row>
        <row r="1673">
          <cell r="A1673" t="str">
            <v>24D02C01S02</v>
          </cell>
        </row>
        <row r="1674">
          <cell r="A1674" t="str">
            <v>24D02C01S03</v>
          </cell>
        </row>
        <row r="1675">
          <cell r="A1675" t="str">
            <v>24D02C01S04</v>
          </cell>
        </row>
        <row r="1676">
          <cell r="A1676" t="str">
            <v>24D02C02S01</v>
          </cell>
        </row>
        <row r="1677">
          <cell r="A1677" t="str">
            <v>24D02C02S02</v>
          </cell>
        </row>
        <row r="1678">
          <cell r="A1678" t="str">
            <v>24D02C03S01</v>
          </cell>
        </row>
        <row r="1679">
          <cell r="A1679" t="str">
            <v>24D02C03S02</v>
          </cell>
        </row>
        <row r="1680">
          <cell r="A1680" t="str">
            <v>24D02C04S01</v>
          </cell>
        </row>
        <row r="1681">
          <cell r="A1681" t="str">
            <v>24D02C05S01</v>
          </cell>
        </row>
        <row r="1682">
          <cell r="A1682" t="str">
            <v>24D02C05S02</v>
          </cell>
        </row>
        <row r="1683">
          <cell r="A1683" t="str">
            <v>24D02C05S03</v>
          </cell>
        </row>
        <row r="1684">
          <cell r="A1684" t="str">
            <v>24D02C06S01</v>
          </cell>
        </row>
        <row r="1685">
          <cell r="A1685" t="str">
            <v>24D02C06S02</v>
          </cell>
        </row>
        <row r="1686">
          <cell r="A1686" t="str">
            <v>24D02C06S03</v>
          </cell>
        </row>
        <row r="1687">
          <cell r="A1687" t="str">
            <v>24D02C07S01</v>
          </cell>
        </row>
        <row r="1688">
          <cell r="A1688" t="str">
            <v>24D02C07S02</v>
          </cell>
        </row>
        <row r="1689">
          <cell r="A1689" t="str">
            <v>24D02C08S01</v>
          </cell>
        </row>
        <row r="1690">
          <cell r="A1690" t="str">
            <v>23D01C01S01</v>
          </cell>
        </row>
        <row r="1691">
          <cell r="A1691" t="str">
            <v>23D01C02S01</v>
          </cell>
        </row>
        <row r="1692">
          <cell r="A1692" t="str">
            <v>23D01C02S02</v>
          </cell>
        </row>
        <row r="1693">
          <cell r="A1693" t="str">
            <v>23D01C02S03</v>
          </cell>
        </row>
        <row r="1694">
          <cell r="A1694" t="str">
            <v>23D01C02S04</v>
          </cell>
        </row>
        <row r="1695">
          <cell r="A1695" t="str">
            <v>23D01C03S01</v>
          </cell>
        </row>
        <row r="1696">
          <cell r="A1696" t="str">
            <v>23D01C03S02</v>
          </cell>
        </row>
        <row r="1697">
          <cell r="A1697" t="str">
            <v>23D01C04S01</v>
          </cell>
        </row>
        <row r="1698">
          <cell r="A1698" t="str">
            <v>23D01C04S02</v>
          </cell>
        </row>
        <row r="1699">
          <cell r="A1699" t="str">
            <v>23D01C04S03</v>
          </cell>
        </row>
        <row r="1700">
          <cell r="A1700" t="str">
            <v>23D01C05S01</v>
          </cell>
        </row>
        <row r="1701">
          <cell r="A1701" t="str">
            <v>23D01C05S02</v>
          </cell>
        </row>
        <row r="1702">
          <cell r="A1702" t="str">
            <v>23D01C06S01</v>
          </cell>
        </row>
        <row r="1703">
          <cell r="A1703" t="str">
            <v>23D01C06S02</v>
          </cell>
        </row>
        <row r="1704">
          <cell r="A1704" t="str">
            <v>23D01C07S01</v>
          </cell>
        </row>
        <row r="1705">
          <cell r="A1705" t="str">
            <v>23D01C07S02</v>
          </cell>
        </row>
        <row r="1706">
          <cell r="A1706" t="str">
            <v>23D01C08S01</v>
          </cell>
        </row>
        <row r="1707">
          <cell r="A1707" t="str">
            <v>23D01C09S01</v>
          </cell>
        </row>
        <row r="1708">
          <cell r="A1708" t="str">
            <v>23D01C09S02</v>
          </cell>
        </row>
        <row r="1709">
          <cell r="A1709" t="str">
            <v>23D01C10S01</v>
          </cell>
        </row>
        <row r="1710">
          <cell r="A1710" t="str">
            <v>23D01C11S01</v>
          </cell>
        </row>
        <row r="1711">
          <cell r="A1711" t="str">
            <v>23D01C12S01</v>
          </cell>
        </row>
        <row r="1712">
          <cell r="A1712" t="str">
            <v>23D01C13S01</v>
          </cell>
        </row>
        <row r="1713">
          <cell r="A1713" t="str">
            <v>23D01C14S01</v>
          </cell>
        </row>
        <row r="1714">
          <cell r="A1714" t="str">
            <v>23D01C15S01</v>
          </cell>
        </row>
        <row r="1715">
          <cell r="A1715" t="str">
            <v>23D01C16S01</v>
          </cell>
        </row>
        <row r="1716">
          <cell r="A1716" t="str">
            <v>23D01C16S02</v>
          </cell>
        </row>
        <row r="1717">
          <cell r="A1717" t="str">
            <v>23D01C17S01</v>
          </cell>
        </row>
        <row r="1718">
          <cell r="A1718" t="str">
            <v>23D02C01S01</v>
          </cell>
        </row>
        <row r="1719">
          <cell r="A1719" t="str">
            <v>23D02C01S02</v>
          </cell>
        </row>
        <row r="1720">
          <cell r="A1720" t="str">
            <v>23D02C01S03</v>
          </cell>
        </row>
        <row r="1721">
          <cell r="A1721" t="str">
            <v>23D02C02S01</v>
          </cell>
        </row>
        <row r="1722">
          <cell r="A1722" t="str">
            <v>23D02C03S01</v>
          </cell>
        </row>
        <row r="1723">
          <cell r="A1723" t="str">
            <v>23D02C03S02</v>
          </cell>
        </row>
        <row r="1724">
          <cell r="A1724" t="str">
            <v>23D02C04S01</v>
          </cell>
        </row>
        <row r="1725">
          <cell r="A1725" t="str">
            <v>23D02C04S02</v>
          </cell>
        </row>
        <row r="1726">
          <cell r="A1726" t="str">
            <v>23D02C04S03</v>
          </cell>
        </row>
        <row r="1727">
          <cell r="A1727" t="str">
            <v>23D02C05S01</v>
          </cell>
        </row>
        <row r="1728">
          <cell r="A1728" t="str">
            <v>23D02C05S02</v>
          </cell>
        </row>
        <row r="1729">
          <cell r="A1729" t="str">
            <v>23D02C06S01</v>
          </cell>
        </row>
        <row r="1730">
          <cell r="A1730" t="str">
            <v>23D02C06S02</v>
          </cell>
        </row>
        <row r="1731">
          <cell r="A1731" t="str">
            <v>23D02C06S03</v>
          </cell>
        </row>
        <row r="1732">
          <cell r="A1732" t="str">
            <v>23D02C07S01</v>
          </cell>
        </row>
        <row r="1733">
          <cell r="A1733" t="str">
            <v>23D02C08S01</v>
          </cell>
        </row>
        <row r="1734">
          <cell r="A1734" t="str">
            <v>23D02C08S02</v>
          </cell>
        </row>
        <row r="1735">
          <cell r="A1735" t="str">
            <v>23D02C08S03</v>
          </cell>
        </row>
        <row r="1736">
          <cell r="A1736" t="str">
            <v>23D02C09S01</v>
          </cell>
        </row>
        <row r="1737">
          <cell r="A1737" t="str">
            <v>23D02C10S01</v>
          </cell>
        </row>
        <row r="1738">
          <cell r="A1738" t="str">
            <v>23D02C11S01</v>
          </cell>
        </row>
        <row r="1739">
          <cell r="A1739" t="str">
            <v>23D03C01S01</v>
          </cell>
        </row>
        <row r="1740">
          <cell r="A1740" t="str">
            <v>23D03C01S02</v>
          </cell>
        </row>
        <row r="1741">
          <cell r="A1741" t="str">
            <v>23D03C01S03</v>
          </cell>
        </row>
        <row r="1742">
          <cell r="A1742" t="str">
            <v>23D03C02S01</v>
          </cell>
        </row>
        <row r="1743">
          <cell r="A1743" t="str">
            <v>23D03C02S02</v>
          </cell>
        </row>
        <row r="1744">
          <cell r="A1744" t="str">
            <v>23D03C03S01</v>
          </cell>
        </row>
        <row r="1745">
          <cell r="A1745" t="str">
            <v>21D01C01S01</v>
          </cell>
        </row>
        <row r="1746">
          <cell r="A1746" t="str">
            <v>21D01C01S02</v>
          </cell>
        </row>
        <row r="1747">
          <cell r="A1747" t="str">
            <v>21D01C02S01</v>
          </cell>
        </row>
        <row r="1748">
          <cell r="A1748" t="str">
            <v>21D01C02S02</v>
          </cell>
        </row>
        <row r="1749">
          <cell r="A1749" t="str">
            <v>21D01C03S01</v>
          </cell>
        </row>
        <row r="1750">
          <cell r="A1750" t="str">
            <v>21D01C03S02</v>
          </cell>
        </row>
        <row r="1751">
          <cell r="A1751" t="str">
            <v>21D02C01S01</v>
          </cell>
        </row>
        <row r="1752">
          <cell r="A1752" t="str">
            <v>21D02C01S02</v>
          </cell>
        </row>
        <row r="1753">
          <cell r="A1753" t="str">
            <v>21D02C02S01</v>
          </cell>
        </row>
        <row r="1754">
          <cell r="A1754" t="str">
            <v>21D02C03S01</v>
          </cell>
        </row>
        <row r="1755">
          <cell r="A1755" t="str">
            <v>21D02C03S02</v>
          </cell>
        </row>
        <row r="1756">
          <cell r="A1756" t="str">
            <v>21D02C04S01</v>
          </cell>
        </row>
        <row r="1757">
          <cell r="A1757" t="str">
            <v>21D02C04S02</v>
          </cell>
        </row>
        <row r="1758">
          <cell r="A1758" t="str">
            <v>21D02C05S01</v>
          </cell>
        </row>
        <row r="1759">
          <cell r="A1759" t="str">
            <v>21D02C05S02</v>
          </cell>
        </row>
        <row r="1760">
          <cell r="A1760" t="str">
            <v>21D02C06S01</v>
          </cell>
        </row>
        <row r="1761">
          <cell r="A1761" t="str">
            <v>21D02C07S01</v>
          </cell>
        </row>
        <row r="1762">
          <cell r="A1762" t="str">
            <v>21D02C07S02</v>
          </cell>
        </row>
        <row r="1763">
          <cell r="A1763" t="str">
            <v>21D02C08S01</v>
          </cell>
        </row>
        <row r="1764">
          <cell r="A1764" t="str">
            <v>21D03C01S01</v>
          </cell>
        </row>
        <row r="1765">
          <cell r="A1765" t="str">
            <v>21D03C02S01</v>
          </cell>
        </row>
        <row r="1766">
          <cell r="A1766" t="str">
            <v>21D03C03S01</v>
          </cell>
        </row>
        <row r="1767">
          <cell r="A1767" t="str">
            <v>21D03C04S01</v>
          </cell>
        </row>
        <row r="1768">
          <cell r="A1768" t="str">
            <v>21D03C04S02</v>
          </cell>
        </row>
        <row r="1769">
          <cell r="A1769" t="str">
            <v>21D03C05S01</v>
          </cell>
        </row>
        <row r="1770">
          <cell r="A1770" t="str">
            <v>21D04C01S01</v>
          </cell>
        </row>
        <row r="1771">
          <cell r="A1771" t="str">
            <v>21D04C02S01</v>
          </cell>
        </row>
        <row r="1772">
          <cell r="A1772" t="str">
            <v>21D04C02S02</v>
          </cell>
        </row>
        <row r="1773">
          <cell r="A1773" t="str">
            <v>21D04C03S01</v>
          </cell>
        </row>
        <row r="1774">
          <cell r="A1774" t="str">
            <v>21D04C04S01</v>
          </cell>
        </row>
        <row r="1775">
          <cell r="A1775" t="str">
            <v>21D04C05S01</v>
          </cell>
        </row>
        <row r="1776">
          <cell r="A1776" t="str">
            <v>18D01C01S01</v>
          </cell>
        </row>
        <row r="1777">
          <cell r="A1777" t="str">
            <v>18D01C02S01</v>
          </cell>
        </row>
        <row r="1778">
          <cell r="A1778" t="str">
            <v>18D01C03S01</v>
          </cell>
        </row>
        <row r="1779">
          <cell r="A1779" t="str">
            <v>18D01C03S02</v>
          </cell>
        </row>
        <row r="1780">
          <cell r="A1780" t="str">
            <v>18D01C04S01</v>
          </cell>
        </row>
        <row r="1781">
          <cell r="A1781" t="str">
            <v>18D01C04S02</v>
          </cell>
        </row>
        <row r="1782">
          <cell r="A1782" t="str">
            <v>18D01C05S01</v>
          </cell>
        </row>
        <row r="1783">
          <cell r="A1783" t="str">
            <v>18D01C05S02</v>
          </cell>
        </row>
        <row r="1784">
          <cell r="A1784" t="str">
            <v>18D01C06S01</v>
          </cell>
        </row>
        <row r="1785">
          <cell r="A1785" t="str">
            <v>18D01C07S01</v>
          </cell>
        </row>
        <row r="1786">
          <cell r="A1786" t="str">
            <v>18D01C08S01</v>
          </cell>
        </row>
        <row r="1787">
          <cell r="A1787" t="str">
            <v>18D01C08S02</v>
          </cell>
        </row>
        <row r="1788">
          <cell r="A1788" t="str">
            <v>18D01C09S01</v>
          </cell>
        </row>
        <row r="1789">
          <cell r="A1789" t="str">
            <v>18D01C10S01</v>
          </cell>
        </row>
        <row r="1790">
          <cell r="A1790" t="str">
            <v>18D01C10S02</v>
          </cell>
        </row>
        <row r="1791">
          <cell r="A1791" t="str">
            <v>18D01C11S01</v>
          </cell>
        </row>
        <row r="1792">
          <cell r="A1792" t="str">
            <v>18D01C11S02</v>
          </cell>
        </row>
        <row r="1793">
          <cell r="A1793" t="str">
            <v>18D01C12S01</v>
          </cell>
        </row>
        <row r="1794">
          <cell r="A1794" t="str">
            <v>18D02C01S01</v>
          </cell>
        </row>
        <row r="1795">
          <cell r="A1795" t="str">
            <v>18D02C01S02</v>
          </cell>
        </row>
        <row r="1796">
          <cell r="A1796" t="str">
            <v>18D02C02S01</v>
          </cell>
        </row>
        <row r="1797">
          <cell r="A1797" t="str">
            <v>18D02C02S02</v>
          </cell>
        </row>
        <row r="1798">
          <cell r="A1798" t="str">
            <v>18D02C03S01</v>
          </cell>
        </row>
        <row r="1799">
          <cell r="A1799" t="str">
            <v>18D02C03S02</v>
          </cell>
        </row>
        <row r="1800">
          <cell r="A1800" t="str">
            <v>18D02C04S01</v>
          </cell>
        </row>
        <row r="1801">
          <cell r="A1801" t="str">
            <v>18D02C04S02</v>
          </cell>
        </row>
        <row r="1802">
          <cell r="A1802" t="str">
            <v>18D02C05S01</v>
          </cell>
        </row>
        <row r="1803">
          <cell r="A1803" t="str">
            <v>18D02C06S01</v>
          </cell>
        </row>
        <row r="1804">
          <cell r="A1804" t="str">
            <v>18D02C07S01</v>
          </cell>
        </row>
        <row r="1805">
          <cell r="A1805" t="str">
            <v>18D02C07S02</v>
          </cell>
        </row>
        <row r="1806">
          <cell r="A1806" t="str">
            <v>18D02C08S01</v>
          </cell>
        </row>
        <row r="1807">
          <cell r="A1807" t="str">
            <v>18D02C08S02</v>
          </cell>
        </row>
        <row r="1808">
          <cell r="A1808" t="str">
            <v>18D02C09S01</v>
          </cell>
        </row>
        <row r="1809">
          <cell r="A1809" t="str">
            <v>18D02C09S02</v>
          </cell>
        </row>
        <row r="1810">
          <cell r="A1810" t="str">
            <v>18D02C10S01</v>
          </cell>
        </row>
        <row r="1811">
          <cell r="A1811" t="str">
            <v>18D02C11S01</v>
          </cell>
        </row>
        <row r="1812">
          <cell r="A1812" t="str">
            <v>18D02C11S02</v>
          </cell>
        </row>
        <row r="1813">
          <cell r="A1813" t="str">
            <v>18D02C12S01</v>
          </cell>
        </row>
        <row r="1814">
          <cell r="A1814" t="str">
            <v>18D03C01S01</v>
          </cell>
        </row>
        <row r="1815">
          <cell r="A1815" t="str">
            <v>18D03C01S02</v>
          </cell>
        </row>
        <row r="1816">
          <cell r="A1816" t="str">
            <v>18D03C02S01</v>
          </cell>
        </row>
        <row r="1817">
          <cell r="A1817" t="str">
            <v>18D04C01S01</v>
          </cell>
        </row>
        <row r="1818">
          <cell r="A1818" t="str">
            <v>18D04C01S02</v>
          </cell>
        </row>
        <row r="1819">
          <cell r="A1819" t="str">
            <v>18D04C01S03</v>
          </cell>
        </row>
        <row r="1820">
          <cell r="A1820" t="str">
            <v>18D04C02S01</v>
          </cell>
        </row>
        <row r="1821">
          <cell r="A1821" t="str">
            <v>18D04C03S01</v>
          </cell>
        </row>
        <row r="1822">
          <cell r="A1822" t="str">
            <v>18D04C04S01</v>
          </cell>
        </row>
        <row r="1823">
          <cell r="A1823" t="str">
            <v>18D04C05S01</v>
          </cell>
        </row>
        <row r="1824">
          <cell r="A1824" t="str">
            <v>18D04C05S02</v>
          </cell>
        </row>
        <row r="1825">
          <cell r="A1825" t="str">
            <v>18D04C06S01</v>
          </cell>
        </row>
        <row r="1826">
          <cell r="A1826" t="str">
            <v>18D04C07S01</v>
          </cell>
        </row>
        <row r="1827">
          <cell r="A1827" t="str">
            <v>18D04C07S02</v>
          </cell>
        </row>
        <row r="1828">
          <cell r="A1828" t="str">
            <v>18D04C07S03</v>
          </cell>
        </row>
        <row r="1829">
          <cell r="A1829" t="str">
            <v>18D05C01S01</v>
          </cell>
        </row>
        <row r="1830">
          <cell r="A1830" t="str">
            <v>18D05C01S02</v>
          </cell>
        </row>
        <row r="1831">
          <cell r="A1831" t="str">
            <v>18D05C02S01</v>
          </cell>
        </row>
        <row r="1832">
          <cell r="A1832" t="str">
            <v>18D05C02S02</v>
          </cell>
        </row>
        <row r="1833">
          <cell r="A1833" t="str">
            <v>18D05C03S01</v>
          </cell>
        </row>
        <row r="1834">
          <cell r="A1834" t="str">
            <v>18D05C03S02</v>
          </cell>
        </row>
        <row r="1835">
          <cell r="A1835" t="str">
            <v>18D06C01S01</v>
          </cell>
        </row>
        <row r="1836">
          <cell r="A1836" t="str">
            <v>18D06C02S01</v>
          </cell>
        </row>
        <row r="1837">
          <cell r="A1837" t="str">
            <v>18D06C03S01</v>
          </cell>
        </row>
        <row r="1838">
          <cell r="A1838" t="str">
            <v>18D06C04S01</v>
          </cell>
        </row>
        <row r="1839">
          <cell r="A1839" t="str">
            <v>18D06C05S01</v>
          </cell>
        </row>
        <row r="1840">
          <cell r="A1840" t="str">
            <v>19D01C01S01</v>
          </cell>
        </row>
        <row r="1841">
          <cell r="A1841" t="str">
            <v>19D01C02S01</v>
          </cell>
        </row>
        <row r="1842">
          <cell r="A1842" t="str">
            <v>19D01C03S01</v>
          </cell>
        </row>
        <row r="1843">
          <cell r="A1843" t="str">
            <v>19D01C04S01</v>
          </cell>
        </row>
        <row r="1844">
          <cell r="A1844" t="str">
            <v>19D01C05S01</v>
          </cell>
        </row>
        <row r="1845">
          <cell r="A1845" t="str">
            <v>19D01C06S01</v>
          </cell>
        </row>
        <row r="1846">
          <cell r="A1846" t="str">
            <v>19D01C06S02</v>
          </cell>
        </row>
        <row r="1847">
          <cell r="A1847" t="str">
            <v>19D01C07S01</v>
          </cell>
        </row>
        <row r="1848">
          <cell r="A1848" t="str">
            <v>19D01C08S01</v>
          </cell>
        </row>
        <row r="1849">
          <cell r="A1849" t="str">
            <v>19D01C09S01</v>
          </cell>
        </row>
        <row r="1850">
          <cell r="A1850" t="str">
            <v>19D02C01S01</v>
          </cell>
        </row>
        <row r="1851">
          <cell r="A1851" t="str">
            <v>19D02C02S01</v>
          </cell>
        </row>
        <row r="1852">
          <cell r="A1852" t="str">
            <v>19D02C03S01</v>
          </cell>
        </row>
        <row r="1853">
          <cell r="A1853" t="str">
            <v>19D02C04S01</v>
          </cell>
        </row>
        <row r="1854">
          <cell r="A1854" t="str">
            <v>19D02C05S01</v>
          </cell>
        </row>
        <row r="1855">
          <cell r="A1855" t="str">
            <v>19D02C06S01</v>
          </cell>
        </row>
        <row r="1856">
          <cell r="A1856" t="str">
            <v>19D03C01S01</v>
          </cell>
        </row>
        <row r="1857">
          <cell r="A1857" t="str">
            <v>19D03C02S01</v>
          </cell>
        </row>
        <row r="1858">
          <cell r="A1858" t="str">
            <v>19D03C03S01</v>
          </cell>
        </row>
        <row r="1859">
          <cell r="A1859" t="str">
            <v>19D03C04S01</v>
          </cell>
        </row>
        <row r="1860">
          <cell r="A1860" t="str">
            <v>19D03C05S01</v>
          </cell>
        </row>
        <row r="1861">
          <cell r="A1861" t="str">
            <v>19D03C06S01</v>
          </cell>
        </row>
        <row r="1862">
          <cell r="A1862" t="str">
            <v>19D03C07S01</v>
          </cell>
        </row>
        <row r="1863">
          <cell r="A1863" t="str">
            <v>19D04C01S01</v>
          </cell>
        </row>
        <row r="1864">
          <cell r="A1864" t="str">
            <v>19D04C01S02</v>
          </cell>
        </row>
        <row r="1865">
          <cell r="A1865" t="str">
            <v>19D04C02S01</v>
          </cell>
        </row>
        <row r="1866">
          <cell r="A1866" t="str">
            <v>19D04C03S01</v>
          </cell>
        </row>
        <row r="1867">
          <cell r="A1867" t="str">
            <v>19D04C03S02</v>
          </cell>
        </row>
        <row r="1868">
          <cell r="A1868" t="str">
            <v>19D04C04S01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170">
          <cell r="A170" t="str">
            <v>4 X 4 (JEEP)</v>
          </cell>
          <cell r="B170" t="str">
            <v>ABAT</v>
          </cell>
          <cell r="C170" t="str">
            <v>AMARILLO</v>
          </cell>
          <cell r="D170" t="str">
            <v>RECUPERADO</v>
          </cell>
          <cell r="G170" t="str">
            <v>DOMICILIO</v>
          </cell>
          <cell r="J170" t="str">
            <v>ENTREGADO</v>
          </cell>
          <cell r="O170" t="str">
            <v>PERITAJE</v>
          </cell>
        </row>
        <row r="171">
          <cell r="A171" t="str">
            <v>AUTOMOVIL</v>
          </cell>
          <cell r="B171" t="str">
            <v>ACURA</v>
          </cell>
          <cell r="C171" t="str">
            <v>AZUL</v>
          </cell>
          <cell r="D171" t="str">
            <v>RETENIDO</v>
          </cell>
          <cell r="G171" t="str">
            <v>ESPACIO O VÍA PÚBLICA</v>
          </cell>
          <cell r="J171" t="str">
            <v>CONTINUA EN LOS PATIOS</v>
          </cell>
          <cell r="O171" t="str">
            <v>TRASLADO A SUBZONA</v>
          </cell>
        </row>
        <row r="172">
          <cell r="A172" t="str">
            <v>BUS/BUSETA</v>
          </cell>
          <cell r="B172" t="str">
            <v>ADIVA</v>
          </cell>
          <cell r="C172" t="str">
            <v>BEIGE</v>
          </cell>
          <cell r="G172" t="str">
            <v>FERIA DE VEHÍCULOS</v>
          </cell>
          <cell r="O172" t="str">
            <v>ENSAMBLADORA</v>
          </cell>
        </row>
        <row r="173">
          <cell r="A173" t="str">
            <v>CAMIONETA</v>
          </cell>
          <cell r="B173" t="str">
            <v>ADLY</v>
          </cell>
          <cell r="C173" t="str">
            <v>BLANCO</v>
          </cell>
          <cell r="G173" t="str">
            <v>GARAGE PRIVADO</v>
          </cell>
        </row>
        <row r="174">
          <cell r="A174" t="str">
            <v>FURGONETA</v>
          </cell>
          <cell r="B174" t="str">
            <v>AEON</v>
          </cell>
          <cell r="C174" t="str">
            <v>CAFÉ</v>
          </cell>
          <cell r="G174" t="str">
            <v>GARAGE PÚBLICO</v>
          </cell>
        </row>
        <row r="175">
          <cell r="A175" t="str">
            <v>MOTOCICLETA</v>
          </cell>
          <cell r="B175" t="str">
            <v>AIXAM</v>
          </cell>
          <cell r="C175" t="str">
            <v>CALIPSO</v>
          </cell>
          <cell r="G175" t="str">
            <v>MECÁNICA</v>
          </cell>
        </row>
        <row r="176">
          <cell r="A176" t="str">
            <v>PESADOS</v>
          </cell>
          <cell r="B176" t="str">
            <v>AIYUMO</v>
          </cell>
          <cell r="C176" t="str">
            <v>CELESTE</v>
          </cell>
          <cell r="G176" t="str">
            <v>PARQUEADEROS DE CENTROS COMERCIALES</v>
          </cell>
        </row>
        <row r="177">
          <cell r="A177" t="str">
            <v>CABEZAL TRAILER</v>
          </cell>
          <cell r="B177" t="str">
            <v>ALEKO</v>
          </cell>
          <cell r="C177" t="str">
            <v xml:space="preserve">CREMA </v>
          </cell>
          <cell r="G177" t="str">
            <v>PATIO DE COMPRA Y VENTA</v>
          </cell>
        </row>
        <row r="178">
          <cell r="A178" t="str">
            <v>LANCHA</v>
          </cell>
          <cell r="B178" t="str">
            <v>ALFA ROMEO</v>
          </cell>
          <cell r="C178" t="str">
            <v>DORADO</v>
          </cell>
          <cell r="G178" t="str">
            <v>PATIOS DE RETENCIÓN MUNICIPAL</v>
          </cell>
        </row>
        <row r="179">
          <cell r="B179" t="str">
            <v>AMAZO</v>
          </cell>
          <cell r="C179" t="str">
            <v>FUCSIA</v>
          </cell>
          <cell r="G179" t="str">
            <v>PATIOS DE RETENCIÓN TRÁNSITO</v>
          </cell>
        </row>
        <row r="180">
          <cell r="B180" t="str">
            <v>APRILIA</v>
          </cell>
          <cell r="C180" t="str">
            <v>GRIS</v>
          </cell>
          <cell r="G180" t="str">
            <v>PATIOS RETENCIÓN PROVINCIAS</v>
          </cell>
        </row>
        <row r="181">
          <cell r="B181" t="str">
            <v>ARASH</v>
          </cell>
          <cell r="C181" t="str">
            <v>LIMON</v>
          </cell>
          <cell r="G181" t="str">
            <v>DPTO CRIMINALISTICA</v>
          </cell>
        </row>
        <row r="182">
          <cell r="B182" t="str">
            <v>ARO</v>
          </cell>
          <cell r="C182" t="str">
            <v>MORADO</v>
          </cell>
          <cell r="G182" t="str">
            <v>TRASLADO</v>
          </cell>
        </row>
        <row r="183">
          <cell r="B183" t="str">
            <v>ASTON MARTIN</v>
          </cell>
          <cell r="C183" t="str">
            <v>NARANJA</v>
          </cell>
        </row>
        <row r="184">
          <cell r="B184" t="str">
            <v>AUDI</v>
          </cell>
          <cell r="C184" t="str">
            <v>NEGRO</v>
          </cell>
        </row>
        <row r="185">
          <cell r="B185" t="str">
            <v>AUTOVAZ</v>
          </cell>
          <cell r="C185" t="str">
            <v>PLATEADO</v>
          </cell>
        </row>
        <row r="186">
          <cell r="B186" t="str">
            <v>AXXO</v>
          </cell>
          <cell r="C186" t="str">
            <v>PLOMO</v>
          </cell>
        </row>
        <row r="187">
          <cell r="B187" t="str">
            <v>AYMESA</v>
          </cell>
          <cell r="C187" t="str">
            <v>REFLECTANTE</v>
          </cell>
        </row>
        <row r="188">
          <cell r="B188" t="str">
            <v>AZEL</v>
          </cell>
          <cell r="C188" t="str">
            <v>ROJO</v>
          </cell>
        </row>
        <row r="189">
          <cell r="B189" t="str">
            <v>BAJAJ</v>
          </cell>
          <cell r="C189" t="str">
            <v>ROSADO</v>
          </cell>
        </row>
        <row r="190">
          <cell r="B190" t="str">
            <v>BAOJUN</v>
          </cell>
        </row>
        <row r="191">
          <cell r="B191" t="str">
            <v>BENELLI</v>
          </cell>
        </row>
        <row r="192">
          <cell r="B192" t="str">
            <v>BENTLEY</v>
          </cell>
        </row>
        <row r="193">
          <cell r="B193" t="str">
            <v>BERTONE</v>
          </cell>
        </row>
        <row r="194">
          <cell r="B194" t="str">
            <v>BETA</v>
          </cell>
        </row>
        <row r="195">
          <cell r="B195" t="str">
            <v>BIG BEAR CHOPPERS</v>
          </cell>
        </row>
        <row r="196">
          <cell r="B196" t="str">
            <v>BIMOTA</v>
          </cell>
        </row>
        <row r="197">
          <cell r="B197" t="str">
            <v>BMA</v>
          </cell>
        </row>
        <row r="198">
          <cell r="B198" t="str">
            <v>BMW</v>
          </cell>
        </row>
        <row r="199">
          <cell r="B199" t="str">
            <v>BRAMMO</v>
          </cell>
        </row>
        <row r="200">
          <cell r="B200" t="str">
            <v>BRILLIANCE</v>
          </cell>
        </row>
        <row r="201">
          <cell r="B201" t="str">
            <v>BUGATTI</v>
          </cell>
        </row>
        <row r="202">
          <cell r="B202" t="str">
            <v>BUGGY</v>
          </cell>
        </row>
        <row r="203">
          <cell r="B203" t="str">
            <v>BUICK</v>
          </cell>
        </row>
        <row r="204">
          <cell r="B204" t="str">
            <v>BULTACO</v>
          </cell>
        </row>
        <row r="205">
          <cell r="B205" t="str">
            <v>CADILLAC</v>
          </cell>
        </row>
        <row r="206">
          <cell r="B206" t="str">
            <v>CAGIVA</v>
          </cell>
        </row>
        <row r="207">
          <cell r="B207" t="str">
            <v>CAN-AM</v>
          </cell>
        </row>
        <row r="208">
          <cell r="B208" t="str">
            <v>CATERHAM</v>
          </cell>
        </row>
        <row r="209">
          <cell r="B209" t="str">
            <v>CATERPILLAR</v>
          </cell>
        </row>
        <row r="210">
          <cell r="B210" t="str">
            <v>CFMOTO</v>
          </cell>
        </row>
        <row r="211">
          <cell r="B211" t="str">
            <v>CHANA</v>
          </cell>
        </row>
        <row r="212">
          <cell r="B212" t="str">
            <v>CHANGHE</v>
          </cell>
        </row>
        <row r="213">
          <cell r="B213" t="str">
            <v>CHEROKEE</v>
          </cell>
        </row>
        <row r="214">
          <cell r="B214" t="str">
            <v>CHERRY</v>
          </cell>
        </row>
        <row r="215">
          <cell r="B215" t="str">
            <v>CHEVROLET</v>
          </cell>
        </row>
        <row r="216">
          <cell r="B216" t="str">
            <v>CHNAGFENG</v>
          </cell>
        </row>
        <row r="217">
          <cell r="B217" t="str">
            <v>CHRYSLER</v>
          </cell>
        </row>
        <row r="218">
          <cell r="B218" t="str">
            <v>CITROEN</v>
          </cell>
        </row>
        <row r="219">
          <cell r="B219" t="str">
            <v>CLIPIC</v>
          </cell>
        </row>
        <row r="220">
          <cell r="B220" t="str">
            <v>CONDOR</v>
          </cell>
        </row>
        <row r="221">
          <cell r="B221" t="str">
            <v>CPI</v>
          </cell>
        </row>
        <row r="222">
          <cell r="B222" t="str">
            <v>CR&amp;S</v>
          </cell>
        </row>
        <row r="223">
          <cell r="B223" t="str">
            <v>CSR</v>
          </cell>
        </row>
        <row r="224">
          <cell r="B224" t="str">
            <v>DACIA</v>
          </cell>
        </row>
        <row r="225">
          <cell r="B225" t="str">
            <v>DAELIM</v>
          </cell>
        </row>
        <row r="226">
          <cell r="B226" t="str">
            <v>DAEWOO</v>
          </cell>
        </row>
        <row r="227">
          <cell r="B227" t="str">
            <v>DAIHATSU</v>
          </cell>
        </row>
        <row r="228">
          <cell r="B228" t="str">
            <v>DAYTONA</v>
          </cell>
        </row>
        <row r="229">
          <cell r="B229" t="str">
            <v>DERBI</v>
          </cell>
        </row>
        <row r="230">
          <cell r="B230" t="str">
            <v>DISCOVERY</v>
          </cell>
        </row>
        <row r="231">
          <cell r="B231" t="str">
            <v>DODGE</v>
          </cell>
        </row>
        <row r="232">
          <cell r="B232" t="str">
            <v>DONGFENG</v>
          </cell>
        </row>
        <row r="233">
          <cell r="B233" t="str">
            <v>DUCATI</v>
          </cell>
        </row>
        <row r="234">
          <cell r="B234" t="str">
            <v>DUKARE</v>
          </cell>
        </row>
        <row r="235">
          <cell r="B235" t="str">
            <v>E-MAX</v>
          </cell>
        </row>
        <row r="236">
          <cell r="B236" t="str">
            <v>ENDURO</v>
          </cell>
        </row>
        <row r="237">
          <cell r="B237" t="str">
            <v>EXPLORER</v>
          </cell>
        </row>
        <row r="238">
          <cell r="B238" t="str">
            <v>FANTIC</v>
          </cell>
        </row>
        <row r="239">
          <cell r="B239" t="str">
            <v>FAW</v>
          </cell>
        </row>
        <row r="240">
          <cell r="B240" t="str">
            <v>FERRARI</v>
          </cell>
        </row>
        <row r="241">
          <cell r="B241" t="str">
            <v>FIAT</v>
          </cell>
        </row>
        <row r="242">
          <cell r="B242" t="str">
            <v>FISKER</v>
          </cell>
        </row>
        <row r="243">
          <cell r="B243" t="str">
            <v>FORD</v>
          </cell>
        </row>
        <row r="244">
          <cell r="B244" t="str">
            <v>FORNEWHOLLAND</v>
          </cell>
        </row>
        <row r="245">
          <cell r="B245" t="str">
            <v>GALARDI</v>
          </cell>
        </row>
        <row r="246">
          <cell r="B246" t="str">
            <v>GARELLI</v>
          </cell>
        </row>
        <row r="247">
          <cell r="B247" t="str">
            <v>GAS GAS</v>
          </cell>
        </row>
        <row r="248">
          <cell r="B248" t="str">
            <v>GEELY</v>
          </cell>
        </row>
        <row r="249">
          <cell r="B249" t="str">
            <v>GENERCI</v>
          </cell>
        </row>
        <row r="250">
          <cell r="B250" t="str">
            <v>GILERA</v>
          </cell>
        </row>
        <row r="251">
          <cell r="B251" t="str">
            <v>GM</v>
          </cell>
        </row>
        <row r="252">
          <cell r="B252" t="str">
            <v>GMC</v>
          </cell>
        </row>
        <row r="253">
          <cell r="B253" t="str">
            <v>GOCCIA</v>
          </cell>
        </row>
        <row r="254">
          <cell r="B254" t="str">
            <v>GOES</v>
          </cell>
        </row>
        <row r="255">
          <cell r="B255" t="str">
            <v>GOVECS</v>
          </cell>
        </row>
        <row r="256">
          <cell r="B256" t="str">
            <v>GREAT WALL</v>
          </cell>
        </row>
        <row r="257">
          <cell r="B257" t="str">
            <v>HAFEI</v>
          </cell>
        </row>
        <row r="258">
          <cell r="B258" t="str">
            <v>HANWAY</v>
          </cell>
        </row>
        <row r="259">
          <cell r="B259" t="str">
            <v>HARLEY DAVIDSON</v>
          </cell>
        </row>
        <row r="260">
          <cell r="B260" t="str">
            <v>HEADBANGER</v>
          </cell>
        </row>
        <row r="261">
          <cell r="B261" t="str">
            <v>HINO</v>
          </cell>
        </row>
        <row r="262">
          <cell r="B262" t="str">
            <v>HM</v>
          </cell>
        </row>
        <row r="263">
          <cell r="B263" t="str">
            <v>HOLDEN</v>
          </cell>
        </row>
        <row r="264">
          <cell r="B264" t="str">
            <v>HONDA</v>
          </cell>
        </row>
        <row r="265">
          <cell r="B265" t="str">
            <v>HONDA-MOTOS</v>
          </cell>
        </row>
        <row r="266">
          <cell r="B266" t="str">
            <v>HORSES</v>
          </cell>
        </row>
        <row r="267">
          <cell r="B267" t="str">
            <v>HUMMER</v>
          </cell>
        </row>
        <row r="268">
          <cell r="B268" t="str">
            <v>HUSABERG</v>
          </cell>
        </row>
        <row r="269">
          <cell r="B269" t="str">
            <v>HUSQVARNA</v>
          </cell>
        </row>
        <row r="270">
          <cell r="B270" t="str">
            <v>HUSSAR</v>
          </cell>
        </row>
        <row r="271">
          <cell r="B271" t="str">
            <v>HYOSUNG</v>
          </cell>
        </row>
        <row r="272">
          <cell r="B272" t="str">
            <v>HYUNDAI</v>
          </cell>
        </row>
        <row r="273">
          <cell r="B273" t="str">
            <v>INFINITI</v>
          </cell>
        </row>
        <row r="274">
          <cell r="B274" t="str">
            <v>ISUZU</v>
          </cell>
        </row>
        <row r="275">
          <cell r="B275" t="str">
            <v>IVECO</v>
          </cell>
        </row>
        <row r="276">
          <cell r="B276" t="str">
            <v>IZARO</v>
          </cell>
        </row>
        <row r="277">
          <cell r="B277" t="str">
            <v>JAC MOTORS</v>
          </cell>
        </row>
        <row r="278">
          <cell r="B278" t="str">
            <v>JAGUAR</v>
          </cell>
        </row>
        <row r="279">
          <cell r="B279" t="str">
            <v>JEEP</v>
          </cell>
        </row>
        <row r="280">
          <cell r="B280" t="str">
            <v>JIALING</v>
          </cell>
        </row>
        <row r="281">
          <cell r="B281" t="str">
            <v>JIANSHE</v>
          </cell>
        </row>
        <row r="282">
          <cell r="B282" t="str">
            <v>JINBEIHAISE</v>
          </cell>
        </row>
        <row r="283">
          <cell r="B283" t="str">
            <v>JMC</v>
          </cell>
        </row>
        <row r="284">
          <cell r="B284" t="str">
            <v>KAWASAKI</v>
          </cell>
        </row>
        <row r="285">
          <cell r="B285" t="str">
            <v>KEEWAY</v>
          </cell>
        </row>
        <row r="286">
          <cell r="B286" t="str">
            <v>KENROD</v>
          </cell>
        </row>
        <row r="287">
          <cell r="B287" t="str">
            <v>KIA</v>
          </cell>
        </row>
        <row r="288">
          <cell r="B288" t="str">
            <v>KOENIGSEGG</v>
          </cell>
        </row>
        <row r="289">
          <cell r="B289" t="str">
            <v>KOSHIN</v>
          </cell>
        </row>
        <row r="290">
          <cell r="B290" t="str">
            <v>KSR MOTO</v>
          </cell>
        </row>
        <row r="291">
          <cell r="B291" t="str">
            <v>KTM</v>
          </cell>
        </row>
        <row r="292">
          <cell r="B292" t="str">
            <v>KYMCO</v>
          </cell>
        </row>
        <row r="293">
          <cell r="B293" t="str">
            <v>LADA</v>
          </cell>
        </row>
        <row r="294">
          <cell r="B294" t="str">
            <v>LAMBORGHINI</v>
          </cell>
        </row>
        <row r="295">
          <cell r="B295" t="str">
            <v>LAMBRETTA</v>
          </cell>
        </row>
        <row r="296">
          <cell r="B296" t="str">
            <v>LANCIA</v>
          </cell>
        </row>
        <row r="297">
          <cell r="B297" t="str">
            <v>LAND ROVER</v>
          </cell>
        </row>
        <row r="298">
          <cell r="B298" t="str">
            <v>LEMEV</v>
          </cell>
        </row>
        <row r="299">
          <cell r="B299" t="str">
            <v>LEONART</v>
          </cell>
        </row>
        <row r="300">
          <cell r="B300" t="str">
            <v>LEXUS</v>
          </cell>
        </row>
        <row r="301">
          <cell r="B301" t="str">
            <v>LIFAN</v>
          </cell>
        </row>
        <row r="302">
          <cell r="B302" t="str">
            <v>LINCOLN</v>
          </cell>
        </row>
        <row r="303">
          <cell r="B303" t="str">
            <v>LINHAI</v>
          </cell>
        </row>
        <row r="304">
          <cell r="B304" t="str">
            <v>LML</v>
          </cell>
        </row>
        <row r="305">
          <cell r="B305" t="str">
            <v>LOBINI</v>
          </cell>
        </row>
        <row r="306">
          <cell r="B306" t="str">
            <v>LONCIN</v>
          </cell>
        </row>
        <row r="307">
          <cell r="B307" t="str">
            <v>LOTUS</v>
          </cell>
        </row>
        <row r="308">
          <cell r="B308" t="str">
            <v>MACBOR</v>
          </cell>
        </row>
        <row r="309">
          <cell r="B309" t="str">
            <v>MALAGUTI</v>
          </cell>
        </row>
        <row r="310">
          <cell r="B310" t="str">
            <v>MASERATI</v>
          </cell>
        </row>
        <row r="311">
          <cell r="B311" t="str">
            <v>MAYBACH</v>
          </cell>
        </row>
        <row r="312">
          <cell r="B312" t="str">
            <v>MAZDA</v>
          </cell>
        </row>
        <row r="313">
          <cell r="B313" t="str">
            <v>MERCEDES BENZ</v>
          </cell>
        </row>
        <row r="314">
          <cell r="B314" t="str">
            <v>MERCURY</v>
          </cell>
        </row>
        <row r="315">
          <cell r="B315" t="str">
            <v>METRABIT</v>
          </cell>
        </row>
        <row r="316">
          <cell r="B316" t="str">
            <v>MG</v>
          </cell>
        </row>
        <row r="317">
          <cell r="B317" t="str">
            <v>MICARGI</v>
          </cell>
        </row>
        <row r="318">
          <cell r="B318" t="str">
            <v>MINI</v>
          </cell>
        </row>
        <row r="319">
          <cell r="B319" t="str">
            <v>MINI COOPER</v>
          </cell>
        </row>
        <row r="320">
          <cell r="B320" t="str">
            <v>MITSUBISHI</v>
          </cell>
        </row>
        <row r="321">
          <cell r="B321" t="str">
            <v>MONTESA</v>
          </cell>
        </row>
        <row r="322">
          <cell r="B322" t="str">
            <v>MOTIVAS</v>
          </cell>
        </row>
        <row r="323">
          <cell r="B323" t="str">
            <v>MOTO GUZZI</v>
          </cell>
        </row>
        <row r="324">
          <cell r="B324" t="str">
            <v>MOTO MORINI</v>
          </cell>
        </row>
        <row r="325">
          <cell r="B325" t="str">
            <v>MOTOR HISPANIA</v>
          </cell>
        </row>
        <row r="326">
          <cell r="B326" t="str">
            <v>MOTOR UNO</v>
          </cell>
        </row>
        <row r="327">
          <cell r="B327" t="str">
            <v>MTR</v>
          </cell>
        </row>
        <row r="328">
          <cell r="B328" t="str">
            <v>MV AGUSTA</v>
          </cell>
        </row>
        <row r="329">
          <cell r="B329" t="str">
            <v>NIMOTO</v>
          </cell>
        </row>
        <row r="330">
          <cell r="B330" t="str">
            <v>NISSAN</v>
          </cell>
        </row>
        <row r="331">
          <cell r="B331" t="str">
            <v>NITROX</v>
          </cell>
        </row>
        <row r="332">
          <cell r="B332" t="str">
            <v>OLDSMOBILE</v>
          </cell>
        </row>
        <row r="333">
          <cell r="B333" t="str">
            <v>OPEL</v>
          </cell>
        </row>
        <row r="334">
          <cell r="B334" t="str">
            <v>OROMOTO</v>
          </cell>
        </row>
        <row r="335">
          <cell r="B335" t="str">
            <v>OSET</v>
          </cell>
        </row>
        <row r="336">
          <cell r="B336" t="str">
            <v>OSSA</v>
          </cell>
        </row>
        <row r="337">
          <cell r="B337" t="str">
            <v>OTROS</v>
          </cell>
        </row>
        <row r="338">
          <cell r="B338" t="str">
            <v>OXYGEN</v>
          </cell>
        </row>
        <row r="339">
          <cell r="B339" t="str">
            <v>PAGANI</v>
          </cell>
        </row>
        <row r="340">
          <cell r="B340" t="str">
            <v>PASEO</v>
          </cell>
        </row>
        <row r="341">
          <cell r="B341" t="str">
            <v>PEGASSO</v>
          </cell>
        </row>
        <row r="342">
          <cell r="B342" t="str">
            <v>PEUGEOT</v>
          </cell>
        </row>
        <row r="343">
          <cell r="B343" t="str">
            <v>PGO</v>
          </cell>
        </row>
        <row r="344">
          <cell r="B344" t="str">
            <v>PIAGGIO</v>
          </cell>
        </row>
        <row r="345">
          <cell r="B345" t="str">
            <v>POLARIS</v>
          </cell>
        </row>
        <row r="346">
          <cell r="B346" t="str">
            <v>POLINI</v>
          </cell>
        </row>
        <row r="347">
          <cell r="B347" t="str">
            <v>PONTIAC</v>
          </cell>
        </row>
        <row r="348">
          <cell r="B348" t="str">
            <v>PORSCHE</v>
          </cell>
        </row>
        <row r="349">
          <cell r="B349" t="str">
            <v>PROTON</v>
          </cell>
        </row>
        <row r="350">
          <cell r="B350" t="str">
            <v>PUGEOT</v>
          </cell>
        </row>
        <row r="351">
          <cell r="B351" t="str">
            <v>PULSAR</v>
          </cell>
        </row>
        <row r="352">
          <cell r="B352" t="str">
            <v>QUADRO</v>
          </cell>
        </row>
        <row r="353">
          <cell r="B353" t="str">
            <v>QUANTYA</v>
          </cell>
        </row>
        <row r="354">
          <cell r="B354" t="str">
            <v>RANGER</v>
          </cell>
        </row>
        <row r="355">
          <cell r="B355" t="str">
            <v>RAV</v>
          </cell>
        </row>
        <row r="356">
          <cell r="B356" t="str">
            <v>RENAULT</v>
          </cell>
        </row>
        <row r="357">
          <cell r="B357" t="str">
            <v>RIEJU</v>
          </cell>
        </row>
        <row r="358">
          <cell r="B358" t="str">
            <v>ROEWE</v>
          </cell>
        </row>
        <row r="359">
          <cell r="B359" t="str">
            <v>ROLLS ROYCE</v>
          </cell>
        </row>
        <row r="360">
          <cell r="B360" t="str">
            <v>ROVER</v>
          </cell>
        </row>
        <row r="361">
          <cell r="B361" t="str">
            <v>ROYAL ENFIELD</v>
          </cell>
        </row>
        <row r="362">
          <cell r="B362" t="str">
            <v>SAAB</v>
          </cell>
        </row>
        <row r="363">
          <cell r="B363" t="str">
            <v>SAICWULING</v>
          </cell>
        </row>
        <row r="364">
          <cell r="B364" t="str">
            <v>SALEEN</v>
          </cell>
        </row>
        <row r="365">
          <cell r="B365" t="str">
            <v>SANGYONG</v>
          </cell>
        </row>
        <row r="366">
          <cell r="B366" t="str">
            <v>SATURN</v>
          </cell>
        </row>
        <row r="367">
          <cell r="B367" t="str">
            <v>SCION</v>
          </cell>
        </row>
        <row r="368">
          <cell r="B368" t="str">
            <v>SCORPA</v>
          </cell>
        </row>
        <row r="369">
          <cell r="B369" t="str">
            <v>SCUTUM</v>
          </cell>
        </row>
        <row r="370">
          <cell r="B370" t="str">
            <v>SEAT</v>
          </cell>
        </row>
        <row r="371">
          <cell r="B371" t="str">
            <v>SHERCO</v>
          </cell>
        </row>
        <row r="372">
          <cell r="B372" t="str">
            <v>SHINERAY</v>
          </cell>
        </row>
        <row r="373">
          <cell r="B373" t="str">
            <v>SIN DATO</v>
          </cell>
        </row>
        <row r="374">
          <cell r="B374" t="str">
            <v>SKODA</v>
          </cell>
        </row>
        <row r="375">
          <cell r="B375" t="str">
            <v>SMART</v>
          </cell>
        </row>
        <row r="376">
          <cell r="B376" t="str">
            <v>SOUEAST</v>
          </cell>
        </row>
        <row r="377">
          <cell r="B377" t="str">
            <v>SSANG YONG</v>
          </cell>
        </row>
        <row r="378">
          <cell r="B378" t="str">
            <v>SUBARU</v>
          </cell>
        </row>
        <row r="379">
          <cell r="B379" t="str">
            <v>SUKIDA</v>
          </cell>
        </row>
        <row r="380">
          <cell r="B380" t="str">
            <v>SUMCO</v>
          </cell>
        </row>
        <row r="381">
          <cell r="B381" t="str">
            <v>SUZUKI</v>
          </cell>
        </row>
        <row r="382">
          <cell r="B382" t="str">
            <v>SYM</v>
          </cell>
        </row>
        <row r="383">
          <cell r="B383" t="str">
            <v>TACITA</v>
          </cell>
        </row>
        <row r="384">
          <cell r="B384" t="str">
            <v>TALBOT</v>
          </cell>
        </row>
        <row r="385">
          <cell r="B385" t="str">
            <v>TATA</v>
          </cell>
        </row>
        <row r="386">
          <cell r="B386" t="str">
            <v>TATA MOTORS</v>
          </cell>
        </row>
        <row r="387">
          <cell r="B387" t="str">
            <v>TEKNO</v>
          </cell>
        </row>
        <row r="388">
          <cell r="B388" t="str">
            <v>TGB</v>
          </cell>
        </row>
        <row r="389">
          <cell r="B389" t="str">
            <v>THUNDER</v>
          </cell>
        </row>
        <row r="390">
          <cell r="B390" t="str">
            <v>TM RACING</v>
          </cell>
        </row>
        <row r="391">
          <cell r="B391" t="str">
            <v>TOYOTA</v>
          </cell>
        </row>
        <row r="392">
          <cell r="B392" t="str">
            <v>TRAXX</v>
          </cell>
        </row>
        <row r="393">
          <cell r="B393" t="str">
            <v>TRIUMPH</v>
          </cell>
        </row>
        <row r="394">
          <cell r="B394" t="str">
            <v>TUNDRA</v>
          </cell>
        </row>
        <row r="395">
          <cell r="B395" t="str">
            <v>TVR</v>
          </cell>
        </row>
        <row r="396">
          <cell r="B396" t="str">
            <v>TWIKE</v>
          </cell>
        </row>
        <row r="397">
          <cell r="B397" t="str">
            <v>UM</v>
          </cell>
        </row>
        <row r="398">
          <cell r="B398" t="str">
            <v>URAL</v>
          </cell>
        </row>
        <row r="399">
          <cell r="B399" t="str">
            <v>VECTRIX</v>
          </cell>
        </row>
        <row r="400">
          <cell r="B400" t="str">
            <v>VESPA</v>
          </cell>
        </row>
        <row r="401">
          <cell r="B401" t="str">
            <v>VICTORY</v>
          </cell>
        </row>
        <row r="402">
          <cell r="B402" t="str">
            <v>VOLKSWAGEN</v>
          </cell>
        </row>
        <row r="403">
          <cell r="B403" t="str">
            <v>VOLTA</v>
          </cell>
        </row>
        <row r="404">
          <cell r="B404" t="str">
            <v>VOLVO</v>
          </cell>
        </row>
        <row r="405">
          <cell r="B405" t="str">
            <v>VOXAN</v>
          </cell>
        </row>
        <row r="406">
          <cell r="B406" t="str">
            <v>VYRUS</v>
          </cell>
        </row>
        <row r="407">
          <cell r="B407" t="str">
            <v>WACKER</v>
          </cell>
        </row>
        <row r="408">
          <cell r="B408" t="str">
            <v>WESTFIELD</v>
          </cell>
        </row>
        <row r="409">
          <cell r="B409" t="str">
            <v>WHITE</v>
          </cell>
        </row>
        <row r="410">
          <cell r="B410" t="str">
            <v>WIESMANN</v>
          </cell>
        </row>
        <row r="411">
          <cell r="B411" t="str">
            <v>WRANGLER</v>
          </cell>
        </row>
        <row r="412">
          <cell r="B412" t="str">
            <v>XERO</v>
          </cell>
        </row>
        <row r="413">
          <cell r="B413" t="str">
            <v>YAMAHA</v>
          </cell>
        </row>
        <row r="414">
          <cell r="B414" t="str">
            <v>YES</v>
          </cell>
        </row>
        <row r="415">
          <cell r="B415" t="str">
            <v>ZANYA</v>
          </cell>
        </row>
        <row r="416">
          <cell r="B416" t="str">
            <v>ZERO</v>
          </cell>
        </row>
        <row r="417">
          <cell r="B417" t="str">
            <v>ZOTYE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ARMAS DE FUEGO"/>
      <sheetName val="VEHICULOS_RECUPERADOS_ENTREGADO"/>
      <sheetName val="DETENIDOS"/>
      <sheetName val="OPERATIVOS"/>
      <sheetName val="DELEGACIONES"/>
      <sheetName val="BOLETA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2688"/>
  <sheetViews>
    <sheetView tabSelected="1" zoomScaleNormal="100" zoomScaleSheetLayoutView="110" workbookViewId="0">
      <pane ySplit="1" topLeftCell="A2660" activePane="bottomLeft" state="frozen"/>
      <selection activeCell="K1" sqref="K1"/>
      <selection pane="bottomLeft" activeCell="E2688" sqref="E2688"/>
    </sheetView>
  </sheetViews>
  <sheetFormatPr baseColWidth="10" defaultColWidth="11.42578125" defaultRowHeight="11.25" x14ac:dyDescent="0.2"/>
  <cols>
    <col min="1" max="1" width="8.7109375" style="36" customWidth="1"/>
    <col min="2" max="2" width="15" style="36" customWidth="1"/>
    <col min="3" max="4" width="11.42578125" style="36" customWidth="1"/>
    <col min="5" max="5" width="17.42578125" style="36" customWidth="1"/>
    <col min="6" max="6" width="15" style="36" bestFit="1" customWidth="1"/>
    <col min="7" max="7" width="16.28515625" style="36" bestFit="1" customWidth="1"/>
    <col min="8" max="8" width="23.42578125" style="36" customWidth="1"/>
    <col min="9" max="10" width="16.42578125" style="36" customWidth="1"/>
    <col min="11" max="12" width="14.140625" style="36" customWidth="1"/>
    <col min="13" max="13" width="12.140625" style="30" customWidth="1"/>
    <col min="14" max="14" width="13.5703125" style="36" customWidth="1"/>
    <col min="15" max="15" width="12.85546875" style="36" customWidth="1"/>
    <col min="16" max="16" width="11.42578125" style="36"/>
    <col min="17" max="17" width="26.7109375" style="36" customWidth="1"/>
    <col min="18" max="18" width="15.5703125" style="36" bestFit="1" customWidth="1"/>
    <col min="19" max="19" width="24.5703125" style="36" customWidth="1"/>
    <col min="20" max="20" width="12.7109375" style="36" customWidth="1"/>
    <col min="21" max="21" width="10.140625" style="36" customWidth="1"/>
    <col min="22" max="16384" width="11.42578125" style="36"/>
  </cols>
  <sheetData>
    <row r="1" spans="1:21" ht="32.25" customHeight="1" x14ac:dyDescent="0.2">
      <c r="A1" s="203" t="s">
        <v>0</v>
      </c>
      <c r="B1" s="204" t="s">
        <v>1</v>
      </c>
      <c r="C1" s="203" t="s">
        <v>2</v>
      </c>
      <c r="D1" s="205" t="s">
        <v>3</v>
      </c>
      <c r="E1" s="205" t="s">
        <v>4</v>
      </c>
      <c r="F1" s="205" t="s">
        <v>5</v>
      </c>
      <c r="G1" s="205" t="s">
        <v>6</v>
      </c>
      <c r="H1" s="206" t="s">
        <v>7</v>
      </c>
      <c r="I1" s="207" t="s">
        <v>8</v>
      </c>
      <c r="J1" s="207" t="s">
        <v>9</v>
      </c>
      <c r="K1" s="208" t="s">
        <v>10</v>
      </c>
      <c r="L1" s="207" t="s">
        <v>19</v>
      </c>
      <c r="M1" s="209" t="s">
        <v>11</v>
      </c>
      <c r="N1" s="210" t="s">
        <v>20</v>
      </c>
      <c r="O1" s="210" t="s">
        <v>21</v>
      </c>
      <c r="P1" s="211" t="s">
        <v>12</v>
      </c>
      <c r="Q1" s="204" t="s">
        <v>13</v>
      </c>
      <c r="R1" s="204" t="s">
        <v>14</v>
      </c>
      <c r="S1" s="212" t="s">
        <v>16</v>
      </c>
      <c r="T1" s="204" t="s">
        <v>18</v>
      </c>
      <c r="U1" s="204" t="s">
        <v>15</v>
      </c>
    </row>
    <row r="2" spans="1:21" s="192" customFormat="1" ht="14.25" customHeight="1" x14ac:dyDescent="0.2">
      <c r="A2" s="23" t="str">
        <f>IFERROR(VLOOKUP(D2,[23]CODIGOS!$A$1:$I$1872,2,0),"CODIGO INVALIDO ")</f>
        <v>ZONA 1</v>
      </c>
      <c r="B2" s="23" t="str">
        <f>IFERROR(VLOOKUP(D2,[23]CODIGOS!$A$1:$I$1872,3,0),"CODIGO INVALIDO ")</f>
        <v>ESMERALDAS</v>
      </c>
      <c r="C2" s="23" t="str">
        <f>IFERROR(VLOOKUP(D2,[23]CODIGOS!$A$1:$I$1872,4,0),"CODIGO INVALIDO ")</f>
        <v>ESMERALDAS</v>
      </c>
      <c r="D2" s="7" t="s">
        <v>55</v>
      </c>
      <c r="E2" s="23" t="str">
        <f>IFERROR(VLOOKUP(D2,[24]CODIGOS!$A$1:$I$1872,6,0),"CODIGO INVALIDO ")</f>
        <v>ESMERALDAS</v>
      </c>
      <c r="F2" s="23" t="str">
        <f>IFERROR(VLOOKUP(D2,[24]CODIGOS!$A$1:$I$1872,7,0),"CODIGO INVALIDO ")</f>
        <v>CAMARONES</v>
      </c>
      <c r="G2" s="23" t="str">
        <f>IFERROR(VLOOKUP(D2,[24]CODIGOS!$A$1:$I$1872,8,0),"CODIGO INVALIDO ")</f>
        <v>CAMARONES 1</v>
      </c>
      <c r="H2" s="23" t="s">
        <v>56</v>
      </c>
      <c r="I2" s="59">
        <v>-0.95757273799999998</v>
      </c>
      <c r="J2" s="70">
        <v>-79.630413576427998</v>
      </c>
      <c r="K2" s="68">
        <v>44565</v>
      </c>
      <c r="L2" s="68" t="s">
        <v>54</v>
      </c>
      <c r="M2" s="61" t="s">
        <v>17</v>
      </c>
      <c r="N2" s="62">
        <v>8.3333333333333329E-2</v>
      </c>
      <c r="O2" s="62">
        <v>0.37638888888888888</v>
      </c>
      <c r="P2" s="27">
        <v>40.22</v>
      </c>
      <c r="Q2" s="57" t="s">
        <v>46</v>
      </c>
      <c r="R2" s="27" t="s">
        <v>47</v>
      </c>
      <c r="S2" s="27" t="s">
        <v>57</v>
      </c>
      <c r="T2" s="27" t="s">
        <v>58</v>
      </c>
      <c r="U2" s="27" t="s">
        <v>50</v>
      </c>
    </row>
    <row r="3" spans="1:21" s="192" customFormat="1" ht="14.25" customHeight="1" x14ac:dyDescent="0.2">
      <c r="A3" s="23" t="str">
        <f>IFERROR(VLOOKUP(D3,[23]CODIGOS!$A$1:$I$1872,2,0),"CODIGO INVALIDO ")</f>
        <v>ZONA 1</v>
      </c>
      <c r="B3" s="23" t="str">
        <f>IFERROR(VLOOKUP(D3,[23]CODIGOS!$A$1:$I$1872,3,0),"CODIGO INVALIDO ")</f>
        <v>ESMERALDAS</v>
      </c>
      <c r="C3" s="23" t="str">
        <f>IFERROR(VLOOKUP(D3,[23]CODIGOS!$A$1:$I$1872,4,0),"CODIGO INVALIDO ")</f>
        <v>ESMERALDAS</v>
      </c>
      <c r="D3" s="7" t="s">
        <v>55</v>
      </c>
      <c r="E3" s="23" t="str">
        <f>IFERROR(VLOOKUP(D3,[24]CODIGOS!$A$1:$I$1872,6,0),"CODIGO INVALIDO ")</f>
        <v>ESMERALDAS</v>
      </c>
      <c r="F3" s="23" t="str">
        <f>IFERROR(VLOOKUP(D3,[24]CODIGOS!$A$1:$I$1872,7,0),"CODIGO INVALIDO ")</f>
        <v>CAMARONES</v>
      </c>
      <c r="G3" s="23" t="str">
        <f>IFERROR(VLOOKUP(D3,[24]CODIGOS!$A$1:$I$1872,8,0),"CODIGO INVALIDO ")</f>
        <v>CAMARONES 1</v>
      </c>
      <c r="H3" s="23" t="s">
        <v>56</v>
      </c>
      <c r="I3" s="59">
        <v>-0.95769320000000002</v>
      </c>
      <c r="J3" s="70">
        <v>-79.630388613057306</v>
      </c>
      <c r="K3" s="68">
        <v>44565</v>
      </c>
      <c r="L3" s="68" t="s">
        <v>54</v>
      </c>
      <c r="M3" s="61" t="s">
        <v>17</v>
      </c>
      <c r="N3" s="62">
        <v>0.10416666666666667</v>
      </c>
      <c r="O3" s="62">
        <v>0.3840277777777778</v>
      </c>
      <c r="P3" s="27">
        <v>60.6</v>
      </c>
      <c r="Q3" s="57" t="s">
        <v>46</v>
      </c>
      <c r="R3" s="27" t="s">
        <v>47</v>
      </c>
      <c r="S3" s="27" t="s">
        <v>59</v>
      </c>
      <c r="T3" s="27"/>
      <c r="U3" s="27" t="s">
        <v>50</v>
      </c>
    </row>
    <row r="4" spans="1:21" s="192" customFormat="1" ht="14.25" customHeight="1" x14ac:dyDescent="0.2">
      <c r="A4" s="23" t="str">
        <f>IFERROR(VLOOKUP(D4,[23]CODIGOS!$A$1:$I$1872,2,0),"CODIGO INVALIDO ")</f>
        <v>ZONA 1</v>
      </c>
      <c r="B4" s="23" t="str">
        <f>IFERROR(VLOOKUP(D4,[23]CODIGOS!$A$1:$I$1872,3,0),"CODIGO INVALIDO ")</f>
        <v>ESMERALDAS</v>
      </c>
      <c r="C4" s="23" t="str">
        <f>IFERROR(VLOOKUP(D4,[23]CODIGOS!$A$1:$I$1872,4,0),"CODIGO INVALIDO ")</f>
        <v>ESMERALDAS</v>
      </c>
      <c r="D4" s="7" t="s">
        <v>55</v>
      </c>
      <c r="E4" s="23" t="str">
        <f>IFERROR(VLOOKUP(D4,[24]CODIGOS!$A$1:$I$1872,6,0),"CODIGO INVALIDO ")</f>
        <v>ESMERALDAS</v>
      </c>
      <c r="F4" s="23" t="str">
        <f>IFERROR(VLOOKUP(D4,[24]CODIGOS!$A$1:$I$1872,7,0),"CODIGO INVALIDO ")</f>
        <v>CAMARONES</v>
      </c>
      <c r="G4" s="23" t="str">
        <f>IFERROR(VLOOKUP(D4,[24]CODIGOS!$A$1:$I$1872,8,0),"CODIGO INVALIDO ")</f>
        <v>CAMARONES 1</v>
      </c>
      <c r="H4" s="23" t="s">
        <v>56</v>
      </c>
      <c r="I4" s="59">
        <v>-0.95754395599999997</v>
      </c>
      <c r="J4" s="70">
        <v>-79.630468653314196</v>
      </c>
      <c r="K4" s="68">
        <v>44565</v>
      </c>
      <c r="L4" s="68" t="s">
        <v>54</v>
      </c>
      <c r="M4" s="61" t="s">
        <v>17</v>
      </c>
      <c r="N4" s="62">
        <v>0.64583333333333337</v>
      </c>
      <c r="O4" s="62">
        <v>0.73402777777777783</v>
      </c>
      <c r="P4" s="27">
        <v>17.39</v>
      </c>
      <c r="Q4" s="57" t="s">
        <v>46</v>
      </c>
      <c r="R4" s="27" t="s">
        <v>47</v>
      </c>
      <c r="S4" s="27" t="s">
        <v>58</v>
      </c>
      <c r="T4" s="27" t="s">
        <v>60</v>
      </c>
      <c r="U4" s="27" t="s">
        <v>50</v>
      </c>
    </row>
    <row r="5" spans="1:21" s="192" customFormat="1" ht="14.25" customHeight="1" x14ac:dyDescent="0.2">
      <c r="A5" s="23" t="str">
        <f>IFERROR(VLOOKUP(D5,[23]CODIGOS!$A$1:$I$1872,2,0),"CODIGO INVALIDO ")</f>
        <v>ZONA 1</v>
      </c>
      <c r="B5" s="23" t="str">
        <f>IFERROR(VLOOKUP(D5,[23]CODIGOS!$A$1:$I$1872,3,0),"CODIGO INVALIDO ")</f>
        <v>ESMERALDAS</v>
      </c>
      <c r="C5" s="23" t="str">
        <f>IFERROR(VLOOKUP(D5,[23]CODIGOS!$A$1:$I$1872,4,0),"CODIGO INVALIDO ")</f>
        <v>ATACAMES</v>
      </c>
      <c r="D5" s="64" t="s">
        <v>152</v>
      </c>
      <c r="E5" s="23" t="str">
        <f>IFERROR(VLOOKUP(D5,[24]CODIGOS!$A$1:$I$1872,6,0),"CODIGO INVALIDO ")</f>
        <v>ATACAMES</v>
      </c>
      <c r="F5" s="23" t="str">
        <f>IFERROR(VLOOKUP(D5,[24]CODIGOS!$A$1:$I$1872,7,0),"CODIGO INVALIDO ")</f>
        <v>ATACAMES</v>
      </c>
      <c r="G5" s="23" t="str">
        <f>IFERROR(VLOOKUP(D5,[24]CODIGOS!$A$1:$I$1872,8,0),"CODIGO INVALIDO ")</f>
        <v>ATACAMES 1</v>
      </c>
      <c r="H5" s="23" t="s">
        <v>153</v>
      </c>
      <c r="I5" s="23">
        <v>0.86824074204480195</v>
      </c>
      <c r="J5" s="23">
        <v>-79.852066040039006</v>
      </c>
      <c r="K5" s="68">
        <v>44574</v>
      </c>
      <c r="L5" s="68" t="s">
        <v>54</v>
      </c>
      <c r="M5" s="61" t="s">
        <v>17</v>
      </c>
      <c r="N5" s="62">
        <v>0.66666666666666663</v>
      </c>
      <c r="O5" s="62">
        <v>0.4069444444444445</v>
      </c>
      <c r="P5" s="27">
        <v>4</v>
      </c>
      <c r="Q5" s="57" t="s">
        <v>46</v>
      </c>
      <c r="R5" s="57" t="s">
        <v>109</v>
      </c>
      <c r="S5" s="27" t="s">
        <v>154</v>
      </c>
      <c r="T5" s="27"/>
      <c r="U5" s="27" t="s">
        <v>50</v>
      </c>
    </row>
    <row r="6" spans="1:21" s="192" customFormat="1" ht="14.25" customHeight="1" x14ac:dyDescent="0.2">
      <c r="A6" s="23" t="str">
        <f>IFERROR(VLOOKUP(D6,[23]CODIGOS!$A$1:$I$1872,2,0),"CODIGO INVALIDO ")</f>
        <v>ZONA 1</v>
      </c>
      <c r="B6" s="23" t="str">
        <f>IFERROR(VLOOKUP(D6,[23]CODIGOS!$A$1:$I$1872,3,0),"CODIGO INVALIDO ")</f>
        <v>ESMERALDAS</v>
      </c>
      <c r="C6" s="23" t="str">
        <f>IFERROR(VLOOKUP(D6,[23]CODIGOS!$A$1:$I$1872,4,0),"CODIGO INVALIDO ")</f>
        <v>SAN LORENZO</v>
      </c>
      <c r="D6" s="64" t="s">
        <v>262</v>
      </c>
      <c r="E6" s="23" t="str">
        <f>IFERROR(VLOOKUP(D6,[24]CODIGOS!$A$1:$I$1872,6,0),"CODIGO INVALIDO ")</f>
        <v>SAN LORENZO</v>
      </c>
      <c r="F6" s="23" t="str">
        <f>IFERROR(VLOOKUP(D6,[24]CODIGOS!$A$1:$I$1872,7,0),"CODIGO INVALIDO ")</f>
        <v>URBINA</v>
      </c>
      <c r="G6" s="23" t="str">
        <f>IFERROR(VLOOKUP(D6,[24]CODIGOS!$A$1:$I$1872,8,0),"CODIGO INVALIDO ")</f>
        <v>URBINA 2</v>
      </c>
      <c r="H6" s="23" t="s">
        <v>263</v>
      </c>
      <c r="I6" s="23">
        <v>0.85754530555759001</v>
      </c>
      <c r="J6" s="23">
        <v>-78.466511964797903</v>
      </c>
      <c r="K6" s="68">
        <v>44578</v>
      </c>
      <c r="L6" s="68" t="s">
        <v>54</v>
      </c>
      <c r="M6" s="61" t="s">
        <v>17</v>
      </c>
      <c r="N6" s="62">
        <v>0.90763888888888899</v>
      </c>
      <c r="O6" s="62">
        <v>0.49305555555555558</v>
      </c>
      <c r="P6" s="27">
        <v>10.73</v>
      </c>
      <c r="Q6" s="57" t="s">
        <v>46</v>
      </c>
      <c r="R6" s="27" t="s">
        <v>47</v>
      </c>
      <c r="S6" s="65" t="s">
        <v>165</v>
      </c>
      <c r="T6" s="27"/>
      <c r="U6" s="27" t="s">
        <v>50</v>
      </c>
    </row>
    <row r="7" spans="1:21" s="185" customFormat="1" ht="14.25" customHeight="1" x14ac:dyDescent="0.2">
      <c r="A7" s="23" t="str">
        <f>IFERROR(VLOOKUP(D7,[23]CODIGOS!$A$1:$I$1872,2,0),"CODIGO INVALIDO ")</f>
        <v>ZONA 1</v>
      </c>
      <c r="B7" s="23" t="str">
        <f>IFERROR(VLOOKUP(D7,[23]CODIGOS!$A$1:$I$1872,3,0),"CODIGO INVALIDO ")</f>
        <v>ESMERALDAS</v>
      </c>
      <c r="C7" s="23" t="str">
        <f>IFERROR(VLOOKUP(D7,[23]CODIGOS!$A$1:$I$1872,4,0),"CODIGO INVALIDO ")</f>
        <v>QUININDE</v>
      </c>
      <c r="D7" s="7" t="s">
        <v>264</v>
      </c>
      <c r="E7" s="23" t="str">
        <f>IFERROR(VLOOKUP(D7,[24]CODIGOS!$A$1:$I$1872,6,0),"CODIGO INVALIDO ")</f>
        <v>QUININDE</v>
      </c>
      <c r="F7" s="23" t="str">
        <f>IFERROR(VLOOKUP(D7,[24]CODIGOS!$A$1:$I$1872,7,0),"CODIGO INVALIDO ")</f>
        <v>QUININDE</v>
      </c>
      <c r="G7" s="23" t="str">
        <f>IFERROR(VLOOKUP(D7,[24]CODIGOS!$A$1:$I$1872,8,0),"CODIGO INVALIDO ")</f>
        <v>QUININDE 2</v>
      </c>
      <c r="H7" s="23" t="s">
        <v>265</v>
      </c>
      <c r="I7" s="23">
        <v>0.18447128850172401</v>
      </c>
      <c r="J7" s="23">
        <v>-79.390254020690904</v>
      </c>
      <c r="K7" s="68">
        <v>44579</v>
      </c>
      <c r="L7" s="68" t="s">
        <v>54</v>
      </c>
      <c r="M7" s="61" t="s">
        <v>17</v>
      </c>
      <c r="N7" s="62">
        <v>0.78125</v>
      </c>
      <c r="O7" s="62">
        <v>0.31458333333333333</v>
      </c>
      <c r="P7" s="27">
        <v>27.3</v>
      </c>
      <c r="Q7" s="57" t="s">
        <v>46</v>
      </c>
      <c r="R7" s="57" t="s">
        <v>47</v>
      </c>
      <c r="S7" s="27" t="s">
        <v>266</v>
      </c>
      <c r="T7" s="23" t="s">
        <v>554</v>
      </c>
      <c r="U7" s="27" t="s">
        <v>50</v>
      </c>
    </row>
    <row r="8" spans="1:21" s="185" customFormat="1" ht="14.25" customHeight="1" x14ac:dyDescent="0.2">
      <c r="A8" s="23" t="str">
        <f>IFERROR(VLOOKUP(D8,[23]CODIGOS!$A$1:$I$1872,2,0),"CODIGO INVALIDO ")</f>
        <v>ZONA 1</v>
      </c>
      <c r="B8" s="23" t="str">
        <f>IFERROR(VLOOKUP(D8,[23]CODIGOS!$A$1:$I$1872,3,0),"CODIGO INVALIDO ")</f>
        <v>ESMERALDAS</v>
      </c>
      <c r="C8" s="23" t="str">
        <f>IFERROR(VLOOKUP(D8,[23]CODIGOS!$A$1:$I$1872,4,0),"CODIGO INVALIDO ")</f>
        <v>SAN LORENZO</v>
      </c>
      <c r="D8" s="7" t="s">
        <v>268</v>
      </c>
      <c r="E8" s="23" t="str">
        <f>IFERROR(VLOOKUP(D8,[24]CODIGOS!$A$1:$I$1872,6,0),"CODIGO INVALIDO ")</f>
        <v>SAN LORENZO</v>
      </c>
      <c r="F8" s="23" t="str">
        <f>IFERROR(VLOOKUP(D8,[24]CODIGOS!$A$1:$I$1872,7,0),"CODIGO INVALIDO ")</f>
        <v>FRONTERA</v>
      </c>
      <c r="G8" s="23" t="str">
        <f>IFERROR(VLOOKUP(D8,[24]CODIGOS!$A$1:$I$1872,8,0),"CODIGO INVALIDO ")</f>
        <v>FRONTERA 3</v>
      </c>
      <c r="H8" s="23" t="s">
        <v>269</v>
      </c>
      <c r="I8" s="23">
        <v>1.2816027856810901</v>
      </c>
      <c r="J8" s="23">
        <v>-78.828191757202106</v>
      </c>
      <c r="K8" s="68">
        <v>44583</v>
      </c>
      <c r="L8" s="68" t="s">
        <v>54</v>
      </c>
      <c r="M8" s="61" t="s">
        <v>17</v>
      </c>
      <c r="N8" s="62">
        <v>0.64583333333333337</v>
      </c>
      <c r="O8" s="62">
        <v>0.94930555555555562</v>
      </c>
      <c r="P8" s="27">
        <v>10.73</v>
      </c>
      <c r="Q8" s="57" t="s">
        <v>46</v>
      </c>
      <c r="R8" s="27" t="s">
        <v>109</v>
      </c>
      <c r="S8" s="65" t="s">
        <v>65</v>
      </c>
      <c r="T8" s="23"/>
      <c r="U8" s="27" t="s">
        <v>50</v>
      </c>
    </row>
    <row r="9" spans="1:21" s="192" customFormat="1" ht="14.25" customHeight="1" x14ac:dyDescent="0.2">
      <c r="A9" s="23" t="str">
        <f>IFERROR(VLOOKUP(D9,[23]CODIGOS!$A$1:$I$1872,2,0),"CODIGO INVALIDO ")</f>
        <v>ZONA 1</v>
      </c>
      <c r="B9" s="23" t="str">
        <f>IFERROR(VLOOKUP(D9,[23]CODIGOS!$A$1:$I$1872,3,0),"CODIGO INVALIDO ")</f>
        <v>ESMERALDAS</v>
      </c>
      <c r="C9" s="23" t="str">
        <f>IFERROR(VLOOKUP(D9,[23]CODIGOS!$A$1:$I$1872,4,0),"CODIGO INVALIDO ")</f>
        <v>QUININDE</v>
      </c>
      <c r="D9" s="23" t="s">
        <v>315</v>
      </c>
      <c r="E9" s="23" t="str">
        <f>IFERROR(VLOOKUP(D9,[24]CODIGOS!$A$1:$I$1872,6,0),"CODIGO INVALIDO ")</f>
        <v>QUININDE</v>
      </c>
      <c r="F9" s="23" t="str">
        <f>IFERROR(VLOOKUP(D9,[24]CODIGOS!$A$1:$I$1872,7,0),"CODIGO INVALIDO ")</f>
        <v>LA UNION</v>
      </c>
      <c r="G9" s="23" t="str">
        <f>IFERROR(VLOOKUP(D9,[24]CODIGOS!$A$1:$I$1872,8,0),"CODIGO INVALIDO ")</f>
        <v>LA UNION 2</v>
      </c>
      <c r="H9" s="23" t="s">
        <v>265</v>
      </c>
      <c r="I9" s="23">
        <v>0.159848721</v>
      </c>
      <c r="J9" s="23">
        <v>-79.396295839999993</v>
      </c>
      <c r="K9" s="68">
        <v>44586</v>
      </c>
      <c r="L9" s="68" t="s">
        <v>54</v>
      </c>
      <c r="M9" s="61" t="s">
        <v>17</v>
      </c>
      <c r="N9" s="62">
        <v>0.72152777777777777</v>
      </c>
      <c r="O9" s="62">
        <v>1.1805555555555555E-2</v>
      </c>
      <c r="P9" s="27">
        <v>18.649999999999999</v>
      </c>
      <c r="Q9" s="57" t="s">
        <v>46</v>
      </c>
      <c r="R9" s="57" t="s">
        <v>109</v>
      </c>
      <c r="S9" s="27" t="s">
        <v>65</v>
      </c>
      <c r="T9" s="23"/>
      <c r="U9" s="27" t="s">
        <v>50</v>
      </c>
    </row>
    <row r="10" spans="1:21" s="192" customFormat="1" ht="14.25" customHeight="1" x14ac:dyDescent="0.2">
      <c r="A10" s="23" t="str">
        <f>IFERROR(VLOOKUP(D10,[23]CODIGOS!$A$1:$I$1872,2,0),"CODIGO INVALIDO ")</f>
        <v>ZONA 1</v>
      </c>
      <c r="B10" s="23" t="str">
        <f>IFERROR(VLOOKUP(D10,[23]CODIGOS!$A$1:$I$1872,3,0),"CODIGO INVALIDO ")</f>
        <v>ESMERALDAS</v>
      </c>
      <c r="C10" s="23" t="str">
        <f>IFERROR(VLOOKUP(D10,[23]CODIGOS!$A$1:$I$1872,4,0),"CODIGO INVALIDO ")</f>
        <v>QUININDE</v>
      </c>
      <c r="D10" s="23" t="s">
        <v>315</v>
      </c>
      <c r="E10" s="23" t="str">
        <f>IFERROR(VLOOKUP(D10,[24]CODIGOS!$A$1:$I$1872,6,0),"CODIGO INVALIDO ")</f>
        <v>QUININDE</v>
      </c>
      <c r="F10" s="23" t="str">
        <f>IFERROR(VLOOKUP(D10,[24]CODIGOS!$A$1:$I$1872,7,0),"CODIGO INVALIDO ")</f>
        <v>LA UNION</v>
      </c>
      <c r="G10" s="23" t="str">
        <f>IFERROR(VLOOKUP(D10,[24]CODIGOS!$A$1:$I$1872,8,0),"CODIGO INVALIDO ")</f>
        <v>LA UNION 2</v>
      </c>
      <c r="H10" s="23" t="s">
        <v>265</v>
      </c>
      <c r="I10" s="23">
        <v>0.159848721</v>
      </c>
      <c r="J10" s="23">
        <v>-79.396295839999993</v>
      </c>
      <c r="K10" s="68">
        <v>44587</v>
      </c>
      <c r="L10" s="68" t="s">
        <v>54</v>
      </c>
      <c r="M10" s="61" t="s">
        <v>17</v>
      </c>
      <c r="N10" s="62">
        <v>0.70833333333333337</v>
      </c>
      <c r="O10" s="62">
        <v>0.37222222222222223</v>
      </c>
      <c r="P10" s="27">
        <v>9.8000000000000007</v>
      </c>
      <c r="Q10" s="57" t="s">
        <v>46</v>
      </c>
      <c r="R10" s="57" t="s">
        <v>109</v>
      </c>
      <c r="S10" s="27" t="s">
        <v>65</v>
      </c>
      <c r="T10" s="23"/>
      <c r="U10" s="27" t="s">
        <v>50</v>
      </c>
    </row>
    <row r="11" spans="1:21" s="192" customFormat="1" ht="14.25" customHeight="1" x14ac:dyDescent="0.2">
      <c r="A11" s="23" t="str">
        <f>IFERROR(VLOOKUP(D11,[23]CODIGOS!$A$1:$I$1872,2,0),"CODIGO INVALIDO ")</f>
        <v>ZONA 1</v>
      </c>
      <c r="B11" s="23" t="str">
        <f>IFERROR(VLOOKUP(D11,[23]CODIGOS!$A$1:$I$1872,3,0),"CODIGO INVALIDO ")</f>
        <v>ESMERALDAS</v>
      </c>
      <c r="C11" s="23" t="str">
        <f>IFERROR(VLOOKUP(D11,[23]CODIGOS!$A$1:$I$1872,4,0),"CODIGO INVALIDO ")</f>
        <v>QUININDE</v>
      </c>
      <c r="D11" s="23" t="s">
        <v>315</v>
      </c>
      <c r="E11" s="23" t="str">
        <f>IFERROR(VLOOKUP(D11,[24]CODIGOS!$A$1:$I$1872,6,0),"CODIGO INVALIDO ")</f>
        <v>QUININDE</v>
      </c>
      <c r="F11" s="23" t="str">
        <f>IFERROR(VLOOKUP(D11,[24]CODIGOS!$A$1:$I$1872,7,0),"CODIGO INVALIDO ")</f>
        <v>LA UNION</v>
      </c>
      <c r="G11" s="23" t="str">
        <f>IFERROR(VLOOKUP(D11,[24]CODIGOS!$A$1:$I$1872,8,0),"CODIGO INVALIDO ")</f>
        <v>LA UNION 2</v>
      </c>
      <c r="H11" s="23" t="s">
        <v>265</v>
      </c>
      <c r="I11" s="23">
        <v>0.159848721</v>
      </c>
      <c r="J11" s="23">
        <v>-79.396295839999993</v>
      </c>
      <c r="K11" s="68">
        <v>44588</v>
      </c>
      <c r="L11" s="68" t="s">
        <v>54</v>
      </c>
      <c r="M11" s="61" t="s">
        <v>17</v>
      </c>
      <c r="N11" s="62">
        <v>0.95833333333333337</v>
      </c>
      <c r="O11" s="62">
        <v>0.60138888888888886</v>
      </c>
      <c r="P11" s="27">
        <v>23.25</v>
      </c>
      <c r="Q11" s="57" t="s">
        <v>46</v>
      </c>
      <c r="R11" s="27" t="s">
        <v>47</v>
      </c>
      <c r="S11" s="27" t="s">
        <v>316</v>
      </c>
      <c r="T11" s="23"/>
      <c r="U11" s="27" t="s">
        <v>50</v>
      </c>
    </row>
    <row r="12" spans="1:21" s="192" customFormat="1" ht="14.25" customHeight="1" x14ac:dyDescent="0.2">
      <c r="A12" s="23" t="str">
        <f>IFERROR(VLOOKUP(D12,[23]CODIGOS!$A$1:$I$1872,2,0),"CODIGO INVALIDO ")</f>
        <v>ZONA 1</v>
      </c>
      <c r="B12" s="23" t="str">
        <f>IFERROR(VLOOKUP(D12,[23]CODIGOS!$A$1:$I$1872,3,0),"CODIGO INVALIDO ")</f>
        <v>ESMERALDAS</v>
      </c>
      <c r="C12" s="23" t="str">
        <f>IFERROR(VLOOKUP(D12,[23]CODIGOS!$A$1:$I$1872,4,0),"CODIGO INVALIDO ")</f>
        <v>QUININDE</v>
      </c>
      <c r="D12" s="23" t="s">
        <v>315</v>
      </c>
      <c r="E12" s="23" t="str">
        <f>IFERROR(VLOOKUP(D12,[24]CODIGOS!$A$1:$I$1872,6,0),"CODIGO INVALIDO ")</f>
        <v>QUININDE</v>
      </c>
      <c r="F12" s="23" t="str">
        <f>IFERROR(VLOOKUP(D12,[24]CODIGOS!$A$1:$I$1872,7,0),"CODIGO INVALIDO ")</f>
        <v>LA UNION</v>
      </c>
      <c r="G12" s="23" t="str">
        <f>IFERROR(VLOOKUP(D12,[24]CODIGOS!$A$1:$I$1872,8,0),"CODIGO INVALIDO ")</f>
        <v>LA UNION 2</v>
      </c>
      <c r="H12" s="23" t="s">
        <v>317</v>
      </c>
      <c r="I12" s="23">
        <v>0.185351048477011</v>
      </c>
      <c r="J12" s="23">
        <v>-79.390339851379395</v>
      </c>
      <c r="K12" s="68">
        <v>44589</v>
      </c>
      <c r="L12" s="68" t="s">
        <v>54</v>
      </c>
      <c r="M12" s="61" t="s">
        <v>17</v>
      </c>
      <c r="N12" s="62">
        <v>0.72916666666666663</v>
      </c>
      <c r="O12" s="62">
        <v>0.4069444444444445</v>
      </c>
      <c r="P12" s="27">
        <v>13.01</v>
      </c>
      <c r="Q12" s="57" t="s">
        <v>46</v>
      </c>
      <c r="R12" s="27" t="s">
        <v>47</v>
      </c>
      <c r="S12" s="27" t="s">
        <v>49</v>
      </c>
      <c r="T12" s="23"/>
      <c r="U12" s="27" t="s">
        <v>50</v>
      </c>
    </row>
    <row r="13" spans="1:21" s="192" customFormat="1" ht="14.25" customHeight="1" x14ac:dyDescent="0.2">
      <c r="A13" s="23" t="str">
        <f>IFERROR(VLOOKUP(D13,[23]CODIGOS!$A$1:$I$1872,2,0),"CODIGO INVALIDO ")</f>
        <v>ZONA 1</v>
      </c>
      <c r="B13" s="23" t="str">
        <f>IFERROR(VLOOKUP(D13,[23]CODIGOS!$A$1:$I$1872,3,0),"CODIGO INVALIDO ")</f>
        <v>ESMERALDAS</v>
      </c>
      <c r="C13" s="23" t="str">
        <f>IFERROR(VLOOKUP(D13,[23]CODIGOS!$A$1:$I$1872,4,0),"CODIGO INVALIDO ")</f>
        <v>ESMERALDAS</v>
      </c>
      <c r="D13" s="64" t="s">
        <v>356</v>
      </c>
      <c r="E13" s="23" t="str">
        <f>IFERROR(VLOOKUP(D13,[24]CODIGOS!$A$1:$I$1872,6,0),"CODIGO INVALIDO ")</f>
        <v>ESMERALDAS</v>
      </c>
      <c r="F13" s="23" t="str">
        <f>IFERROR(VLOOKUP(D13,[24]CODIGOS!$A$1:$I$1872,7,0),"CODIGO INVALIDO ")</f>
        <v>SAN MATEO</v>
      </c>
      <c r="G13" s="23" t="str">
        <f>IFERROR(VLOOKUP(D13,[24]CODIGOS!$A$1:$I$1872,8,0),"CODIGO INVALIDO ")</f>
        <v>SAN MATEO 1</v>
      </c>
      <c r="H13" s="23" t="s">
        <v>357</v>
      </c>
      <c r="I13" s="23">
        <v>0.87565350092824701</v>
      </c>
      <c r="J13" s="23">
        <v>-79.635332822799697</v>
      </c>
      <c r="K13" s="68">
        <v>44596</v>
      </c>
      <c r="L13" s="68" t="s">
        <v>54</v>
      </c>
      <c r="M13" s="61" t="s">
        <v>17</v>
      </c>
      <c r="N13" s="62">
        <v>0.875</v>
      </c>
      <c r="O13" s="62">
        <v>2.0833333333333332E-2</v>
      </c>
      <c r="P13" s="23">
        <v>26.52</v>
      </c>
      <c r="Q13" s="57" t="s">
        <v>46</v>
      </c>
      <c r="R13" s="27" t="s">
        <v>47</v>
      </c>
      <c r="S13" s="27" t="s">
        <v>49</v>
      </c>
      <c r="T13" s="23"/>
      <c r="U13" s="27" t="s">
        <v>50</v>
      </c>
    </row>
    <row r="14" spans="1:21" s="192" customFormat="1" ht="14.25" customHeight="1" x14ac:dyDescent="0.2">
      <c r="A14" s="23" t="str">
        <f>IFERROR(VLOOKUP(D14,[23]CODIGOS!$A$1:$I$1872,2,0),"CODIGO INVALIDO ")</f>
        <v>ZONA 1</v>
      </c>
      <c r="B14" s="23" t="str">
        <f>IFERROR(VLOOKUP(D14,[23]CODIGOS!$A$1:$I$1872,3,0),"CODIGO INVALIDO ")</f>
        <v>ESMERALDAS</v>
      </c>
      <c r="C14" s="23" t="str">
        <f>IFERROR(VLOOKUP(D14,[23]CODIGOS!$A$1:$I$1872,4,0),"CODIGO INVALIDO ")</f>
        <v>ESMERALDAS</v>
      </c>
      <c r="D14" s="64" t="s">
        <v>370</v>
      </c>
      <c r="E14" s="23" t="str">
        <f>IFERROR(VLOOKUP(D14,[24]CODIGOS!$A$1:$I$1872,6,0),"CODIGO INVALIDO ")</f>
        <v>ESMERALDAS</v>
      </c>
      <c r="F14" s="23" t="str">
        <f>IFERROR(VLOOKUP(D14,[24]CODIGOS!$A$1:$I$1872,7,0),"CODIGO INVALIDO ")</f>
        <v>PROPICIA</v>
      </c>
      <c r="G14" s="23" t="str">
        <f>IFERROR(VLOOKUP(D14,[24]CODIGOS!$A$1:$I$1872,8,0),"CODIGO INVALIDO ")</f>
        <v>PROPICIA 1</v>
      </c>
      <c r="H14" s="23" t="s">
        <v>371</v>
      </c>
      <c r="I14" s="23">
        <v>0.93042979205537402</v>
      </c>
      <c r="J14" s="23">
        <v>-79.662934025525104</v>
      </c>
      <c r="K14" s="68">
        <v>44600</v>
      </c>
      <c r="L14" s="68" t="s">
        <v>54</v>
      </c>
      <c r="M14" s="61" t="s">
        <v>17</v>
      </c>
      <c r="N14" s="62">
        <v>0.41666666666666669</v>
      </c>
      <c r="O14" s="62">
        <v>0.6020833333333333</v>
      </c>
      <c r="P14" s="23">
        <v>5.25</v>
      </c>
      <c r="Q14" s="57" t="s">
        <v>46</v>
      </c>
      <c r="R14" s="27" t="s">
        <v>109</v>
      </c>
      <c r="S14" s="27" t="s">
        <v>372</v>
      </c>
      <c r="T14" s="23"/>
      <c r="U14" s="27" t="s">
        <v>50</v>
      </c>
    </row>
    <row r="15" spans="1:21" s="192" customFormat="1" ht="14.25" customHeight="1" x14ac:dyDescent="0.2">
      <c r="A15" s="23" t="str">
        <f>IFERROR(VLOOKUP(D15,[23]CODIGOS!$A$1:$I$1872,2,0),"CODIGO INVALIDO ")</f>
        <v>ZONA 1</v>
      </c>
      <c r="B15" s="23" t="str">
        <f>IFERROR(VLOOKUP(D15,[23]CODIGOS!$A$1:$I$1872,3,0),"CODIGO INVALIDO ")</f>
        <v>ESMERALDAS</v>
      </c>
      <c r="C15" s="23" t="str">
        <f>IFERROR(VLOOKUP(D15,[23]CODIGOS!$A$1:$I$1872,4,0),"CODIGO INVALIDO ")</f>
        <v>QUININDE</v>
      </c>
      <c r="D15" s="23" t="s">
        <v>315</v>
      </c>
      <c r="E15" s="23" t="str">
        <f>IFERROR(VLOOKUP(D15,[24]CODIGOS!$A$1:$I$1872,6,0),"CODIGO INVALIDO ")</f>
        <v>QUININDE</v>
      </c>
      <c r="F15" s="23" t="str">
        <f>IFERROR(VLOOKUP(D15,[24]CODIGOS!$A$1:$I$1872,7,0),"CODIGO INVALIDO ")</f>
        <v>LA UNION</v>
      </c>
      <c r="G15" s="23" t="str">
        <f>IFERROR(VLOOKUP(D15,[24]CODIGOS!$A$1:$I$1872,8,0),"CODIGO INVALIDO ")</f>
        <v>LA UNION 2</v>
      </c>
      <c r="H15" s="23" t="s">
        <v>317</v>
      </c>
      <c r="I15" s="23">
        <v>0.185351048477011</v>
      </c>
      <c r="J15" s="23">
        <v>-79.390339851379395</v>
      </c>
      <c r="K15" s="68">
        <v>44602</v>
      </c>
      <c r="L15" s="68" t="s">
        <v>54</v>
      </c>
      <c r="M15" s="61" t="s">
        <v>17</v>
      </c>
      <c r="N15" s="62">
        <v>0.94097222222222221</v>
      </c>
      <c r="O15" s="62">
        <v>0.55694444444444446</v>
      </c>
      <c r="P15" s="23">
        <v>37.5</v>
      </c>
      <c r="Q15" s="57" t="s">
        <v>46</v>
      </c>
      <c r="R15" s="27" t="s">
        <v>109</v>
      </c>
      <c r="S15" s="27" t="s">
        <v>372</v>
      </c>
      <c r="T15" s="23"/>
      <c r="U15" s="27" t="s">
        <v>50</v>
      </c>
    </row>
    <row r="16" spans="1:21" s="192" customFormat="1" ht="14.25" customHeight="1" x14ac:dyDescent="0.2">
      <c r="A16" s="23" t="str">
        <f>IFERROR(VLOOKUP(D16,[23]CODIGOS!$A$1:$I$1872,2,0),"CODIGO INVALIDO ")</f>
        <v>ZONA 1</v>
      </c>
      <c r="B16" s="23" t="str">
        <f>IFERROR(VLOOKUP(D16,[23]CODIGOS!$A$1:$I$1872,3,0),"CODIGO INVALIDO ")</f>
        <v>ESMERALDAS</v>
      </c>
      <c r="C16" s="23" t="str">
        <f>IFERROR(VLOOKUP(D16,[23]CODIGOS!$A$1:$I$1872,4,0),"CODIGO INVALIDO ")</f>
        <v>QUININDE</v>
      </c>
      <c r="D16" s="23" t="s">
        <v>315</v>
      </c>
      <c r="E16" s="23" t="str">
        <f>IFERROR(VLOOKUP(D16,[24]CODIGOS!$A$1:$I$1872,6,0),"CODIGO INVALIDO ")</f>
        <v>QUININDE</v>
      </c>
      <c r="F16" s="23" t="str">
        <f>IFERROR(VLOOKUP(D16,[24]CODIGOS!$A$1:$I$1872,7,0),"CODIGO INVALIDO ")</f>
        <v>LA UNION</v>
      </c>
      <c r="G16" s="23" t="str">
        <f>IFERROR(VLOOKUP(D16,[24]CODIGOS!$A$1:$I$1872,8,0),"CODIGO INVALIDO ")</f>
        <v>LA UNION 2</v>
      </c>
      <c r="H16" s="23" t="s">
        <v>265</v>
      </c>
      <c r="I16" s="23">
        <v>0.159848721</v>
      </c>
      <c r="J16" s="23">
        <v>-79.396295839999993</v>
      </c>
      <c r="K16" s="68">
        <v>44607</v>
      </c>
      <c r="L16" s="68" t="s">
        <v>54</v>
      </c>
      <c r="M16" s="61" t="s">
        <v>17</v>
      </c>
      <c r="N16" s="62">
        <v>0.3263888888888889</v>
      </c>
      <c r="O16" s="62">
        <v>0.45069444444444445</v>
      </c>
      <c r="P16" s="27">
        <v>30.19</v>
      </c>
      <c r="Q16" s="57" t="s">
        <v>46</v>
      </c>
      <c r="R16" s="27" t="s">
        <v>109</v>
      </c>
      <c r="S16" s="27" t="s">
        <v>65</v>
      </c>
      <c r="T16" s="23"/>
      <c r="U16" s="27" t="s">
        <v>50</v>
      </c>
    </row>
    <row r="17" spans="1:21" s="192" customFormat="1" ht="14.25" customHeight="1" x14ac:dyDescent="0.2">
      <c r="A17" s="23" t="str">
        <f>IFERROR(VLOOKUP(D17,[23]CODIGOS!$A$1:$I$1872,2,0),"CODIGO INVALIDO ")</f>
        <v>ZONA 1</v>
      </c>
      <c r="B17" s="23" t="str">
        <f>IFERROR(VLOOKUP(D17,[23]CODIGOS!$A$1:$I$1872,3,0),"CODIGO INVALIDO ")</f>
        <v>ESMERALDAS</v>
      </c>
      <c r="C17" s="23" t="str">
        <f>IFERROR(VLOOKUP(D17,[23]CODIGOS!$A$1:$I$1872,4,0),"CODIGO INVALIDO ")</f>
        <v>ESMERALDAS</v>
      </c>
      <c r="D17" s="7" t="s">
        <v>55</v>
      </c>
      <c r="E17" s="23" t="str">
        <f>IFERROR(VLOOKUP(D17,[24]CODIGOS!$A$1:$I$1872,6,0),"CODIGO INVALIDO ")</f>
        <v>ESMERALDAS</v>
      </c>
      <c r="F17" s="23" t="str">
        <f>IFERROR(VLOOKUP(D17,[24]CODIGOS!$A$1:$I$1872,7,0),"CODIGO INVALIDO ")</f>
        <v>CAMARONES</v>
      </c>
      <c r="G17" s="23" t="str">
        <f>IFERROR(VLOOKUP(D17,[24]CODIGOS!$A$1:$I$1872,8,0),"CODIGO INVALIDO ")</f>
        <v>CAMARONES 1</v>
      </c>
      <c r="H17" s="23" t="s">
        <v>373</v>
      </c>
      <c r="I17" s="23">
        <v>1.09605540880678</v>
      </c>
      <c r="J17" s="23">
        <v>-79.163542985916095</v>
      </c>
      <c r="K17" s="68">
        <v>44611</v>
      </c>
      <c r="L17" s="68" t="s">
        <v>54</v>
      </c>
      <c r="M17" s="61" t="s">
        <v>17</v>
      </c>
      <c r="N17" s="62">
        <v>0.97916666666666663</v>
      </c>
      <c r="O17" s="62">
        <v>0.19097222222222221</v>
      </c>
      <c r="P17" s="27">
        <v>13.07</v>
      </c>
      <c r="Q17" s="57" t="s">
        <v>46</v>
      </c>
      <c r="R17" s="27" t="s">
        <v>47</v>
      </c>
      <c r="S17" s="27" t="s">
        <v>454</v>
      </c>
      <c r="T17" s="27" t="s">
        <v>696</v>
      </c>
      <c r="U17" s="27" t="s">
        <v>50</v>
      </c>
    </row>
    <row r="18" spans="1:21" s="192" customFormat="1" ht="14.25" customHeight="1" x14ac:dyDescent="0.2">
      <c r="A18" s="23" t="str">
        <f>IFERROR(VLOOKUP(D18,[23]CODIGOS!$A$1:$I$1872,2,0),"CODIGO INVALIDO ")</f>
        <v>ZONA 1</v>
      </c>
      <c r="B18" s="23" t="str">
        <f>IFERROR(VLOOKUP(D18,[23]CODIGOS!$A$1:$I$1872,3,0),"CODIGO INVALIDO ")</f>
        <v>ESMERALDAS</v>
      </c>
      <c r="C18" s="23" t="str">
        <f>IFERROR(VLOOKUP(D18,[23]CODIGOS!$A$1:$I$1872,4,0),"CODIGO INVALIDO ")</f>
        <v>ESMERALDAS</v>
      </c>
      <c r="D18" s="7" t="s">
        <v>55</v>
      </c>
      <c r="E18" s="23" t="str">
        <f>IFERROR(VLOOKUP(D18,[24]CODIGOS!$A$1:$I$1872,6,0),"CODIGO INVALIDO ")</f>
        <v>ESMERALDAS</v>
      </c>
      <c r="F18" s="23" t="str">
        <f>IFERROR(VLOOKUP(D18,[24]CODIGOS!$A$1:$I$1872,7,0),"CODIGO INVALIDO ")</f>
        <v>CAMARONES</v>
      </c>
      <c r="G18" s="23" t="str">
        <f>IFERROR(VLOOKUP(D18,[24]CODIGOS!$A$1:$I$1872,8,0),"CODIGO INVALIDO ")</f>
        <v>CAMARONES 1</v>
      </c>
      <c r="H18" s="23" t="s">
        <v>373</v>
      </c>
      <c r="I18" s="23">
        <v>1.09605540880678</v>
      </c>
      <c r="J18" s="23">
        <v>-79.163542985916095</v>
      </c>
      <c r="K18" s="68">
        <v>44612</v>
      </c>
      <c r="L18" s="68" t="s">
        <v>54</v>
      </c>
      <c r="M18" s="61" t="s">
        <v>17</v>
      </c>
      <c r="N18" s="62">
        <v>0.1388888888888889</v>
      </c>
      <c r="O18" s="62">
        <v>0.29444444444444445</v>
      </c>
      <c r="P18" s="27">
        <v>50.53</v>
      </c>
      <c r="Q18" s="57" t="s">
        <v>46</v>
      </c>
      <c r="R18" s="27" t="s">
        <v>47</v>
      </c>
      <c r="S18" s="27" t="s">
        <v>455</v>
      </c>
      <c r="T18" s="23"/>
      <c r="U18" s="27" t="s">
        <v>50</v>
      </c>
    </row>
    <row r="19" spans="1:21" s="185" customFormat="1" ht="14.25" customHeight="1" x14ac:dyDescent="0.2">
      <c r="A19" s="23" t="str">
        <f>IFERROR(VLOOKUP(D19,[23]CODIGOS!$A$1:$I$1872,2,0),"CODIGO INVALIDO ")</f>
        <v>ZONA 1</v>
      </c>
      <c r="B19" s="23" t="str">
        <f>IFERROR(VLOOKUP(D19,[23]CODIGOS!$A$1:$I$1872,3,0),"CODIGO INVALIDO ")</f>
        <v>ESMERALDAS</v>
      </c>
      <c r="C19" s="23" t="str">
        <f>IFERROR(VLOOKUP(D19,[23]CODIGOS!$A$1:$I$1872,4,0),"CODIGO INVALIDO ")</f>
        <v>QUININDE</v>
      </c>
      <c r="D19" s="23" t="s">
        <v>315</v>
      </c>
      <c r="E19" s="23" t="str">
        <f>IFERROR(VLOOKUP(D19,[24]CODIGOS!$A$1:$I$1872,6,0),"CODIGO INVALIDO ")</f>
        <v>QUININDE</v>
      </c>
      <c r="F19" s="23" t="str">
        <f>IFERROR(VLOOKUP(D19,[24]CODIGOS!$A$1:$I$1872,7,0),"CODIGO INVALIDO ")</f>
        <v>LA UNION</v>
      </c>
      <c r="G19" s="23" t="str">
        <f>IFERROR(VLOOKUP(D19,[24]CODIGOS!$A$1:$I$1872,8,0),"CODIGO INVALIDO ")</f>
        <v>LA UNION 2</v>
      </c>
      <c r="H19" s="23" t="s">
        <v>265</v>
      </c>
      <c r="I19" s="23">
        <v>0.21554668490172099</v>
      </c>
      <c r="J19" s="23">
        <v>-79.409491223797403</v>
      </c>
      <c r="K19" s="68">
        <v>44613</v>
      </c>
      <c r="L19" s="68" t="s">
        <v>54</v>
      </c>
      <c r="M19" s="61" t="s">
        <v>17</v>
      </c>
      <c r="N19" s="62">
        <v>0.6875</v>
      </c>
      <c r="O19" s="62">
        <v>6.805555555555555E-2</v>
      </c>
      <c r="P19" s="23">
        <v>16</v>
      </c>
      <c r="Q19" s="57" t="s">
        <v>46</v>
      </c>
      <c r="R19" s="27" t="s">
        <v>109</v>
      </c>
      <c r="S19" s="27" t="s">
        <v>65</v>
      </c>
      <c r="T19" s="23"/>
      <c r="U19" s="27" t="s">
        <v>50</v>
      </c>
    </row>
    <row r="20" spans="1:21" s="192" customFormat="1" ht="14.25" customHeight="1" x14ac:dyDescent="0.2">
      <c r="A20" s="23" t="str">
        <f>IFERROR(VLOOKUP(D20,[23]CODIGOS!$A$1:$I$1872,2,0),"CODIGO INVALIDO ")</f>
        <v>ZONA 1</v>
      </c>
      <c r="B20" s="23" t="str">
        <f>IFERROR(VLOOKUP(D20,[23]CODIGOS!$A$1:$I$1872,3,0),"CODIGO INVALIDO ")</f>
        <v>ESMERALDAS</v>
      </c>
      <c r="C20" s="23" t="str">
        <f>IFERROR(VLOOKUP(D20,[23]CODIGOS!$A$1:$I$1872,4,0),"CODIGO INVALIDO ")</f>
        <v>MUISNE</v>
      </c>
      <c r="D20" s="64" t="s">
        <v>151</v>
      </c>
      <c r="E20" s="23" t="str">
        <f>IFERROR(VLOOKUP(D20,[24]CODIGOS!$A$1:$I$1872,6,0),"CODIGO INVALIDO ")</f>
        <v>ATACAMES</v>
      </c>
      <c r="F20" s="23" t="str">
        <f>IFERROR(VLOOKUP(D20,[24]CODIGOS!$A$1:$I$1872,7,0),"CODIGO INVALIDO ")</f>
        <v>MOMPICHE</v>
      </c>
      <c r="G20" s="23" t="str">
        <f>IFERROR(VLOOKUP(D20,[24]CODIGOS!$A$1:$I$1872,8,0),"CODIGO INVALIDO ")</f>
        <v>MOMPICHE 2</v>
      </c>
      <c r="H20" s="23" t="s">
        <v>460</v>
      </c>
      <c r="I20" s="59">
        <v>0.28129900000000002</v>
      </c>
      <c r="J20" s="37">
        <v>-79.946515000000005</v>
      </c>
      <c r="K20" s="68">
        <v>44613</v>
      </c>
      <c r="L20" s="68" t="s">
        <v>54</v>
      </c>
      <c r="M20" s="61" t="s">
        <v>17</v>
      </c>
      <c r="N20" s="62">
        <v>0.72916666666666663</v>
      </c>
      <c r="O20" s="62">
        <v>0.97083333333333333</v>
      </c>
      <c r="P20" s="23">
        <v>5.81</v>
      </c>
      <c r="Q20" s="57" t="s">
        <v>46</v>
      </c>
      <c r="R20" s="27" t="s">
        <v>47</v>
      </c>
      <c r="S20" s="27" t="s">
        <v>239</v>
      </c>
      <c r="T20" s="23" t="s">
        <v>266</v>
      </c>
      <c r="U20" s="27" t="s">
        <v>50</v>
      </c>
    </row>
    <row r="21" spans="1:21" s="192" customFormat="1" ht="14.25" customHeight="1" x14ac:dyDescent="0.2">
      <c r="A21" s="23" t="str">
        <f>IFERROR(VLOOKUP(D21,[23]CODIGOS!$A$1:$I$1872,2,0),"CODIGO INVALIDO ")</f>
        <v>ZONA 1</v>
      </c>
      <c r="B21" s="23" t="str">
        <f>IFERROR(VLOOKUP(D21,[23]CODIGOS!$A$1:$I$1872,3,0),"CODIGO INVALIDO ")</f>
        <v>ESMERALDAS</v>
      </c>
      <c r="C21" s="23" t="str">
        <f>IFERROR(VLOOKUP(D21,[23]CODIGOS!$A$1:$I$1872,4,0),"CODIGO INVALIDO ")</f>
        <v>ESMERALDAS</v>
      </c>
      <c r="D21" s="7" t="s">
        <v>55</v>
      </c>
      <c r="E21" s="23" t="str">
        <f>IFERROR(VLOOKUP(D21,[24]CODIGOS!$A$1:$I$1872,6,0),"CODIGO INVALIDO ")</f>
        <v>ESMERALDAS</v>
      </c>
      <c r="F21" s="23" t="str">
        <f>IFERROR(VLOOKUP(D21,[24]CODIGOS!$A$1:$I$1872,7,0),"CODIGO INVALIDO ")</f>
        <v>CAMARONES</v>
      </c>
      <c r="G21" s="23" t="str">
        <f>IFERROR(VLOOKUP(D21,[24]CODIGOS!$A$1:$I$1872,8,0),"CODIGO INVALIDO ")</f>
        <v>CAMARONES 1</v>
      </c>
      <c r="H21" s="23" t="s">
        <v>461</v>
      </c>
      <c r="I21" s="23">
        <v>0.95749561852427201</v>
      </c>
      <c r="J21" s="23">
        <v>-79.630815982879597</v>
      </c>
      <c r="K21" s="68">
        <v>44613</v>
      </c>
      <c r="L21" s="68" t="s">
        <v>54</v>
      </c>
      <c r="M21" s="61" t="s">
        <v>17</v>
      </c>
      <c r="N21" s="62">
        <v>0.85416666666666663</v>
      </c>
      <c r="O21" s="62">
        <v>0.36180555555555555</v>
      </c>
      <c r="P21" s="23">
        <v>16.34</v>
      </c>
      <c r="Q21" s="57" t="s">
        <v>46</v>
      </c>
      <c r="R21" s="27" t="s">
        <v>47</v>
      </c>
      <c r="S21" s="27" t="s">
        <v>49</v>
      </c>
      <c r="T21" s="23" t="s">
        <v>120</v>
      </c>
      <c r="U21" s="27" t="s">
        <v>50</v>
      </c>
    </row>
    <row r="22" spans="1:21" s="192" customFormat="1" ht="14.25" customHeight="1" x14ac:dyDescent="0.2">
      <c r="A22" s="23" t="str">
        <f>IFERROR(VLOOKUP(D22,[23]CODIGOS!$A$1:$I$1872,2,0),"CODIGO INVALIDO ")</f>
        <v>ZONA 1</v>
      </c>
      <c r="B22" s="23" t="str">
        <f>IFERROR(VLOOKUP(D22,[23]CODIGOS!$A$1:$I$1872,3,0),"CODIGO INVALIDO ")</f>
        <v>ESMERALDAS</v>
      </c>
      <c r="C22" s="23" t="str">
        <f>IFERROR(VLOOKUP(D22,[23]CODIGOS!$A$1:$I$1872,4,0),"CODIGO INVALIDO ")</f>
        <v>ESMERALDAS</v>
      </c>
      <c r="D22" s="64" t="s">
        <v>356</v>
      </c>
      <c r="E22" s="23" t="str">
        <f>IFERROR(VLOOKUP(D22,[24]CODIGOS!$A$1:$I$1872,6,0),"CODIGO INVALIDO ")</f>
        <v>ESMERALDAS</v>
      </c>
      <c r="F22" s="23" t="str">
        <f>IFERROR(VLOOKUP(D22,[24]CODIGOS!$A$1:$I$1872,7,0),"CODIGO INVALIDO ")</f>
        <v>SAN MATEO</v>
      </c>
      <c r="G22" s="23" t="str">
        <f>IFERROR(VLOOKUP(D22,[24]CODIGOS!$A$1:$I$1872,8,0),"CODIGO INVALIDO ")</f>
        <v>SAN MATEO 1</v>
      </c>
      <c r="H22" s="23" t="s">
        <v>357</v>
      </c>
      <c r="I22" s="23">
        <v>0.87569795233008296</v>
      </c>
      <c r="J22" s="23">
        <v>-79.635320561202406</v>
      </c>
      <c r="K22" s="68">
        <v>44623</v>
      </c>
      <c r="L22" s="68" t="s">
        <v>54</v>
      </c>
      <c r="M22" s="61" t="s">
        <v>17</v>
      </c>
      <c r="N22" s="56">
        <v>0.9375</v>
      </c>
      <c r="O22" s="56">
        <v>0.26666666666666666</v>
      </c>
      <c r="P22" s="27">
        <v>62.64</v>
      </c>
      <c r="Q22" s="57" t="s">
        <v>46</v>
      </c>
      <c r="R22" s="27" t="s">
        <v>47</v>
      </c>
      <c r="S22" s="27" t="s">
        <v>496</v>
      </c>
      <c r="T22" s="23" t="s">
        <v>448</v>
      </c>
      <c r="U22" s="27" t="s">
        <v>50</v>
      </c>
    </row>
    <row r="23" spans="1:21" s="185" customFormat="1" ht="14.25" customHeight="1" x14ac:dyDescent="0.2">
      <c r="A23" s="23" t="str">
        <f>IFERROR(VLOOKUP(D23,[23]CODIGOS!$A$1:$I$1872,2,0),"CODIGO INVALIDO ")</f>
        <v>ZONA 1</v>
      </c>
      <c r="B23" s="23" t="str">
        <f>IFERROR(VLOOKUP(D23,[23]CODIGOS!$A$1:$I$1872,3,0),"CODIGO INVALIDO ")</f>
        <v>ESMERALDAS</v>
      </c>
      <c r="C23" s="23" t="str">
        <f>IFERROR(VLOOKUP(D23,[23]CODIGOS!$A$1:$I$1872,4,0),"CODIGO INVALIDO ")</f>
        <v>ESMERALDAS</v>
      </c>
      <c r="D23" s="64" t="s">
        <v>356</v>
      </c>
      <c r="E23" s="23" t="str">
        <f>IFERROR(VLOOKUP(D23,[24]CODIGOS!$A$1:$I$1872,6,0),"CODIGO INVALIDO ")</f>
        <v>ESMERALDAS</v>
      </c>
      <c r="F23" s="23" t="str">
        <f>IFERROR(VLOOKUP(D23,[24]CODIGOS!$A$1:$I$1872,7,0),"CODIGO INVALIDO ")</f>
        <v>SAN MATEO</v>
      </c>
      <c r="G23" s="23" t="str">
        <f>IFERROR(VLOOKUP(D23,[24]CODIGOS!$A$1:$I$1872,8,0),"CODIGO INVALIDO ")</f>
        <v>SAN MATEO 1</v>
      </c>
      <c r="H23" s="23" t="s">
        <v>357</v>
      </c>
      <c r="I23" s="23">
        <v>0.87576308402756797</v>
      </c>
      <c r="J23" s="23">
        <v>-79.635348915994498</v>
      </c>
      <c r="K23" s="68">
        <v>44624</v>
      </c>
      <c r="L23" s="68" t="s">
        <v>54</v>
      </c>
      <c r="M23" s="61" t="s">
        <v>17</v>
      </c>
      <c r="N23" s="56">
        <v>4.1666666666666664E-2</v>
      </c>
      <c r="O23" s="56">
        <v>0.27499999999999997</v>
      </c>
      <c r="P23" s="23">
        <v>59</v>
      </c>
      <c r="Q23" s="57" t="s">
        <v>46</v>
      </c>
      <c r="R23" s="27" t="s">
        <v>47</v>
      </c>
      <c r="S23" s="27" t="s">
        <v>448</v>
      </c>
      <c r="T23" s="23" t="s">
        <v>266</v>
      </c>
      <c r="U23" s="27" t="s">
        <v>50</v>
      </c>
    </row>
    <row r="24" spans="1:21" s="192" customFormat="1" ht="14.25" customHeight="1" x14ac:dyDescent="0.2">
      <c r="A24" s="23" t="str">
        <f>IFERROR(VLOOKUP(D24,[23]CODIGOS!$A$1:$I$1872,2,0),"CODIGO INVALIDO ")</f>
        <v>ZONA 1</v>
      </c>
      <c r="B24" s="23" t="str">
        <f>IFERROR(VLOOKUP(D24,[23]CODIGOS!$A$1:$I$1872,3,0),"CODIGO INVALIDO ")</f>
        <v>ESMERALDAS</v>
      </c>
      <c r="C24" s="23" t="str">
        <f>IFERROR(VLOOKUP(D24,[23]CODIGOS!$A$1:$I$1872,4,0),"CODIGO INVALIDO ")</f>
        <v>QUININDE</v>
      </c>
      <c r="D24" s="23" t="s">
        <v>315</v>
      </c>
      <c r="E24" s="23" t="str">
        <f>IFERROR(VLOOKUP(D24,[24]CODIGOS!$A$1:$I$1872,6,0),"CODIGO INVALIDO ")</f>
        <v>QUININDE</v>
      </c>
      <c r="F24" s="23" t="str">
        <f>IFERROR(VLOOKUP(D24,[24]CODIGOS!$A$1:$I$1872,7,0),"CODIGO INVALIDO ")</f>
        <v>LA UNION</v>
      </c>
      <c r="G24" s="23" t="str">
        <f>IFERROR(VLOOKUP(D24,[24]CODIGOS!$A$1:$I$1872,8,0),"CODIGO INVALIDO ")</f>
        <v>LA UNION 2</v>
      </c>
      <c r="H24" s="23" t="s">
        <v>265</v>
      </c>
      <c r="I24" s="23">
        <v>0.224693437656798</v>
      </c>
      <c r="J24" s="23">
        <v>-79.412162303924504</v>
      </c>
      <c r="K24" s="68">
        <v>44624</v>
      </c>
      <c r="L24" s="68" t="s">
        <v>54</v>
      </c>
      <c r="M24" s="61" t="s">
        <v>17</v>
      </c>
      <c r="N24" s="56">
        <v>0.64583333333333337</v>
      </c>
      <c r="O24" s="56">
        <v>0.55277777777777781</v>
      </c>
      <c r="P24" s="27">
        <v>17.84</v>
      </c>
      <c r="Q24" s="57" t="s">
        <v>46</v>
      </c>
      <c r="R24" s="27" t="s">
        <v>109</v>
      </c>
      <c r="S24" s="27" t="s">
        <v>65</v>
      </c>
      <c r="T24" s="27"/>
      <c r="U24" s="27" t="s">
        <v>50</v>
      </c>
    </row>
    <row r="25" spans="1:21" s="192" customFormat="1" ht="14.25" customHeight="1" x14ac:dyDescent="0.2">
      <c r="A25" s="23" t="str">
        <f>IFERROR(VLOOKUP(D25,[23]CODIGOS!$A$1:$I$1872,2,0),"CODIGO INVALIDO ")</f>
        <v>ZONA 1</v>
      </c>
      <c r="B25" s="23" t="str">
        <f>IFERROR(VLOOKUP(D25,[23]CODIGOS!$A$1:$I$1872,3,0),"CODIGO INVALIDO ")</f>
        <v>ESMERALDAS</v>
      </c>
      <c r="C25" s="23" t="str">
        <f>IFERROR(VLOOKUP(D25,[23]CODIGOS!$A$1:$I$1872,4,0),"CODIGO INVALIDO ")</f>
        <v>ESMERALDAS</v>
      </c>
      <c r="D25" s="7" t="s">
        <v>55</v>
      </c>
      <c r="E25" s="23" t="str">
        <f>IFERROR(VLOOKUP(D25,[24]CODIGOS!$A$1:$I$1872,6,0),"CODIGO INVALIDO ")</f>
        <v>ESMERALDAS</v>
      </c>
      <c r="F25" s="23" t="str">
        <f>IFERROR(VLOOKUP(D25,[24]CODIGOS!$A$1:$I$1872,7,0),"CODIGO INVALIDO ")</f>
        <v>CAMARONES</v>
      </c>
      <c r="G25" s="23" t="str">
        <f>IFERROR(VLOOKUP(D25,[24]CODIGOS!$A$1:$I$1872,8,0),"CODIGO INVALIDO ")</f>
        <v>CAMARONES 1</v>
      </c>
      <c r="H25" s="23" t="s">
        <v>461</v>
      </c>
      <c r="I25" s="23">
        <v>0.95790095846005896</v>
      </c>
      <c r="J25" s="23">
        <v>-79.630140066146794</v>
      </c>
      <c r="K25" s="68">
        <v>44625</v>
      </c>
      <c r="L25" s="68" t="s">
        <v>54</v>
      </c>
      <c r="M25" s="61" t="s">
        <v>17</v>
      </c>
      <c r="N25" s="56">
        <v>0.79166666666666663</v>
      </c>
      <c r="O25" s="56">
        <v>0.87222222222222223</v>
      </c>
      <c r="P25" s="27">
        <v>28</v>
      </c>
      <c r="Q25" s="57" t="s">
        <v>46</v>
      </c>
      <c r="R25" s="27" t="s">
        <v>47</v>
      </c>
      <c r="S25" s="27" t="s">
        <v>49</v>
      </c>
      <c r="T25" s="23" t="s">
        <v>120</v>
      </c>
      <c r="U25" s="27" t="s">
        <v>50</v>
      </c>
    </row>
    <row r="26" spans="1:21" s="192" customFormat="1" ht="14.25" customHeight="1" x14ac:dyDescent="0.2">
      <c r="A26" s="23" t="str">
        <f>IFERROR(VLOOKUP(D26,[23]CODIGOS!$A$1:$I$1872,2,0),"CODIGO INVALIDO ")</f>
        <v>ZONA 1</v>
      </c>
      <c r="B26" s="23" t="str">
        <f>IFERROR(VLOOKUP(D26,[23]CODIGOS!$A$1:$I$1872,3,0),"CODIGO INVALIDO ")</f>
        <v>ESMERALDAS</v>
      </c>
      <c r="C26" s="23" t="str">
        <f>IFERROR(VLOOKUP(D26,[23]CODIGOS!$A$1:$I$1872,4,0),"CODIGO INVALIDO ")</f>
        <v>QUININDE</v>
      </c>
      <c r="D26" s="23" t="s">
        <v>315</v>
      </c>
      <c r="E26" s="23" t="str">
        <f>IFERROR(VLOOKUP(D26,[24]CODIGOS!$A$1:$I$1872,6,0),"CODIGO INVALIDO ")</f>
        <v>QUININDE</v>
      </c>
      <c r="F26" s="23" t="str">
        <f>IFERROR(VLOOKUP(D26,[24]CODIGOS!$A$1:$I$1872,7,0),"CODIGO INVALIDO ")</f>
        <v>LA UNION</v>
      </c>
      <c r="G26" s="23" t="str">
        <f>IFERROR(VLOOKUP(D26,[24]CODIGOS!$A$1:$I$1872,8,0),"CODIGO INVALIDO ")</f>
        <v>LA UNION 2</v>
      </c>
      <c r="H26" s="23" t="s">
        <v>265</v>
      </c>
      <c r="I26" s="23">
        <v>0.18093079060265399</v>
      </c>
      <c r="J26" s="23">
        <v>-79.390243291854802</v>
      </c>
      <c r="K26" s="68">
        <v>44626</v>
      </c>
      <c r="L26" s="68" t="s">
        <v>54</v>
      </c>
      <c r="M26" s="61" t="s">
        <v>17</v>
      </c>
      <c r="N26" s="56">
        <v>0.20833333333333334</v>
      </c>
      <c r="O26" s="56">
        <v>0.65486111111111112</v>
      </c>
      <c r="P26" s="27">
        <v>26.2</v>
      </c>
      <c r="Q26" s="57" t="s">
        <v>46</v>
      </c>
      <c r="R26" s="27" t="s">
        <v>47</v>
      </c>
      <c r="S26" s="27" t="s">
        <v>496</v>
      </c>
      <c r="T26" s="23" t="s">
        <v>49</v>
      </c>
      <c r="U26" s="27" t="s">
        <v>50</v>
      </c>
    </row>
    <row r="27" spans="1:21" s="192" customFormat="1" ht="14.25" customHeight="1" x14ac:dyDescent="0.2">
      <c r="A27" s="23" t="str">
        <f>IFERROR(VLOOKUP(D27,[23]CODIGOS!$A$1:$I$1872,2,0),"CODIGO INVALIDO ")</f>
        <v>ZONA 1</v>
      </c>
      <c r="B27" s="23" t="str">
        <f>IFERROR(VLOOKUP(D27,[23]CODIGOS!$A$1:$I$1872,3,0),"CODIGO INVALIDO ")</f>
        <v>ESMERALDAS</v>
      </c>
      <c r="C27" s="23" t="str">
        <f>IFERROR(VLOOKUP(D27,[23]CODIGOS!$A$1:$I$1872,4,0),"CODIGO INVALIDO ")</f>
        <v>ESMERALDAS</v>
      </c>
      <c r="D27" s="69" t="s">
        <v>356</v>
      </c>
      <c r="E27" s="23" t="str">
        <f>IFERROR(VLOOKUP(D27,[24]CODIGOS!$A$1:$I$1872,6,0),"CODIGO INVALIDO ")</f>
        <v>ESMERALDAS</v>
      </c>
      <c r="F27" s="23" t="str">
        <f>IFERROR(VLOOKUP(D27,[24]CODIGOS!$A$1:$I$1872,7,0),"CODIGO INVALIDO ")</f>
        <v>SAN MATEO</v>
      </c>
      <c r="G27" s="23" t="str">
        <f>IFERROR(VLOOKUP(D27,[24]CODIGOS!$A$1:$I$1872,8,0),"CODIGO INVALIDO ")</f>
        <v>SAN MATEO 1</v>
      </c>
      <c r="H27" s="23" t="s">
        <v>512</v>
      </c>
      <c r="I27" s="59">
        <v>0.87601288329943805</v>
      </c>
      <c r="J27" s="37">
        <v>-79.635080695152297</v>
      </c>
      <c r="K27" s="68">
        <v>44631</v>
      </c>
      <c r="L27" s="68" t="s">
        <v>54</v>
      </c>
      <c r="M27" s="61" t="s">
        <v>17</v>
      </c>
      <c r="N27" s="56">
        <v>4.1666666666666664E-2</v>
      </c>
      <c r="O27" s="56">
        <v>0.36736111111111108</v>
      </c>
      <c r="P27" s="27">
        <v>62.76</v>
      </c>
      <c r="Q27" s="65" t="s">
        <v>46</v>
      </c>
      <c r="R27" s="27" t="s">
        <v>47</v>
      </c>
      <c r="S27" s="27" t="s">
        <v>496</v>
      </c>
      <c r="T27" s="23" t="s">
        <v>513</v>
      </c>
      <c r="U27" s="27" t="s">
        <v>50</v>
      </c>
    </row>
    <row r="28" spans="1:21" s="192" customFormat="1" ht="14.25" customHeight="1" x14ac:dyDescent="0.2">
      <c r="A28" s="23" t="str">
        <f>IFERROR(VLOOKUP(D28,[23]CODIGOS!$A$1:$I$1872,2,0),"CODIGO INVALIDO ")</f>
        <v>ZONA 1</v>
      </c>
      <c r="B28" s="23" t="str">
        <f>IFERROR(VLOOKUP(D28,[23]CODIGOS!$A$1:$I$1872,3,0),"CODIGO INVALIDO ")</f>
        <v>ESMERALDAS</v>
      </c>
      <c r="C28" s="23" t="str">
        <f>IFERROR(VLOOKUP(D28,[23]CODIGOS!$A$1:$I$1872,4,0),"CODIGO INVALIDO ")</f>
        <v>QUININDE</v>
      </c>
      <c r="D28" s="69" t="s">
        <v>514</v>
      </c>
      <c r="E28" s="23" t="str">
        <f>IFERROR(VLOOKUP(D28,[24]CODIGOS!$A$1:$I$1872,6,0),"CODIGO INVALIDO ")</f>
        <v>QUININDE</v>
      </c>
      <c r="F28" s="23" t="str">
        <f>IFERROR(VLOOKUP(D28,[24]CODIGOS!$A$1:$I$1872,7,0),"CODIGO INVALIDO ")</f>
        <v>LA UNION</v>
      </c>
      <c r="G28" s="23" t="str">
        <f>IFERROR(VLOOKUP(D28,[24]CODIGOS!$A$1:$I$1872,8,0),"CODIGO INVALIDO ")</f>
        <v>LA UNION 1</v>
      </c>
      <c r="H28" s="23" t="s">
        <v>515</v>
      </c>
      <c r="I28" s="59">
        <v>0.14272019409124601</v>
      </c>
      <c r="J28" s="37">
        <v>-79.400988221168504</v>
      </c>
      <c r="K28" s="68">
        <v>44631</v>
      </c>
      <c r="L28" s="68" t="s">
        <v>54</v>
      </c>
      <c r="M28" s="61" t="s">
        <v>17</v>
      </c>
      <c r="N28" s="56">
        <v>0.24097222222222223</v>
      </c>
      <c r="O28" s="56">
        <v>0.38125000000000003</v>
      </c>
      <c r="P28" s="27">
        <v>28.52</v>
      </c>
      <c r="Q28" s="65" t="s">
        <v>46</v>
      </c>
      <c r="R28" s="27" t="s">
        <v>109</v>
      </c>
      <c r="S28" s="27" t="s">
        <v>65</v>
      </c>
      <c r="T28" s="23"/>
      <c r="U28" s="27" t="s">
        <v>50</v>
      </c>
    </row>
    <row r="29" spans="1:21" s="192" customFormat="1" ht="14.25" customHeight="1" x14ac:dyDescent="0.2">
      <c r="A29" s="23" t="str">
        <f>IFERROR(VLOOKUP(D29,[23]CODIGOS!$A$1:$I$1872,2,0),"CODIGO INVALIDO ")</f>
        <v>ZONA 1</v>
      </c>
      <c r="B29" s="23" t="str">
        <f>IFERROR(VLOOKUP(D29,[23]CODIGOS!$A$1:$I$1872,3,0),"CODIGO INVALIDO ")</f>
        <v>ESMERALDAS</v>
      </c>
      <c r="C29" s="23" t="str">
        <f>IFERROR(VLOOKUP(D29,[23]CODIGOS!$A$1:$I$1872,4,0),"CODIGO INVALIDO ")</f>
        <v>QUININDE</v>
      </c>
      <c r="D29" s="69" t="s">
        <v>315</v>
      </c>
      <c r="E29" s="23" t="str">
        <f>IFERROR(VLOOKUP(D29,[24]CODIGOS!$A$1:$I$1872,6,0),"CODIGO INVALIDO ")</f>
        <v>QUININDE</v>
      </c>
      <c r="F29" s="23" t="str">
        <f>IFERROR(VLOOKUP(D29,[24]CODIGOS!$A$1:$I$1872,7,0),"CODIGO INVALIDO ")</f>
        <v>LA UNION</v>
      </c>
      <c r="G29" s="23" t="str">
        <f>IFERROR(VLOOKUP(D29,[24]CODIGOS!$A$1:$I$1872,8,0),"CODIGO INVALIDO ")</f>
        <v>LA UNION 2</v>
      </c>
      <c r="H29" s="23" t="s">
        <v>265</v>
      </c>
      <c r="I29" s="59">
        <v>0.224693437656798</v>
      </c>
      <c r="J29" s="37">
        <v>-79.412162303924504</v>
      </c>
      <c r="K29" s="68">
        <v>44631</v>
      </c>
      <c r="L29" s="68" t="s">
        <v>54</v>
      </c>
      <c r="M29" s="61" t="s">
        <v>17</v>
      </c>
      <c r="N29" s="56">
        <v>0.98819444444444438</v>
      </c>
      <c r="O29" s="56">
        <v>0.4069444444444445</v>
      </c>
      <c r="P29" s="27">
        <v>36.799999999999997</v>
      </c>
      <c r="Q29" s="65" t="s">
        <v>46</v>
      </c>
      <c r="R29" s="27" t="s">
        <v>109</v>
      </c>
      <c r="S29" s="27" t="s">
        <v>65</v>
      </c>
      <c r="T29" s="23"/>
      <c r="U29" s="27" t="s">
        <v>50</v>
      </c>
    </row>
    <row r="30" spans="1:21" s="192" customFormat="1" ht="14.25" customHeight="1" x14ac:dyDescent="0.2">
      <c r="A30" s="23" t="str">
        <f>IFERROR(VLOOKUP(D30,[23]CODIGOS!$A$1:$I$1872,2,0),"CODIGO INVALIDO ")</f>
        <v>ZONA 1</v>
      </c>
      <c r="B30" s="23" t="str">
        <f>IFERROR(VLOOKUP(D30,[23]CODIGOS!$A$1:$I$1872,3,0),"CODIGO INVALIDO ")</f>
        <v>ESMERALDAS</v>
      </c>
      <c r="C30" s="23" t="str">
        <f>IFERROR(VLOOKUP(D30,[23]CODIGOS!$A$1:$I$1872,4,0),"CODIGO INVALIDO ")</f>
        <v>QUININDE</v>
      </c>
      <c r="D30" s="23" t="s">
        <v>315</v>
      </c>
      <c r="E30" s="23" t="str">
        <f>IFERROR(VLOOKUP(D30,[24]CODIGOS!$A$1:$I$1872,6,0),"CODIGO INVALIDO ")</f>
        <v>QUININDE</v>
      </c>
      <c r="F30" s="23" t="str">
        <f>IFERROR(VLOOKUP(D30,[24]CODIGOS!$A$1:$I$1872,7,0),"CODIGO INVALIDO ")</f>
        <v>LA UNION</v>
      </c>
      <c r="G30" s="23" t="str">
        <f>IFERROR(VLOOKUP(D30,[24]CODIGOS!$A$1:$I$1872,8,0),"CODIGO INVALIDO ")</f>
        <v>LA UNION 2</v>
      </c>
      <c r="H30" s="23" t="s">
        <v>265</v>
      </c>
      <c r="I30" s="23">
        <v>0.14111623802073001</v>
      </c>
      <c r="J30" s="23">
        <v>-79.401390552520695</v>
      </c>
      <c r="K30" s="68">
        <v>44636</v>
      </c>
      <c r="L30" s="68" t="s">
        <v>54</v>
      </c>
      <c r="M30" s="61" t="s">
        <v>17</v>
      </c>
      <c r="N30" s="56">
        <v>0.80208333333333337</v>
      </c>
      <c r="O30" s="56">
        <v>0.2951388888888889</v>
      </c>
      <c r="P30" s="27">
        <v>34.21</v>
      </c>
      <c r="Q30" s="57" t="s">
        <v>46</v>
      </c>
      <c r="R30" s="27" t="s">
        <v>109</v>
      </c>
      <c r="S30" s="27" t="s">
        <v>65</v>
      </c>
      <c r="T30" s="27"/>
      <c r="U30" s="27" t="s">
        <v>50</v>
      </c>
    </row>
    <row r="31" spans="1:21" s="192" customFormat="1" ht="14.25" customHeight="1" x14ac:dyDescent="0.2">
      <c r="A31" s="23" t="str">
        <f>IFERROR(VLOOKUP(D31,[23]CODIGOS!$A$1:$I$1872,2,0),"CODIGO INVALIDO ")</f>
        <v>ZONA 1</v>
      </c>
      <c r="B31" s="23" t="str">
        <f>IFERROR(VLOOKUP(D31,[23]CODIGOS!$A$1:$I$1872,3,0),"CODIGO INVALIDO ")</f>
        <v>ESMERALDAS</v>
      </c>
      <c r="C31" s="23" t="str">
        <f>IFERROR(VLOOKUP(D31,[23]CODIGOS!$A$1:$I$1872,4,0),"CODIGO INVALIDO ")</f>
        <v>ESMERALDAS</v>
      </c>
      <c r="D31" s="23" t="s">
        <v>55</v>
      </c>
      <c r="E31" s="23" t="str">
        <f>IFERROR(VLOOKUP(D31,[24]CODIGOS!$A$1:$I$1872,6,0),"CODIGO INVALIDO ")</f>
        <v>ESMERALDAS</v>
      </c>
      <c r="F31" s="23" t="str">
        <f>IFERROR(VLOOKUP(D31,[24]CODIGOS!$A$1:$I$1872,7,0),"CODIGO INVALIDO ")</f>
        <v>CAMARONES</v>
      </c>
      <c r="G31" s="23" t="str">
        <f>IFERROR(VLOOKUP(D31,[24]CODIGOS!$A$1:$I$1872,8,0),"CODIGO INVALIDO ")</f>
        <v>CAMARONES 1</v>
      </c>
      <c r="H31" s="37" t="s">
        <v>461</v>
      </c>
      <c r="I31" s="23">
        <v>0.95790095846005896</v>
      </c>
      <c r="J31" s="23">
        <v>-79.630140066146794</v>
      </c>
      <c r="K31" s="68">
        <v>44644</v>
      </c>
      <c r="L31" s="68" t="s">
        <v>54</v>
      </c>
      <c r="M31" s="61" t="s">
        <v>17</v>
      </c>
      <c r="N31" s="56">
        <v>0.79166666666666663</v>
      </c>
      <c r="O31" s="56">
        <v>0.3756944444444445</v>
      </c>
      <c r="P31" s="65">
        <v>57.38</v>
      </c>
      <c r="Q31" s="27" t="s">
        <v>46</v>
      </c>
      <c r="R31" s="45" t="s">
        <v>47</v>
      </c>
      <c r="S31" s="27" t="s">
        <v>165</v>
      </c>
      <c r="T31" s="27" t="s">
        <v>513</v>
      </c>
      <c r="U31" s="27" t="s">
        <v>50</v>
      </c>
    </row>
    <row r="32" spans="1:21" s="192" customFormat="1" ht="14.25" customHeight="1" x14ac:dyDescent="0.2">
      <c r="A32" s="23" t="str">
        <f>IFERROR(VLOOKUP(D32,[23]CODIGOS!$A$1:$I$1872,2,0),"CODIGO INVALIDO ")</f>
        <v>ZONA 1</v>
      </c>
      <c r="B32" s="23" t="str">
        <f>IFERROR(VLOOKUP(D32,[23]CODIGOS!$A$1:$I$1872,3,0),"CODIGO INVALIDO ")</f>
        <v>ESMERALDAS</v>
      </c>
      <c r="C32" s="23" t="str">
        <f>IFERROR(VLOOKUP(D32,[23]CODIGOS!$A$1:$I$1872,4,0),"CODIGO INVALIDO ")</f>
        <v>ESMERALDAS</v>
      </c>
      <c r="D32" s="23" t="s">
        <v>55</v>
      </c>
      <c r="E32" s="23" t="str">
        <f>IFERROR(VLOOKUP(D32,[24]CODIGOS!$A$1:$I$1872,6,0),"CODIGO INVALIDO ")</f>
        <v>ESMERALDAS</v>
      </c>
      <c r="F32" s="23" t="str">
        <f>IFERROR(VLOOKUP(D32,[24]CODIGOS!$A$1:$I$1872,7,0),"CODIGO INVALIDO ")</f>
        <v>CAMARONES</v>
      </c>
      <c r="G32" s="23" t="str">
        <f>IFERROR(VLOOKUP(D32,[24]CODIGOS!$A$1:$I$1872,8,0),"CODIGO INVALIDO ")</f>
        <v>CAMARONES 1</v>
      </c>
      <c r="H32" s="37" t="s">
        <v>461</v>
      </c>
      <c r="I32" s="23">
        <v>0.95790095846005896</v>
      </c>
      <c r="J32" s="23">
        <v>-79.630140066146794</v>
      </c>
      <c r="K32" s="68">
        <v>44646</v>
      </c>
      <c r="L32" s="68" t="s">
        <v>54</v>
      </c>
      <c r="M32" s="61" t="s">
        <v>17</v>
      </c>
      <c r="N32" s="56">
        <v>0.3888888888888889</v>
      </c>
      <c r="O32" s="56">
        <v>0.47013888888888888</v>
      </c>
      <c r="P32" s="65">
        <v>8</v>
      </c>
      <c r="Q32" s="27" t="s">
        <v>46</v>
      </c>
      <c r="R32" s="45" t="s">
        <v>47</v>
      </c>
      <c r="S32" s="27" t="s">
        <v>154</v>
      </c>
      <c r="T32" s="27"/>
      <c r="U32" s="27" t="s">
        <v>50</v>
      </c>
    </row>
    <row r="33" spans="1:21" s="192" customFormat="1" ht="14.25" customHeight="1" x14ac:dyDescent="0.2">
      <c r="A33" s="23" t="str">
        <f>IFERROR(VLOOKUP(D33,[23]CODIGOS!$A$1:$I$1872,2,0),"CODIGO INVALIDO ")</f>
        <v>ZONA 1</v>
      </c>
      <c r="B33" s="23" t="str">
        <f>IFERROR(VLOOKUP(D33,[23]CODIGOS!$A$1:$I$1872,3,0),"CODIGO INVALIDO ")</f>
        <v>ESMERALDAS</v>
      </c>
      <c r="C33" s="23" t="str">
        <f>IFERROR(VLOOKUP(D33,[23]CODIGOS!$A$1:$I$1872,4,0),"CODIGO INVALIDO ")</f>
        <v>ESMERALDAS</v>
      </c>
      <c r="D33" s="7" t="s">
        <v>55</v>
      </c>
      <c r="E33" s="23" t="str">
        <f>IFERROR(VLOOKUP(D33,[24]CODIGOS!$A$1:$I$1872,6,0),"CODIGO INVALIDO ")</f>
        <v>ESMERALDAS</v>
      </c>
      <c r="F33" s="23" t="str">
        <f>IFERROR(VLOOKUP(D33,[24]CODIGOS!$A$1:$I$1872,7,0),"CODIGO INVALIDO ")</f>
        <v>CAMARONES</v>
      </c>
      <c r="G33" s="23" t="str">
        <f>IFERROR(VLOOKUP(D33,[24]CODIGOS!$A$1:$I$1872,8,0),"CODIGO INVALIDO ")</f>
        <v>CAMARONES 1</v>
      </c>
      <c r="H33" s="23" t="s">
        <v>461</v>
      </c>
      <c r="I33" s="23">
        <v>0.95790095846005896</v>
      </c>
      <c r="J33" s="82">
        <v>-79.630140066146794</v>
      </c>
      <c r="K33" s="68">
        <v>44648</v>
      </c>
      <c r="L33" s="68" t="s">
        <v>54</v>
      </c>
      <c r="M33" s="61" t="s">
        <v>17</v>
      </c>
      <c r="N33" s="56">
        <v>0.9375</v>
      </c>
      <c r="O33" s="56">
        <v>0.44930555555555557</v>
      </c>
      <c r="P33" s="27">
        <v>25.3</v>
      </c>
      <c r="Q33" s="57" t="s">
        <v>46</v>
      </c>
      <c r="R33" s="27" t="s">
        <v>47</v>
      </c>
      <c r="S33" s="27" t="s">
        <v>316</v>
      </c>
      <c r="T33" s="27"/>
      <c r="U33" s="27" t="s">
        <v>50</v>
      </c>
    </row>
    <row r="34" spans="1:21" s="185" customFormat="1" ht="14.25" customHeight="1" x14ac:dyDescent="0.2">
      <c r="A34" s="23" t="str">
        <f>IFERROR(VLOOKUP(D34,[23]CODIGOS!$A$1:$I$1872,2,0),"CODIGO INVALIDO ")</f>
        <v>ZONA 1</v>
      </c>
      <c r="B34" s="23" t="str">
        <f>IFERROR(VLOOKUP(D34,[23]CODIGOS!$A$1:$I$1872,3,0),"CODIGO INVALIDO ")</f>
        <v>ESMERALDAS</v>
      </c>
      <c r="C34" s="23" t="str">
        <f>IFERROR(VLOOKUP(D34,[23]CODIGOS!$A$1:$I$1872,4,0),"CODIGO INVALIDO ")</f>
        <v>ESMERALDAS</v>
      </c>
      <c r="D34" s="7" t="s">
        <v>55</v>
      </c>
      <c r="E34" s="23" t="str">
        <f>IFERROR(VLOOKUP(D34,[24]CODIGOS!$A$1:$I$1872,6,0),"CODIGO INVALIDO ")</f>
        <v>ESMERALDAS</v>
      </c>
      <c r="F34" s="23" t="str">
        <f>IFERROR(VLOOKUP(D34,[24]CODIGOS!$A$1:$I$1872,7,0),"CODIGO INVALIDO ")</f>
        <v>CAMARONES</v>
      </c>
      <c r="G34" s="23" t="str">
        <f>IFERROR(VLOOKUP(D34,[24]CODIGOS!$A$1:$I$1872,8,0),"CODIGO INVALIDO ")</f>
        <v>CAMARONES 1</v>
      </c>
      <c r="H34" s="23" t="s">
        <v>461</v>
      </c>
      <c r="I34" s="23">
        <v>0.95748948867385397</v>
      </c>
      <c r="J34" s="23">
        <v>-79.630692601262695</v>
      </c>
      <c r="K34" s="68">
        <v>44653</v>
      </c>
      <c r="L34" s="68" t="s">
        <v>54</v>
      </c>
      <c r="M34" s="61" t="s">
        <v>17</v>
      </c>
      <c r="N34" s="62">
        <v>0.6875</v>
      </c>
      <c r="O34" s="62">
        <v>0.84652777777777777</v>
      </c>
      <c r="P34" s="23">
        <v>14.25</v>
      </c>
      <c r="Q34" s="27" t="s">
        <v>46</v>
      </c>
      <c r="R34" s="27" t="s">
        <v>47</v>
      </c>
      <c r="S34" s="27" t="s">
        <v>316</v>
      </c>
      <c r="T34" s="27"/>
      <c r="U34" s="27" t="s">
        <v>50</v>
      </c>
    </row>
    <row r="35" spans="1:21" s="185" customFormat="1" ht="14.25" customHeight="1" x14ac:dyDescent="0.2">
      <c r="A35" s="23" t="str">
        <f>IFERROR(VLOOKUP(D35,[23]CODIGOS!$A$1:$I$1872,2,0),"CODIGO INVALIDO ")</f>
        <v>ZONA 1</v>
      </c>
      <c r="B35" s="23" t="str">
        <f>IFERROR(VLOOKUP(D35,[23]CODIGOS!$A$1:$I$1872,3,0),"CODIGO INVALIDO ")</f>
        <v>ESMERALDAS</v>
      </c>
      <c r="C35" s="23" t="str">
        <f>IFERROR(VLOOKUP(D35,[23]CODIGOS!$A$1:$I$1872,4,0),"CODIGO INVALIDO ")</f>
        <v>MUISNE</v>
      </c>
      <c r="D35" s="69" t="s">
        <v>151</v>
      </c>
      <c r="E35" s="23" t="str">
        <f>IFERROR(VLOOKUP(D35,[24]CODIGOS!$A$1:$I$1872,6,0),"CODIGO INVALIDO ")</f>
        <v>ATACAMES</v>
      </c>
      <c r="F35" s="23" t="str">
        <f>IFERROR(VLOOKUP(D35,[24]CODIGOS!$A$1:$I$1872,7,0),"CODIGO INVALIDO ")</f>
        <v>MOMPICHE</v>
      </c>
      <c r="G35" s="23" t="str">
        <f>IFERROR(VLOOKUP(D35,[24]CODIGOS!$A$1:$I$1872,8,0),"CODIGO INVALIDO ")</f>
        <v>MOMPICHE 2</v>
      </c>
      <c r="H35" s="23" t="s">
        <v>643</v>
      </c>
      <c r="I35" s="23">
        <v>0.42391390277811902</v>
      </c>
      <c r="J35" s="23">
        <v>-80.009908676147404</v>
      </c>
      <c r="K35" s="68">
        <v>44663</v>
      </c>
      <c r="L35" s="68" t="s">
        <v>54</v>
      </c>
      <c r="M35" s="61" t="s">
        <v>17</v>
      </c>
      <c r="N35" s="62">
        <v>0.75</v>
      </c>
      <c r="O35" s="62">
        <v>0.3888888888888889</v>
      </c>
      <c r="P35" s="23">
        <v>4.5599999999999996</v>
      </c>
      <c r="Q35" s="27" t="s">
        <v>46</v>
      </c>
      <c r="R35" s="27" t="s">
        <v>47</v>
      </c>
      <c r="S35" s="27" t="s">
        <v>316</v>
      </c>
      <c r="T35" s="27"/>
      <c r="U35" s="27" t="s">
        <v>50</v>
      </c>
    </row>
    <row r="36" spans="1:21" s="185" customFormat="1" ht="14.25" customHeight="1" x14ac:dyDescent="0.2">
      <c r="A36" s="23" t="str">
        <f>IFERROR(VLOOKUP(D36,[23]CODIGOS!$A$1:$I$1872,2,0),"CODIGO INVALIDO ")</f>
        <v>ZONA 1</v>
      </c>
      <c r="B36" s="23" t="str">
        <f>IFERROR(VLOOKUP(D36,[23]CODIGOS!$A$1:$I$1872,3,0),"CODIGO INVALIDO ")</f>
        <v>ESMERALDAS</v>
      </c>
      <c r="C36" s="23" t="str">
        <f>IFERROR(VLOOKUP(D36,[23]CODIGOS!$A$1:$I$1872,4,0),"CODIGO INVALIDO ")</f>
        <v>ESMERALDAS</v>
      </c>
      <c r="D36" s="7" t="s">
        <v>55</v>
      </c>
      <c r="E36" s="23" t="str">
        <f>IFERROR(VLOOKUP(D36,[24]CODIGOS!$A$1:$I$1872,6,0),"CODIGO INVALIDO ")</f>
        <v>ESMERALDAS</v>
      </c>
      <c r="F36" s="23" t="str">
        <f>IFERROR(VLOOKUP(D36,[24]CODIGOS!$A$1:$I$1872,7,0),"CODIGO INVALIDO ")</f>
        <v>CAMARONES</v>
      </c>
      <c r="G36" s="23" t="str">
        <f>IFERROR(VLOOKUP(D36,[24]CODIGOS!$A$1:$I$1872,8,0),"CODIGO INVALIDO ")</f>
        <v>CAMARONES 1</v>
      </c>
      <c r="H36" s="23" t="s">
        <v>461</v>
      </c>
      <c r="I36" s="23">
        <v>0.95748948867385397</v>
      </c>
      <c r="J36" s="23">
        <v>-79.630692601262695</v>
      </c>
      <c r="K36" s="68">
        <v>44665</v>
      </c>
      <c r="L36" s="68" t="s">
        <v>54</v>
      </c>
      <c r="M36" s="61" t="s">
        <v>17</v>
      </c>
      <c r="N36" s="62">
        <v>0.45833333333333331</v>
      </c>
      <c r="O36" s="62">
        <v>0.55486111111111114</v>
      </c>
      <c r="P36" s="23">
        <v>25.22</v>
      </c>
      <c r="Q36" s="27" t="s">
        <v>46</v>
      </c>
      <c r="R36" s="27" t="s">
        <v>47</v>
      </c>
      <c r="S36" s="27" t="s">
        <v>316</v>
      </c>
      <c r="T36" s="27"/>
      <c r="U36" s="27" t="s">
        <v>50</v>
      </c>
    </row>
    <row r="37" spans="1:21" s="185" customFormat="1" ht="14.25" customHeight="1" x14ac:dyDescent="0.2">
      <c r="A37" s="23" t="str">
        <f>IFERROR(VLOOKUP(D37,[23]CODIGOS!$A$1:$I$1872,2,0),"CODIGO INVALIDO ")</f>
        <v>ZONA 1</v>
      </c>
      <c r="B37" s="23" t="str">
        <f>IFERROR(VLOOKUP(D37,[23]CODIGOS!$A$1:$I$1872,3,0),"CODIGO INVALIDO ")</f>
        <v>ESMERALDAS</v>
      </c>
      <c r="C37" s="23" t="str">
        <f>IFERROR(VLOOKUP(D37,[23]CODIGOS!$A$1:$I$1872,4,0),"CODIGO INVALIDO ")</f>
        <v>QUININDE</v>
      </c>
      <c r="D37" s="7" t="s">
        <v>315</v>
      </c>
      <c r="E37" s="23" t="str">
        <f>IFERROR(VLOOKUP(D37,[24]CODIGOS!$A$1:$I$1872,6,0),"CODIGO INVALIDO ")</f>
        <v>QUININDE</v>
      </c>
      <c r="F37" s="23" t="str">
        <f>IFERROR(VLOOKUP(D37,[24]CODIGOS!$A$1:$I$1872,7,0),"CODIGO INVALIDO ")</f>
        <v>LA UNION</v>
      </c>
      <c r="G37" s="23" t="str">
        <f>IFERROR(VLOOKUP(D37,[24]CODIGOS!$A$1:$I$1872,8,0),"CODIGO INVALIDO ")</f>
        <v>LA UNION 2</v>
      </c>
      <c r="H37" s="23" t="s">
        <v>265</v>
      </c>
      <c r="I37" s="23">
        <v>0.23733060459637201</v>
      </c>
      <c r="J37" s="23">
        <v>-79.418713219153403</v>
      </c>
      <c r="K37" s="68">
        <v>44670</v>
      </c>
      <c r="L37" s="68" t="s">
        <v>54</v>
      </c>
      <c r="M37" s="61" t="s">
        <v>17</v>
      </c>
      <c r="N37" s="62">
        <v>0.39583333333333331</v>
      </c>
      <c r="O37" s="62">
        <v>0.59027777777777779</v>
      </c>
      <c r="P37" s="23">
        <v>10.87</v>
      </c>
      <c r="Q37" s="27" t="s">
        <v>46</v>
      </c>
      <c r="R37" s="27" t="s">
        <v>47</v>
      </c>
      <c r="S37" s="27" t="s">
        <v>513</v>
      </c>
      <c r="T37" s="27"/>
      <c r="U37" s="27" t="s">
        <v>50</v>
      </c>
    </row>
    <row r="38" spans="1:21" s="185" customFormat="1" ht="14.25" customHeight="1" x14ac:dyDescent="0.2">
      <c r="A38" s="23" t="str">
        <f>IFERROR(VLOOKUP(D38,[23]CODIGOS!$A$1:$I$1872,2,0),"CODIGO INVALIDO ")</f>
        <v>ZONA 1</v>
      </c>
      <c r="B38" s="23" t="str">
        <f>IFERROR(VLOOKUP(D38,[23]CODIGOS!$A$1:$I$1872,3,0),"CODIGO INVALIDO ")</f>
        <v>ESMERALDAS</v>
      </c>
      <c r="C38" s="23" t="str">
        <f>IFERROR(VLOOKUP(D38,[23]CODIGOS!$A$1:$I$1872,4,0),"CODIGO INVALIDO ")</f>
        <v>ATACAMES</v>
      </c>
      <c r="D38" s="7" t="s">
        <v>318</v>
      </c>
      <c r="E38" s="23" t="str">
        <f>IFERROR(VLOOKUP(D38,[24]CODIGOS!$A$1:$I$1872,6,0),"CODIGO INVALIDO ")</f>
        <v>ATACAMES</v>
      </c>
      <c r="F38" s="23" t="str">
        <f>IFERROR(VLOOKUP(D38,[24]CODIGOS!$A$1:$I$1872,7,0),"CODIGO INVALIDO ")</f>
        <v>TONCHIGUE</v>
      </c>
      <c r="G38" s="23" t="str">
        <f>IFERROR(VLOOKUP(D38,[24]CODIGOS!$A$1:$I$1872,8,0),"CODIGO INVALIDO ")</f>
        <v>TONCHIGUE 1</v>
      </c>
      <c r="H38" s="23" t="s">
        <v>644</v>
      </c>
      <c r="I38" s="23">
        <v>0.87658680889685403</v>
      </c>
      <c r="J38" s="23">
        <v>-79.821746349334703</v>
      </c>
      <c r="K38" s="68">
        <v>44672</v>
      </c>
      <c r="L38" s="68" t="s">
        <v>54</v>
      </c>
      <c r="M38" s="61" t="s">
        <v>17</v>
      </c>
      <c r="N38" s="62">
        <v>0.44444444444444442</v>
      </c>
      <c r="O38" s="62">
        <v>0.33611111111111108</v>
      </c>
      <c r="P38" s="23">
        <v>3.58</v>
      </c>
      <c r="Q38" s="27" t="s">
        <v>46</v>
      </c>
      <c r="R38" s="27" t="s">
        <v>47</v>
      </c>
      <c r="S38" s="27" t="s">
        <v>645</v>
      </c>
      <c r="T38" s="27"/>
      <c r="U38" s="27" t="s">
        <v>50</v>
      </c>
    </row>
    <row r="39" spans="1:21" s="185" customFormat="1" ht="14.25" customHeight="1" x14ac:dyDescent="0.2">
      <c r="A39" s="23" t="str">
        <f>IFERROR(VLOOKUP(D39,[23]CODIGOS!$A$1:$I$1872,2,0),"CODIGO INVALIDO ")</f>
        <v>ZONA 1</v>
      </c>
      <c r="B39" s="23" t="str">
        <f>IFERROR(VLOOKUP(D39,[23]CODIGOS!$A$1:$I$1872,3,0),"CODIGO INVALIDO ")</f>
        <v>ESMERALDAS</v>
      </c>
      <c r="C39" s="23" t="str">
        <f>IFERROR(VLOOKUP(D39,[23]CODIGOS!$A$1:$I$1872,4,0),"CODIGO INVALIDO ")</f>
        <v>QUININDE</v>
      </c>
      <c r="D39" s="7" t="s">
        <v>315</v>
      </c>
      <c r="E39" s="23" t="str">
        <f>IFERROR(VLOOKUP(D39,[24]CODIGOS!$A$1:$I$1872,6,0),"CODIGO INVALIDO ")</f>
        <v>QUININDE</v>
      </c>
      <c r="F39" s="23" t="str">
        <f>IFERROR(VLOOKUP(D39,[24]CODIGOS!$A$1:$I$1872,7,0),"CODIGO INVALIDO ")</f>
        <v>LA UNION</v>
      </c>
      <c r="G39" s="23" t="str">
        <f>IFERROR(VLOOKUP(D39,[24]CODIGOS!$A$1:$I$1872,8,0),"CODIGO INVALIDO ")</f>
        <v>LA UNION 2</v>
      </c>
      <c r="H39" s="23" t="s">
        <v>265</v>
      </c>
      <c r="I39" s="23">
        <v>0.21507169333342799</v>
      </c>
      <c r="J39" s="23">
        <v>-79.409158768786398</v>
      </c>
      <c r="K39" s="68">
        <v>44672</v>
      </c>
      <c r="L39" s="68" t="s">
        <v>54</v>
      </c>
      <c r="M39" s="61" t="s">
        <v>17</v>
      </c>
      <c r="N39" s="62">
        <v>0.91666666666666663</v>
      </c>
      <c r="O39" s="62">
        <v>0.23194444444444443</v>
      </c>
      <c r="P39" s="23">
        <v>20.95</v>
      </c>
      <c r="Q39" s="27" t="s">
        <v>46</v>
      </c>
      <c r="R39" s="27" t="s">
        <v>47</v>
      </c>
      <c r="S39" s="27" t="s">
        <v>383</v>
      </c>
      <c r="T39" s="27"/>
      <c r="U39" s="27" t="s">
        <v>50</v>
      </c>
    </row>
    <row r="40" spans="1:21" s="185" customFormat="1" ht="14.25" customHeight="1" x14ac:dyDescent="0.2">
      <c r="A40" s="23" t="str">
        <f>IFERROR(VLOOKUP(D40,[23]CODIGOS!$A$1:$I$1872,2,0),"CODIGO INVALIDO ")</f>
        <v>ZONA 1</v>
      </c>
      <c r="B40" s="23" t="str">
        <f>IFERROR(VLOOKUP(D40,[23]CODIGOS!$A$1:$I$1872,3,0),"CODIGO INVALIDO ")</f>
        <v>ESMERALDAS</v>
      </c>
      <c r="C40" s="23" t="str">
        <f>IFERROR(VLOOKUP(D40,[23]CODIGOS!$A$1:$I$1872,4,0),"CODIGO INVALIDO ")</f>
        <v>ESMERALDAS</v>
      </c>
      <c r="D40" s="7" t="s">
        <v>55</v>
      </c>
      <c r="E40" s="23" t="str">
        <f>IFERROR(VLOOKUP(D40,[24]CODIGOS!$A$1:$I$1872,6,0),"CODIGO INVALIDO ")</f>
        <v>ESMERALDAS</v>
      </c>
      <c r="F40" s="23" t="str">
        <f>IFERROR(VLOOKUP(D40,[24]CODIGOS!$A$1:$I$1872,7,0),"CODIGO INVALIDO ")</f>
        <v>CAMARONES</v>
      </c>
      <c r="G40" s="23" t="str">
        <f>IFERROR(VLOOKUP(D40,[24]CODIGOS!$A$1:$I$1872,8,0),"CODIGO INVALIDO ")</f>
        <v>CAMARONES 1</v>
      </c>
      <c r="H40" s="23" t="s">
        <v>461</v>
      </c>
      <c r="I40" s="23">
        <v>0.95747186496556402</v>
      </c>
      <c r="J40" s="23">
        <v>-79.630236625671401</v>
      </c>
      <c r="K40" s="68">
        <v>44673</v>
      </c>
      <c r="L40" s="68" t="s">
        <v>54</v>
      </c>
      <c r="M40" s="61" t="s">
        <v>17</v>
      </c>
      <c r="N40" s="62">
        <v>0.9375</v>
      </c>
      <c r="O40" s="62">
        <v>0.12708333333333333</v>
      </c>
      <c r="P40" s="23">
        <v>30.73</v>
      </c>
      <c r="Q40" s="27" t="s">
        <v>46</v>
      </c>
      <c r="R40" s="27" t="s">
        <v>47</v>
      </c>
      <c r="S40" s="27" t="s">
        <v>187</v>
      </c>
      <c r="T40" s="27"/>
      <c r="U40" s="27" t="s">
        <v>50</v>
      </c>
    </row>
    <row r="41" spans="1:21" s="185" customFormat="1" ht="14.25" customHeight="1" x14ac:dyDescent="0.2">
      <c r="A41" s="23" t="str">
        <f>IFERROR(VLOOKUP(D41,[23]CODIGOS!$A$1:$I$1872,2,0),"CODIGO INVALIDO ")</f>
        <v>ZONA 1</v>
      </c>
      <c r="B41" s="23" t="str">
        <f>IFERROR(VLOOKUP(D41,[23]CODIGOS!$A$1:$I$1872,3,0),"CODIGO INVALIDO ")</f>
        <v>ESMERALDAS</v>
      </c>
      <c r="C41" s="23" t="str">
        <f>IFERROR(VLOOKUP(D41,[23]CODIGOS!$A$1:$I$1872,4,0),"CODIGO INVALIDO ")</f>
        <v>ATACAMES</v>
      </c>
      <c r="D41" s="64" t="s">
        <v>318</v>
      </c>
      <c r="E41" s="23" t="str">
        <f>IFERROR(VLOOKUP(D41,[24]CODIGOS!$A$1:$I$1872,6,0),"CODIGO INVALIDO ")</f>
        <v>ATACAMES</v>
      </c>
      <c r="F41" s="23" t="str">
        <f>IFERROR(VLOOKUP(D41,[24]CODIGOS!$A$1:$I$1872,7,0),"CODIGO INVALIDO ")</f>
        <v>TONCHIGUE</v>
      </c>
      <c r="G41" s="23" t="str">
        <f>IFERROR(VLOOKUP(D41,[24]CODIGOS!$A$1:$I$1872,8,0),"CODIGO INVALIDO ")</f>
        <v>TONCHIGUE 1</v>
      </c>
      <c r="H41" s="23" t="s">
        <v>646</v>
      </c>
      <c r="I41" s="23">
        <v>1.0550570229904901</v>
      </c>
      <c r="J41" s="23">
        <v>-78.987203836440997</v>
      </c>
      <c r="K41" s="68">
        <v>44676</v>
      </c>
      <c r="L41" s="68" t="s">
        <v>54</v>
      </c>
      <c r="M41" s="61" t="s">
        <v>17</v>
      </c>
      <c r="N41" s="62">
        <v>0.64583333333333337</v>
      </c>
      <c r="O41" s="62">
        <v>0.51388888888888895</v>
      </c>
      <c r="P41" s="23">
        <v>48.67</v>
      </c>
      <c r="Q41" s="27" t="s">
        <v>46</v>
      </c>
      <c r="R41" s="27" t="s">
        <v>109</v>
      </c>
      <c r="S41" s="27" t="s">
        <v>647</v>
      </c>
      <c r="T41" s="27"/>
      <c r="U41" s="27" t="s">
        <v>50</v>
      </c>
    </row>
    <row r="42" spans="1:21" s="185" customFormat="1" ht="14.25" customHeight="1" x14ac:dyDescent="0.2">
      <c r="A42" s="23" t="str">
        <f>IFERROR(VLOOKUP(D42,[23]CODIGOS!$A$1:$I$1872,2,0),"CODIGO INVALIDO ")</f>
        <v>ZONA 1</v>
      </c>
      <c r="B42" s="23" t="str">
        <f>IFERROR(VLOOKUP(D42,[23]CODIGOS!$A$1:$I$1872,3,0),"CODIGO INVALIDO ")</f>
        <v>ESMERALDAS</v>
      </c>
      <c r="C42" s="23" t="str">
        <f>IFERROR(VLOOKUP(D42,[23]CODIGOS!$A$1:$I$1872,4,0),"CODIGO INVALIDO ")</f>
        <v>ATACAMES</v>
      </c>
      <c r="D42" s="64" t="s">
        <v>318</v>
      </c>
      <c r="E42" s="23" t="str">
        <f>IFERROR(VLOOKUP(D42,[24]CODIGOS!$A$1:$I$1872,6,0),"CODIGO INVALIDO ")</f>
        <v>ATACAMES</v>
      </c>
      <c r="F42" s="23" t="str">
        <f>IFERROR(VLOOKUP(D42,[24]CODIGOS!$A$1:$I$1872,7,0),"CODIGO INVALIDO ")</f>
        <v>TONCHIGUE</v>
      </c>
      <c r="G42" s="23" t="str">
        <f>IFERROR(VLOOKUP(D42,[24]CODIGOS!$A$1:$I$1872,8,0),"CODIGO INVALIDO ")</f>
        <v>TONCHIGUE 1</v>
      </c>
      <c r="H42" s="23" t="s">
        <v>648</v>
      </c>
      <c r="I42" s="23">
        <v>1.0487119859034899</v>
      </c>
      <c r="J42" s="23">
        <v>-79.076693058013902</v>
      </c>
      <c r="K42" s="68">
        <v>44677</v>
      </c>
      <c r="L42" s="68" t="s">
        <v>54</v>
      </c>
      <c r="M42" s="61" t="s">
        <v>17</v>
      </c>
      <c r="N42" s="62">
        <v>0.72916666666666663</v>
      </c>
      <c r="O42" s="62">
        <v>0.38263888888888892</v>
      </c>
      <c r="P42" s="23">
        <v>27.67</v>
      </c>
      <c r="Q42" s="27" t="s">
        <v>46</v>
      </c>
      <c r="R42" s="27" t="s">
        <v>47</v>
      </c>
      <c r="S42" s="27" t="s">
        <v>765</v>
      </c>
      <c r="T42" s="27"/>
      <c r="U42" s="27" t="s">
        <v>50</v>
      </c>
    </row>
    <row r="43" spans="1:21" s="185" customFormat="1" ht="14.25" customHeight="1" x14ac:dyDescent="0.2">
      <c r="A43" s="23" t="str">
        <f>IFERROR(VLOOKUP(D43,[23]CODIGOS!$A$1:$I$1872,2,0),"CODIGO INVALIDO ")</f>
        <v>ZONA 1</v>
      </c>
      <c r="B43" s="23" t="str">
        <f>IFERROR(VLOOKUP(D43,[23]CODIGOS!$A$1:$I$1872,3,0),"CODIGO INVALIDO ")</f>
        <v>ESMERALDAS</v>
      </c>
      <c r="C43" s="23" t="str">
        <f>IFERROR(VLOOKUP(D43,[23]CODIGOS!$A$1:$I$1872,4,0),"CODIGO INVALIDO ")</f>
        <v>QUININDE</v>
      </c>
      <c r="D43" s="7" t="s">
        <v>315</v>
      </c>
      <c r="E43" s="23" t="str">
        <f>IFERROR(VLOOKUP(D43,[24]CODIGOS!$A$1:$I$1872,6,0),"CODIGO INVALIDO ")</f>
        <v>QUININDE</v>
      </c>
      <c r="F43" s="23" t="str">
        <f>IFERROR(VLOOKUP(D43,[24]CODIGOS!$A$1:$I$1872,7,0),"CODIGO INVALIDO ")</f>
        <v>LA UNION</v>
      </c>
      <c r="G43" s="23" t="str">
        <f>IFERROR(VLOOKUP(D43,[24]CODIGOS!$A$1:$I$1872,8,0),"CODIGO INVALIDO ")</f>
        <v>LA UNION 2</v>
      </c>
      <c r="H43" s="23" t="s">
        <v>355</v>
      </c>
      <c r="I43" s="23">
        <v>0.32651247690470098</v>
      </c>
      <c r="J43" s="23">
        <v>-79.473366737420207</v>
      </c>
      <c r="K43" s="68">
        <v>44678</v>
      </c>
      <c r="L43" s="68" t="s">
        <v>54</v>
      </c>
      <c r="M43" s="61" t="s">
        <v>17</v>
      </c>
      <c r="N43" s="62">
        <v>0.77083333333333337</v>
      </c>
      <c r="O43" s="62">
        <v>0.80694444444444446</v>
      </c>
      <c r="P43" s="23">
        <v>25</v>
      </c>
      <c r="Q43" s="27" t="s">
        <v>46</v>
      </c>
      <c r="R43" s="27" t="s">
        <v>47</v>
      </c>
      <c r="S43" s="27" t="s">
        <v>49</v>
      </c>
      <c r="T43" s="27"/>
      <c r="U43" s="27" t="s">
        <v>50</v>
      </c>
    </row>
    <row r="44" spans="1:21" s="185" customFormat="1" ht="14.25" customHeight="1" x14ac:dyDescent="0.2">
      <c r="A44" s="23" t="str">
        <f>IFERROR(VLOOKUP(D44,[23]CODIGOS!$A$1:$I$1872,2,0),"CODIGO INVALIDO ")</f>
        <v>ZONA 1</v>
      </c>
      <c r="B44" s="23" t="str">
        <f>IFERROR(VLOOKUP(D44,[23]CODIGOS!$A$1:$I$1872,3,0),"CODIGO INVALIDO ")</f>
        <v>ESMERALDAS</v>
      </c>
      <c r="C44" s="23" t="str">
        <f>IFERROR(VLOOKUP(D44,[23]CODIGOS!$A$1:$I$1872,4,0),"CODIGO INVALIDO ")</f>
        <v>ESMERALDAS</v>
      </c>
      <c r="D44" s="7" t="s">
        <v>356</v>
      </c>
      <c r="E44" s="23" t="str">
        <f>IFERROR(VLOOKUP(D44,[24]CODIGOS!$A$1:$I$1872,6,0),"CODIGO INVALIDO ")</f>
        <v>ESMERALDAS</v>
      </c>
      <c r="F44" s="23" t="str">
        <f>IFERROR(VLOOKUP(D44,[24]CODIGOS!$A$1:$I$1872,7,0),"CODIGO INVALIDO ")</f>
        <v>SAN MATEO</v>
      </c>
      <c r="G44" s="23" t="str">
        <f>IFERROR(VLOOKUP(D44,[24]CODIGOS!$A$1:$I$1872,8,0),"CODIGO INVALIDO ")</f>
        <v>SAN MATEO 1</v>
      </c>
      <c r="H44" s="23" t="s">
        <v>357</v>
      </c>
      <c r="I44" s="23">
        <v>0.87580011980036698</v>
      </c>
      <c r="J44" s="23">
        <v>-79.635307788739695</v>
      </c>
      <c r="K44" s="68">
        <v>44681</v>
      </c>
      <c r="L44" s="68" t="s">
        <v>54</v>
      </c>
      <c r="M44" s="61" t="s">
        <v>17</v>
      </c>
      <c r="N44" s="62">
        <v>6.9444444444444434E-2</v>
      </c>
      <c r="O44" s="62">
        <v>0.51250000000000007</v>
      </c>
      <c r="P44" s="23">
        <v>58.2</v>
      </c>
      <c r="Q44" s="27" t="s">
        <v>46</v>
      </c>
      <c r="R44" s="27" t="s">
        <v>47</v>
      </c>
      <c r="S44" s="27" t="s">
        <v>513</v>
      </c>
      <c r="T44" s="27"/>
      <c r="U44" s="27" t="s">
        <v>50</v>
      </c>
    </row>
    <row r="45" spans="1:21" s="192" customFormat="1" ht="14.25" customHeight="1" x14ac:dyDescent="0.2">
      <c r="A45" s="23" t="str">
        <f>IFERROR(VLOOKUP(D45,[23]CODIGOS!$A$1:$I$1872,2,0),"CODIGO INVALIDO ")</f>
        <v>ZONA 1</v>
      </c>
      <c r="B45" s="23" t="str">
        <f>IFERROR(VLOOKUP(D45,[23]CODIGOS!$A$1:$I$1872,3,0),"CODIGO INVALIDO ")</f>
        <v>ESMERALDAS</v>
      </c>
      <c r="C45" s="23" t="str">
        <f>IFERROR(VLOOKUP(D45,[23]CODIGOS!$A$1:$I$1872,4,0),"CODIGO INVALIDO ")</f>
        <v>ESMERALDAS</v>
      </c>
      <c r="D45" s="64" t="s">
        <v>356</v>
      </c>
      <c r="E45" s="23" t="str">
        <f>IFERROR(VLOOKUP(D45,[24]CODIGOS!$A$1:$I$1872,6,0),"CODIGO INVALIDO ")</f>
        <v>ESMERALDAS</v>
      </c>
      <c r="F45" s="23" t="str">
        <f>IFERROR(VLOOKUP(D45,[24]CODIGOS!$A$1:$I$1872,7,0),"CODIGO INVALIDO ")</f>
        <v>SAN MATEO</v>
      </c>
      <c r="G45" s="23" t="str">
        <f>IFERROR(VLOOKUP(D45,[24]CODIGOS!$A$1:$I$1872,8,0),"CODIGO INVALIDO ")</f>
        <v>SAN MATEO 1</v>
      </c>
      <c r="H45" s="23" t="s">
        <v>357</v>
      </c>
      <c r="I45" s="59">
        <v>0.875771512694834</v>
      </c>
      <c r="J45" s="23">
        <v>-79.635279178619399</v>
      </c>
      <c r="K45" s="68">
        <v>44683</v>
      </c>
      <c r="L45" s="68" t="s">
        <v>54</v>
      </c>
      <c r="M45" s="61" t="s">
        <v>17</v>
      </c>
      <c r="N45" s="56">
        <v>5.2083333333333336E-2</v>
      </c>
      <c r="O45" s="56">
        <v>0.3743055555555555</v>
      </c>
      <c r="P45" s="27">
        <v>16.059999999999999</v>
      </c>
      <c r="Q45" s="27" t="s">
        <v>46</v>
      </c>
      <c r="R45" s="27" t="s">
        <v>109</v>
      </c>
      <c r="S45" s="27" t="s">
        <v>65</v>
      </c>
      <c r="T45" s="27"/>
      <c r="U45" s="27" t="s">
        <v>50</v>
      </c>
    </row>
    <row r="46" spans="1:21" s="192" customFormat="1" ht="14.25" customHeight="1" x14ac:dyDescent="0.2">
      <c r="A46" s="23" t="str">
        <f>IFERROR(VLOOKUP(D46,[23]CODIGOS!$A$1:$I$1872,2,0),"CODIGO INVALIDO ")</f>
        <v>ZONA 1</v>
      </c>
      <c r="B46" s="23" t="str">
        <f>IFERROR(VLOOKUP(D46,[23]CODIGOS!$A$1:$I$1872,3,0),"CODIGO INVALIDO ")</f>
        <v>ESMERALDAS</v>
      </c>
      <c r="C46" s="23" t="str">
        <f>IFERROR(VLOOKUP(D46,[23]CODIGOS!$A$1:$I$1872,4,0),"CODIGO INVALIDO ")</f>
        <v>QUININDE</v>
      </c>
      <c r="D46" s="23" t="s">
        <v>315</v>
      </c>
      <c r="E46" s="23" t="str">
        <f>IFERROR(VLOOKUP(D46,[24]CODIGOS!$A$1:$I$1872,6,0),"CODIGO INVALIDO ")</f>
        <v>QUININDE</v>
      </c>
      <c r="F46" s="23" t="str">
        <f>IFERROR(VLOOKUP(D46,[24]CODIGOS!$A$1:$I$1872,7,0),"CODIGO INVALIDO ")</f>
        <v>LA UNION</v>
      </c>
      <c r="G46" s="23" t="str">
        <f>IFERROR(VLOOKUP(D46,[24]CODIGOS!$A$1:$I$1872,8,0),"CODIGO INVALIDO ")</f>
        <v>LA UNION 2</v>
      </c>
      <c r="H46" s="23" t="s">
        <v>265</v>
      </c>
      <c r="I46" s="59">
        <v>0.21507169333342799</v>
      </c>
      <c r="J46" s="23">
        <v>-79.409158768786398</v>
      </c>
      <c r="K46" s="68">
        <v>44686</v>
      </c>
      <c r="L46" s="68" t="s">
        <v>54</v>
      </c>
      <c r="M46" s="61" t="s">
        <v>17</v>
      </c>
      <c r="N46" s="56">
        <v>0.125</v>
      </c>
      <c r="O46" s="56">
        <v>0.61875000000000002</v>
      </c>
      <c r="P46" s="27">
        <v>25.02</v>
      </c>
      <c r="Q46" s="57" t="s">
        <v>46</v>
      </c>
      <c r="R46" s="27" t="s">
        <v>109</v>
      </c>
      <c r="S46" s="27" t="s">
        <v>65</v>
      </c>
      <c r="T46" s="27"/>
      <c r="U46" s="27" t="s">
        <v>50</v>
      </c>
    </row>
    <row r="47" spans="1:21" s="192" customFormat="1" ht="14.25" customHeight="1" x14ac:dyDescent="0.2">
      <c r="A47" s="23" t="str">
        <f>IFERROR(VLOOKUP(D47,[23]CODIGOS!$A$1:$I$1872,2,0),"CODIGO INVALIDO ")</f>
        <v>ZONA 1</v>
      </c>
      <c r="B47" s="23" t="str">
        <f>IFERROR(VLOOKUP(D47,[23]CODIGOS!$A$1:$I$1872,3,0),"CODIGO INVALIDO ")</f>
        <v>ESMERALDAS</v>
      </c>
      <c r="C47" s="23" t="str">
        <f>IFERROR(VLOOKUP(D47,[23]CODIGOS!$A$1:$I$1872,4,0),"CODIGO INVALIDO ")</f>
        <v>ESMERALDAS</v>
      </c>
      <c r="D47" s="64" t="s">
        <v>356</v>
      </c>
      <c r="E47" s="23" t="str">
        <f>IFERROR(VLOOKUP(D47,[24]CODIGOS!$A$1:$I$1872,6,0),"CODIGO INVALIDO ")</f>
        <v>ESMERALDAS</v>
      </c>
      <c r="F47" s="23" t="str">
        <f>IFERROR(VLOOKUP(D47,[24]CODIGOS!$A$1:$I$1872,7,0),"CODIGO INVALIDO ")</f>
        <v>SAN MATEO</v>
      </c>
      <c r="G47" s="23" t="str">
        <f>IFERROR(VLOOKUP(D47,[24]CODIGOS!$A$1:$I$1872,8,0),"CODIGO INVALIDO ")</f>
        <v>SAN MATEO 1</v>
      </c>
      <c r="H47" s="23" t="s">
        <v>357</v>
      </c>
      <c r="I47" s="59">
        <v>0.875771512694834</v>
      </c>
      <c r="J47" s="23">
        <v>-79.635279178619399</v>
      </c>
      <c r="K47" s="68">
        <v>44689</v>
      </c>
      <c r="L47" s="68" t="s">
        <v>54</v>
      </c>
      <c r="M47" s="61" t="s">
        <v>17</v>
      </c>
      <c r="N47" s="56">
        <v>0.34375</v>
      </c>
      <c r="O47" s="56">
        <v>0.42430555555555555</v>
      </c>
      <c r="P47" s="27">
        <v>21.05</v>
      </c>
      <c r="Q47" s="27" t="s">
        <v>46</v>
      </c>
      <c r="R47" s="27" t="s">
        <v>109</v>
      </c>
      <c r="S47" s="27" t="s">
        <v>65</v>
      </c>
      <c r="T47" s="27"/>
      <c r="U47" s="27" t="s">
        <v>50</v>
      </c>
    </row>
    <row r="48" spans="1:21" s="192" customFormat="1" ht="14.25" customHeight="1" x14ac:dyDescent="0.2">
      <c r="A48" s="23" t="str">
        <f>IFERROR(VLOOKUP(D48,[23]CODIGOS!$A$1:$I$1872,2,0),"CODIGO INVALIDO ")</f>
        <v>ZONA 1</v>
      </c>
      <c r="B48" s="23" t="str">
        <f>IFERROR(VLOOKUP(D48,[23]CODIGOS!$A$1:$I$1872,3,0),"CODIGO INVALIDO ")</f>
        <v>ESMERALDAS</v>
      </c>
      <c r="C48" s="23" t="str">
        <f>IFERROR(VLOOKUP(D48,[23]CODIGOS!$A$1:$I$1872,4,0),"CODIGO INVALIDO ")</f>
        <v>QUININDE</v>
      </c>
      <c r="D48" s="64" t="s">
        <v>817</v>
      </c>
      <c r="E48" s="23" t="str">
        <f>IFERROR(VLOOKUP(D48,[24]CODIGOS!$A$1:$I$1872,6,0),"CODIGO INVALIDO ")</f>
        <v>QUININDE</v>
      </c>
      <c r="F48" s="23" t="str">
        <f>IFERROR(VLOOKUP(D48,[24]CODIGOS!$A$1:$I$1872,7,0),"CODIGO INVALIDO ")</f>
        <v>LA SEXTA</v>
      </c>
      <c r="G48" s="23" t="str">
        <f>IFERROR(VLOOKUP(D48,[24]CODIGOS!$A$1:$I$1872,8,0),"CODIGO INVALIDO ")</f>
        <v>LA SEXTA 1</v>
      </c>
      <c r="H48" s="23" t="s">
        <v>818</v>
      </c>
      <c r="I48" s="59">
        <v>0.31289421959441199</v>
      </c>
      <c r="J48" s="23">
        <v>-79.416432380676198</v>
      </c>
      <c r="K48" s="68">
        <v>44692</v>
      </c>
      <c r="L48" s="68" t="s">
        <v>54</v>
      </c>
      <c r="M48" s="61" t="s">
        <v>17</v>
      </c>
      <c r="N48" s="56">
        <v>0.72916666666666663</v>
      </c>
      <c r="O48" s="56">
        <v>0.90833333333333333</v>
      </c>
      <c r="P48" s="27">
        <v>4.2699999999999996</v>
      </c>
      <c r="Q48" s="57" t="s">
        <v>46</v>
      </c>
      <c r="R48" s="27" t="s">
        <v>109</v>
      </c>
      <c r="S48" s="27" t="s">
        <v>65</v>
      </c>
      <c r="T48" s="27"/>
      <c r="U48" s="27" t="s">
        <v>50</v>
      </c>
    </row>
    <row r="49" spans="1:21" s="192" customFormat="1" ht="14.25" customHeight="1" x14ac:dyDescent="0.2">
      <c r="A49" s="23" t="str">
        <f>IFERROR(VLOOKUP(D49,[23]CODIGOS!$A$1:$I$1872,2,0),"CODIGO INVALIDO ")</f>
        <v>ZONA 1</v>
      </c>
      <c r="B49" s="23" t="str">
        <f>IFERROR(VLOOKUP(D49,[23]CODIGOS!$A$1:$I$1872,3,0),"CODIGO INVALIDO ")</f>
        <v>ESMERALDAS</v>
      </c>
      <c r="C49" s="23" t="str">
        <f>IFERROR(VLOOKUP(D49,[23]CODIGOS!$A$1:$I$1872,4,0),"CODIGO INVALIDO ")</f>
        <v>ESMERALDAS</v>
      </c>
      <c r="D49" s="64" t="s">
        <v>356</v>
      </c>
      <c r="E49" s="23" t="str">
        <f>IFERROR(VLOOKUP(D49,[24]CODIGOS!$A$1:$I$1872,6,0),"CODIGO INVALIDO ")</f>
        <v>ESMERALDAS</v>
      </c>
      <c r="F49" s="23" t="str">
        <f>IFERROR(VLOOKUP(D49,[24]CODIGOS!$A$1:$I$1872,7,0),"CODIGO INVALIDO ")</f>
        <v>SAN MATEO</v>
      </c>
      <c r="G49" s="23" t="str">
        <f>IFERROR(VLOOKUP(D49,[24]CODIGOS!$A$1:$I$1872,8,0),"CODIGO INVALIDO ")</f>
        <v>SAN MATEO 1</v>
      </c>
      <c r="H49" s="23" t="s">
        <v>357</v>
      </c>
      <c r="I49" s="23">
        <v>0.87585861046476698</v>
      </c>
      <c r="J49" s="23">
        <v>-79.635301124881295</v>
      </c>
      <c r="K49" s="68">
        <v>44695</v>
      </c>
      <c r="L49" s="68" t="s">
        <v>54</v>
      </c>
      <c r="M49" s="61" t="s">
        <v>17</v>
      </c>
      <c r="N49" s="56">
        <v>0.96527777777777779</v>
      </c>
      <c r="O49" s="56">
        <v>8.1250000000000003E-2</v>
      </c>
      <c r="P49" s="27">
        <v>23.86</v>
      </c>
      <c r="Q49" s="27" t="s">
        <v>46</v>
      </c>
      <c r="R49" s="27" t="s">
        <v>47</v>
      </c>
      <c r="S49" s="27" t="s">
        <v>316</v>
      </c>
      <c r="T49" s="27" t="s">
        <v>266</v>
      </c>
      <c r="U49" s="27" t="s">
        <v>50</v>
      </c>
    </row>
    <row r="50" spans="1:21" s="192" customFormat="1" ht="14.25" customHeight="1" x14ac:dyDescent="0.2">
      <c r="A50" s="23" t="str">
        <f>IFERROR(VLOOKUP(D50,[23]CODIGOS!$A$1:$I$1872,2,0),"CODIGO INVALIDO ")</f>
        <v>ZONA 1</v>
      </c>
      <c r="B50" s="23" t="str">
        <f>IFERROR(VLOOKUP(D50,[23]CODIGOS!$A$1:$I$1872,3,0),"CODIGO INVALIDO ")</f>
        <v>ESMERALDAS</v>
      </c>
      <c r="C50" s="23" t="str">
        <f>IFERROR(VLOOKUP(D50,[23]CODIGOS!$A$1:$I$1872,4,0),"CODIGO INVALIDO ")</f>
        <v>ESMERALDAS</v>
      </c>
      <c r="D50" s="64" t="s">
        <v>356</v>
      </c>
      <c r="E50" s="23" t="str">
        <f>IFERROR(VLOOKUP(D50,[24]CODIGOS!$A$1:$I$1872,6,0),"CODIGO INVALIDO ")</f>
        <v>ESMERALDAS</v>
      </c>
      <c r="F50" s="23" t="str">
        <f>IFERROR(VLOOKUP(D50,[24]CODIGOS!$A$1:$I$1872,7,0),"CODIGO INVALIDO ")</f>
        <v>SAN MATEO</v>
      </c>
      <c r="G50" s="23" t="str">
        <f>IFERROR(VLOOKUP(D50,[24]CODIGOS!$A$1:$I$1872,8,0),"CODIGO INVALIDO ")</f>
        <v>SAN MATEO 1</v>
      </c>
      <c r="H50" s="23" t="s">
        <v>357</v>
      </c>
      <c r="I50" s="23">
        <v>0.95764472772456299</v>
      </c>
      <c r="J50" s="23">
        <v>-79.630400321669796</v>
      </c>
      <c r="K50" s="68">
        <v>44698</v>
      </c>
      <c r="L50" s="68" t="s">
        <v>54</v>
      </c>
      <c r="M50" s="61" t="s">
        <v>17</v>
      </c>
      <c r="N50" s="56">
        <v>0.79166666666666663</v>
      </c>
      <c r="O50" s="56">
        <v>0.94166666666666676</v>
      </c>
      <c r="P50" s="27">
        <v>51.96</v>
      </c>
      <c r="Q50" s="27" t="s">
        <v>46</v>
      </c>
      <c r="R50" s="27" t="s">
        <v>47</v>
      </c>
      <c r="S50" s="27" t="s">
        <v>833</v>
      </c>
      <c r="T50" s="27" t="s">
        <v>834</v>
      </c>
      <c r="U50" s="27" t="s">
        <v>50</v>
      </c>
    </row>
    <row r="51" spans="1:21" s="192" customFormat="1" ht="14.25" customHeight="1" x14ac:dyDescent="0.2">
      <c r="A51" s="23" t="str">
        <f>IFERROR(VLOOKUP(D51,[23]CODIGOS!$A$1:$I$1872,2,0),"CODIGO INVALIDO ")</f>
        <v>ZONA 1</v>
      </c>
      <c r="B51" s="23" t="str">
        <f>IFERROR(VLOOKUP(D51,[23]CODIGOS!$A$1:$I$1872,3,0),"CODIGO INVALIDO ")</f>
        <v>ESMERALDAS</v>
      </c>
      <c r="C51" s="23" t="str">
        <f>IFERROR(VLOOKUP(D51,[23]CODIGOS!$A$1:$I$1872,4,0),"CODIGO INVALIDO ")</f>
        <v>ESMERALDAS</v>
      </c>
      <c r="D51" s="64" t="s">
        <v>356</v>
      </c>
      <c r="E51" s="23" t="str">
        <f>IFERROR(VLOOKUP(D51,[24]CODIGOS!$A$1:$I$1872,6,0),"CODIGO INVALIDO ")</f>
        <v>ESMERALDAS</v>
      </c>
      <c r="F51" s="23" t="str">
        <f>IFERROR(VLOOKUP(D51,[24]CODIGOS!$A$1:$I$1872,7,0),"CODIGO INVALIDO ")</f>
        <v>SAN MATEO</v>
      </c>
      <c r="G51" s="23" t="str">
        <f>IFERROR(VLOOKUP(D51,[24]CODIGOS!$A$1:$I$1872,8,0),"CODIGO INVALIDO ")</f>
        <v>SAN MATEO 1</v>
      </c>
      <c r="H51" s="23" t="s">
        <v>357</v>
      </c>
      <c r="I51" s="23">
        <v>0.95752958824463497</v>
      </c>
      <c r="J51" s="23">
        <v>-79.630398264873307</v>
      </c>
      <c r="K51" s="68">
        <v>44698</v>
      </c>
      <c r="L51" s="68" t="s">
        <v>54</v>
      </c>
      <c r="M51" s="61" t="s">
        <v>17</v>
      </c>
      <c r="N51" s="56">
        <v>0.20833333333333334</v>
      </c>
      <c r="O51" s="56">
        <v>0.29097222222222224</v>
      </c>
      <c r="P51" s="27">
        <v>36.630000000000003</v>
      </c>
      <c r="Q51" s="27" t="s">
        <v>46</v>
      </c>
      <c r="R51" s="27" t="s">
        <v>47</v>
      </c>
      <c r="S51" s="27" t="s">
        <v>167</v>
      </c>
      <c r="T51" s="27" t="s">
        <v>166</v>
      </c>
      <c r="U51" s="27" t="s">
        <v>50</v>
      </c>
    </row>
    <row r="52" spans="1:21" s="192" customFormat="1" ht="14.25" customHeight="1" x14ac:dyDescent="0.2">
      <c r="A52" s="23" t="str">
        <f>IFERROR(VLOOKUP(D52,[23]CODIGOS!$A$1:$I$1872,2,0),"CODIGO INVALIDO ")</f>
        <v>ZONA 1</v>
      </c>
      <c r="B52" s="23" t="str">
        <f>IFERROR(VLOOKUP(D52,[23]CODIGOS!$A$1:$I$1872,3,0),"CODIGO INVALIDO ")</f>
        <v>ESMERALDAS</v>
      </c>
      <c r="C52" s="23" t="str">
        <f>IFERROR(VLOOKUP(D52,[23]CODIGOS!$A$1:$I$1872,4,0),"CODIGO INVALIDO ")</f>
        <v>ESMERALDAS</v>
      </c>
      <c r="D52" s="7" t="s">
        <v>55</v>
      </c>
      <c r="E52" s="23" t="str">
        <f>IFERROR(VLOOKUP(D52,[24]CODIGOS!$A$1:$I$1872,6,0),"CODIGO INVALIDO ")</f>
        <v>ESMERALDAS</v>
      </c>
      <c r="F52" s="23" t="str">
        <f>IFERROR(VLOOKUP(D52,[24]CODIGOS!$A$1:$I$1872,7,0),"CODIGO INVALIDO ")</f>
        <v>CAMARONES</v>
      </c>
      <c r="G52" s="23" t="str">
        <f>IFERROR(VLOOKUP(D52,[24]CODIGOS!$A$1:$I$1872,8,0),"CODIGO INVALIDO ")</f>
        <v>CAMARONES 1</v>
      </c>
      <c r="H52" s="23" t="s">
        <v>461</v>
      </c>
      <c r="I52" s="27">
        <v>0.95747186496556402</v>
      </c>
      <c r="J52" s="60">
        <v>-79.630236625671401</v>
      </c>
      <c r="K52" s="68">
        <v>44702</v>
      </c>
      <c r="L52" s="68" t="s">
        <v>54</v>
      </c>
      <c r="M52" s="61" t="s">
        <v>17</v>
      </c>
      <c r="N52" s="56">
        <v>4.1666666666666664E-2</v>
      </c>
      <c r="O52" s="56">
        <v>0.6430555555555556</v>
      </c>
      <c r="P52" s="27">
        <v>64.760000000000005</v>
      </c>
      <c r="Q52" s="27" t="s">
        <v>46</v>
      </c>
      <c r="R52" s="27" t="s">
        <v>47</v>
      </c>
      <c r="S52" s="27" t="s">
        <v>266</v>
      </c>
      <c r="T52" s="27" t="s">
        <v>165</v>
      </c>
      <c r="U52" s="27" t="s">
        <v>50</v>
      </c>
    </row>
    <row r="53" spans="1:21" s="192" customFormat="1" ht="14.25" customHeight="1" x14ac:dyDescent="0.2">
      <c r="A53" s="23" t="str">
        <f>IFERROR(VLOOKUP(D53,[23]CODIGOS!$A$1:$I$1872,2,0),"CODIGO INVALIDO ")</f>
        <v>ZONA 1</v>
      </c>
      <c r="B53" s="23" t="str">
        <f>IFERROR(VLOOKUP(D53,[23]CODIGOS!$A$1:$I$1872,3,0),"CODIGO INVALIDO ")</f>
        <v>ESMERALDAS</v>
      </c>
      <c r="C53" s="23" t="str">
        <f>IFERROR(VLOOKUP(D53,[23]CODIGOS!$A$1:$I$1872,4,0),"CODIGO INVALIDO ")</f>
        <v>ESMERALDAS</v>
      </c>
      <c r="D53" s="7" t="s">
        <v>55</v>
      </c>
      <c r="E53" s="23" t="str">
        <f>IFERROR(VLOOKUP(D53,[24]CODIGOS!$A$1:$I$1872,6,0),"CODIGO INVALIDO ")</f>
        <v>ESMERALDAS</v>
      </c>
      <c r="F53" s="23" t="str">
        <f>IFERROR(VLOOKUP(D53,[24]CODIGOS!$A$1:$I$1872,7,0),"CODIGO INVALIDO ")</f>
        <v>CAMARONES</v>
      </c>
      <c r="G53" s="23" t="str">
        <f>IFERROR(VLOOKUP(D53,[24]CODIGOS!$A$1:$I$1872,8,0),"CODIGO INVALIDO ")</f>
        <v>CAMARONES 1</v>
      </c>
      <c r="H53" s="23" t="s">
        <v>461</v>
      </c>
      <c r="I53" s="27">
        <v>0.95747186496556402</v>
      </c>
      <c r="J53" s="60">
        <v>-79.630236625671401</v>
      </c>
      <c r="K53" s="68">
        <v>44702</v>
      </c>
      <c r="L53" s="68" t="s">
        <v>54</v>
      </c>
      <c r="M53" s="61" t="s">
        <v>17</v>
      </c>
      <c r="N53" s="56">
        <v>0.55555555555555558</v>
      </c>
      <c r="O53" s="56">
        <v>0.65069444444444446</v>
      </c>
      <c r="P53" s="27">
        <v>4.5</v>
      </c>
      <c r="Q53" s="27" t="s">
        <v>46</v>
      </c>
      <c r="R53" s="27" t="s">
        <v>47</v>
      </c>
      <c r="S53" s="27" t="s">
        <v>154</v>
      </c>
      <c r="T53" s="27"/>
      <c r="U53" s="27" t="s">
        <v>50</v>
      </c>
    </row>
    <row r="54" spans="1:21" s="192" customFormat="1" ht="14.25" customHeight="1" x14ac:dyDescent="0.2">
      <c r="A54" s="23" t="str">
        <f>IFERROR(VLOOKUP(D54,[23]CODIGOS!$A$1:$I$1872,2,0),"CODIGO INVALIDO ")</f>
        <v>ZONA 1</v>
      </c>
      <c r="B54" s="23" t="str">
        <f>IFERROR(VLOOKUP(D54,[23]CODIGOS!$A$1:$I$1872,3,0),"CODIGO INVALIDO ")</f>
        <v>ESMERALDAS</v>
      </c>
      <c r="C54" s="23" t="str">
        <f>IFERROR(VLOOKUP(D54,[23]CODIGOS!$A$1:$I$1872,4,0),"CODIGO INVALIDO ")</f>
        <v>ESMERALDAS</v>
      </c>
      <c r="D54" s="7" t="s">
        <v>55</v>
      </c>
      <c r="E54" s="23" t="str">
        <f>IFERROR(VLOOKUP(D54,[24]CODIGOS!$A$1:$I$1872,6,0),"CODIGO INVALIDO ")</f>
        <v>ESMERALDAS</v>
      </c>
      <c r="F54" s="23" t="str">
        <f>IFERROR(VLOOKUP(D54,[24]CODIGOS!$A$1:$I$1872,7,0),"CODIGO INVALIDO ")</f>
        <v>CAMARONES</v>
      </c>
      <c r="G54" s="23" t="str">
        <f>IFERROR(VLOOKUP(D54,[24]CODIGOS!$A$1:$I$1872,8,0),"CODIGO INVALIDO ")</f>
        <v>CAMARONES 1</v>
      </c>
      <c r="H54" s="23" t="s">
        <v>461</v>
      </c>
      <c r="I54" s="27">
        <v>0.95747186496556402</v>
      </c>
      <c r="J54" s="60">
        <v>-79.630236625671401</v>
      </c>
      <c r="K54" s="68">
        <v>44703</v>
      </c>
      <c r="L54" s="68" t="s">
        <v>54</v>
      </c>
      <c r="M54" s="61" t="s">
        <v>17</v>
      </c>
      <c r="N54" s="56">
        <v>0.95833333333333337</v>
      </c>
      <c r="O54" s="56">
        <v>0.56527777777777777</v>
      </c>
      <c r="P54" s="27">
        <v>37.82</v>
      </c>
      <c r="Q54" s="27" t="s">
        <v>46</v>
      </c>
      <c r="R54" s="27" t="s">
        <v>47</v>
      </c>
      <c r="S54" s="27" t="s">
        <v>239</v>
      </c>
      <c r="T54" s="27" t="s">
        <v>59</v>
      </c>
      <c r="U54" s="27" t="s">
        <v>50</v>
      </c>
    </row>
    <row r="55" spans="1:21" s="192" customFormat="1" ht="14.25" customHeight="1" x14ac:dyDescent="0.2">
      <c r="A55" s="23" t="str">
        <f>IFERROR(VLOOKUP(D55,[23]CODIGOS!$A$1:$I$1872,2,0),"CODIGO INVALIDO ")</f>
        <v>ZONA 1</v>
      </c>
      <c r="B55" s="23" t="str">
        <f>IFERROR(VLOOKUP(D55,[23]CODIGOS!$A$1:$I$1872,3,0),"CODIGO INVALIDO ")</f>
        <v>ESMERALDAS</v>
      </c>
      <c r="C55" s="23" t="str">
        <f>IFERROR(VLOOKUP(D55,[23]CODIGOS!$A$1:$I$1872,4,0),"CODIGO INVALIDO ")</f>
        <v>ESMERALDAS</v>
      </c>
      <c r="D55" s="64" t="s">
        <v>356</v>
      </c>
      <c r="E55" s="23" t="str">
        <f>IFERROR(VLOOKUP(D55,[24]CODIGOS!$A$1:$I$1872,6,0),"CODIGO INVALIDO ")</f>
        <v>ESMERALDAS</v>
      </c>
      <c r="F55" s="23" t="str">
        <f>IFERROR(VLOOKUP(D55,[24]CODIGOS!$A$1:$I$1872,7,0),"CODIGO INVALIDO ")</f>
        <v>SAN MATEO</v>
      </c>
      <c r="G55" s="23" t="str">
        <f>IFERROR(VLOOKUP(D55,[24]CODIGOS!$A$1:$I$1872,8,0),"CODIGO INVALIDO ")</f>
        <v>SAN MATEO 1</v>
      </c>
      <c r="H55" s="23" t="s">
        <v>357</v>
      </c>
      <c r="I55" s="23">
        <v>0.87575005752922197</v>
      </c>
      <c r="J55" s="23">
        <v>-79.635295271873403</v>
      </c>
      <c r="K55" s="68">
        <v>44706</v>
      </c>
      <c r="L55" s="68" t="s">
        <v>54</v>
      </c>
      <c r="M55" s="61" t="s">
        <v>17</v>
      </c>
      <c r="N55" s="56">
        <v>0.33333333333333331</v>
      </c>
      <c r="O55" s="56">
        <v>0.28055555555555556</v>
      </c>
      <c r="P55" s="27">
        <v>24.07</v>
      </c>
      <c r="Q55" s="27" t="s">
        <v>46</v>
      </c>
      <c r="R55" s="27" t="s">
        <v>109</v>
      </c>
      <c r="S55" s="27" t="s">
        <v>65</v>
      </c>
      <c r="T55" s="27"/>
      <c r="U55" s="27" t="s">
        <v>50</v>
      </c>
    </row>
    <row r="56" spans="1:21" s="192" customFormat="1" ht="14.25" customHeight="1" x14ac:dyDescent="0.2">
      <c r="A56" s="23" t="str">
        <f>IFERROR(VLOOKUP(D56,[23]CODIGOS!$A$1:$I$1872,2,0),"CODIGO INVALIDO ")</f>
        <v>ZONA 1</v>
      </c>
      <c r="B56" s="23" t="str">
        <f>IFERROR(VLOOKUP(D56,[23]CODIGOS!$A$1:$I$1872,3,0),"CODIGO INVALIDO ")</f>
        <v>ESMERALDAS</v>
      </c>
      <c r="C56" s="23" t="str">
        <f>IFERROR(VLOOKUP(D56,[23]CODIGOS!$A$1:$I$1872,4,0),"CODIGO INVALIDO ")</f>
        <v>SAN LORENZO</v>
      </c>
      <c r="D56" s="7" t="s">
        <v>268</v>
      </c>
      <c r="E56" s="23" t="str">
        <f>IFERROR(VLOOKUP(D56,[24]CODIGOS!$A$1:$I$1872,6,0),"CODIGO INVALIDO ")</f>
        <v>SAN LORENZO</v>
      </c>
      <c r="F56" s="23" t="str">
        <f>IFERROR(VLOOKUP(D56,[24]CODIGOS!$A$1:$I$1872,7,0),"CODIGO INVALIDO ")</f>
        <v>FRONTERA</v>
      </c>
      <c r="G56" s="23" t="str">
        <f>IFERROR(VLOOKUP(D56,[24]CODIGOS!$A$1:$I$1872,8,0),"CODIGO INVALIDO ")</f>
        <v>FRONTERA 3</v>
      </c>
      <c r="H56" s="23" t="s">
        <v>863</v>
      </c>
      <c r="I56" s="23">
        <v>6.6956550497601297E-2</v>
      </c>
      <c r="J56" s="23">
        <v>-79.414818265468</v>
      </c>
      <c r="K56" s="68">
        <v>44707</v>
      </c>
      <c r="L56" s="68" t="s">
        <v>54</v>
      </c>
      <c r="M56" s="61" t="s">
        <v>17</v>
      </c>
      <c r="N56" s="56">
        <v>0.77083333333333337</v>
      </c>
      <c r="O56" s="56">
        <v>0.48749999999999999</v>
      </c>
      <c r="P56" s="27">
        <v>3.78</v>
      </c>
      <c r="Q56" s="27" t="s">
        <v>46</v>
      </c>
      <c r="R56" s="27" t="s">
        <v>109</v>
      </c>
      <c r="S56" s="27" t="s">
        <v>65</v>
      </c>
      <c r="T56" s="27"/>
      <c r="U56" s="27" t="s">
        <v>50</v>
      </c>
    </row>
    <row r="57" spans="1:21" s="192" customFormat="1" ht="14.25" customHeight="1" x14ac:dyDescent="0.2">
      <c r="A57" s="23" t="str">
        <f>IFERROR(VLOOKUP(D57,[23]CODIGOS!$A$1:$I$1872,2,0),"CODIGO INVALIDO ")</f>
        <v>ZONA 1</v>
      </c>
      <c r="B57" s="23" t="str">
        <f>IFERROR(VLOOKUP(D57,[23]CODIGOS!$A$1:$I$1872,3,0),"CODIGO INVALIDO ")</f>
        <v>ESMERALDAS</v>
      </c>
      <c r="C57" s="23" t="str">
        <f>IFERROR(VLOOKUP(D57,[23]CODIGOS!$A$1:$I$1872,4,0),"CODIGO INVALIDO ")</f>
        <v>QUININDE</v>
      </c>
      <c r="D57" s="23" t="s">
        <v>315</v>
      </c>
      <c r="E57" s="23" t="str">
        <f>IFERROR(VLOOKUP(D57,[24]CODIGOS!$A$1:$I$1872,6,0),"CODIGO INVALIDO ")</f>
        <v>QUININDE</v>
      </c>
      <c r="F57" s="23" t="str">
        <f>IFERROR(VLOOKUP(D57,[24]CODIGOS!$A$1:$I$1872,7,0),"CODIGO INVALIDO ")</f>
        <v>LA UNION</v>
      </c>
      <c r="G57" s="23" t="str">
        <f>IFERROR(VLOOKUP(D57,[24]CODIGOS!$A$1:$I$1872,8,0),"CODIGO INVALIDO ")</f>
        <v>LA UNION 2</v>
      </c>
      <c r="H57" s="23" t="s">
        <v>265</v>
      </c>
      <c r="I57" s="23">
        <v>0.11628875241640001</v>
      </c>
      <c r="J57" s="23">
        <v>-79.408750534057603</v>
      </c>
      <c r="K57" s="68">
        <v>44707</v>
      </c>
      <c r="L57" s="68" t="s">
        <v>54</v>
      </c>
      <c r="M57" s="61" t="s">
        <v>17</v>
      </c>
      <c r="N57" s="56">
        <v>0.84722222222222221</v>
      </c>
      <c r="O57" s="56">
        <v>0.47291666666666665</v>
      </c>
      <c r="P57" s="27">
        <v>24.13</v>
      </c>
      <c r="Q57" s="27" t="s">
        <v>46</v>
      </c>
      <c r="R57" s="27" t="s">
        <v>109</v>
      </c>
      <c r="S57" s="27" t="s">
        <v>65</v>
      </c>
      <c r="T57" s="27"/>
      <c r="U57" s="27" t="s">
        <v>50</v>
      </c>
    </row>
    <row r="58" spans="1:21" s="192" customFormat="1" ht="14.25" customHeight="1" x14ac:dyDescent="0.2">
      <c r="A58" s="23" t="str">
        <f>IFERROR(VLOOKUP(D58,[23]CODIGOS!$A$1:$I$1872,2,0),"CODIGO INVALIDO ")</f>
        <v>ZONA 1</v>
      </c>
      <c r="B58" s="23" t="str">
        <f>IFERROR(VLOOKUP(D58,[23]CODIGOS!$A$1:$I$1872,3,0),"CODIGO INVALIDO ")</f>
        <v>ESMERALDAS</v>
      </c>
      <c r="C58" s="23" t="str">
        <f>IFERROR(VLOOKUP(D58,[23]CODIGOS!$A$1:$I$1872,4,0),"CODIGO INVALIDO ")</f>
        <v>MUISNE</v>
      </c>
      <c r="D58" s="23" t="s">
        <v>832</v>
      </c>
      <c r="E58" s="23" t="str">
        <f>IFERROR(VLOOKUP(D58,[24]CODIGOS!$A$1:$I$1872,6,0),"CODIGO INVALIDO ")</f>
        <v>ATACAMES</v>
      </c>
      <c r="F58" s="23" t="str">
        <f>IFERROR(VLOOKUP(D58,[24]CODIGOS!$A$1:$I$1872,7,0),"CODIGO INVALIDO ")</f>
        <v>GALERAS</v>
      </c>
      <c r="G58" s="23" t="str">
        <f>IFERROR(VLOOKUP(D58,[24]CODIGOS!$A$1:$I$1872,8,0),"CODIGO INVALIDO ")</f>
        <v>GALERAS 2</v>
      </c>
      <c r="H58" s="23" t="s">
        <v>864</v>
      </c>
      <c r="I58" s="59">
        <v>0.660447157187944</v>
      </c>
      <c r="J58" s="23">
        <v>-79.918316602706895</v>
      </c>
      <c r="K58" s="68">
        <v>44708</v>
      </c>
      <c r="L58" s="68" t="s">
        <v>54</v>
      </c>
      <c r="M58" s="61" t="s">
        <v>17</v>
      </c>
      <c r="N58" s="56">
        <v>0.90277777777777779</v>
      </c>
      <c r="O58" s="56">
        <v>0.96180555555555547</v>
      </c>
      <c r="P58" s="27">
        <v>11.84</v>
      </c>
      <c r="Q58" s="27" t="s">
        <v>46</v>
      </c>
      <c r="R58" s="27" t="s">
        <v>47</v>
      </c>
      <c r="S58" s="27" t="s">
        <v>496</v>
      </c>
      <c r="T58" s="27"/>
      <c r="U58" s="27" t="s">
        <v>50</v>
      </c>
    </row>
    <row r="59" spans="1:21" s="192" customFormat="1" ht="14.25" customHeight="1" x14ac:dyDescent="0.2">
      <c r="A59" s="23" t="str">
        <f>IFERROR(VLOOKUP(D59,[23]CODIGOS!$A$1:$I$1872,2,0),"CODIGO INVALIDO ")</f>
        <v>ZONA 1</v>
      </c>
      <c r="B59" s="23" t="str">
        <f>IFERROR(VLOOKUP(D59,[23]CODIGOS!$A$1:$I$1872,3,0),"CODIGO INVALIDO ")</f>
        <v>ESMERALDAS</v>
      </c>
      <c r="C59" s="23" t="str">
        <f>IFERROR(VLOOKUP(D59,[23]CODIGOS!$A$1:$I$1872,4,0),"CODIGO INVALIDO ")</f>
        <v>QUININDE</v>
      </c>
      <c r="D59" s="23" t="s">
        <v>315</v>
      </c>
      <c r="E59" s="23" t="str">
        <f>IFERROR(VLOOKUP(D59,[24]CODIGOS!$A$1:$I$1872,6,0),"CODIGO INVALIDO ")</f>
        <v>QUININDE</v>
      </c>
      <c r="F59" s="23" t="str">
        <f>IFERROR(VLOOKUP(D59,[24]CODIGOS!$A$1:$I$1872,7,0),"CODIGO INVALIDO ")</f>
        <v>LA UNION</v>
      </c>
      <c r="G59" s="23" t="str">
        <f>IFERROR(VLOOKUP(D59,[24]CODIGOS!$A$1:$I$1872,8,0),"CODIGO INVALIDO ")</f>
        <v>LA UNION 2</v>
      </c>
      <c r="H59" s="23" t="s">
        <v>265</v>
      </c>
      <c r="I59" s="23">
        <v>0.19118886255939799</v>
      </c>
      <c r="J59" s="23">
        <v>-79.392018224487202</v>
      </c>
      <c r="K59" s="68">
        <v>44710</v>
      </c>
      <c r="L59" s="68" t="s">
        <v>54</v>
      </c>
      <c r="M59" s="61" t="s">
        <v>17</v>
      </c>
      <c r="N59" s="56">
        <v>0.83333333333333337</v>
      </c>
      <c r="O59" s="56">
        <v>0.9472222222222223</v>
      </c>
      <c r="P59" s="27">
        <v>21.54</v>
      </c>
      <c r="Q59" s="27" t="s">
        <v>46</v>
      </c>
      <c r="R59" s="27" t="s">
        <v>109</v>
      </c>
      <c r="S59" s="27" t="s">
        <v>65</v>
      </c>
      <c r="T59" s="27"/>
      <c r="U59" s="27" t="s">
        <v>50</v>
      </c>
    </row>
    <row r="60" spans="1:21" s="192" customFormat="1" ht="14.25" customHeight="1" x14ac:dyDescent="0.2">
      <c r="A60" s="23" t="str">
        <f>IFERROR(VLOOKUP(D60,[23]CODIGOS!$A$1:$I$1872,2,0),"CODIGO INVALIDO ")</f>
        <v>ZONA 1</v>
      </c>
      <c r="B60" s="23" t="str">
        <f>IFERROR(VLOOKUP(D60,[23]CODIGOS!$A$1:$I$1872,3,0),"CODIGO INVALIDO ")</f>
        <v>ESMERALDAS</v>
      </c>
      <c r="C60" s="23" t="str">
        <f>IFERROR(VLOOKUP(D60,[23]CODIGOS!$A$1:$I$1872,4,0),"CODIGO INVALIDO ")</f>
        <v>ESMERALDAS</v>
      </c>
      <c r="D60" s="64" t="s">
        <v>55</v>
      </c>
      <c r="E60" s="23" t="str">
        <f>IFERROR(VLOOKUP(D60,[24]CODIGOS!$A$1:$I$1872,6,0),"CODIGO INVALIDO ")</f>
        <v>ESMERALDAS</v>
      </c>
      <c r="F60" s="23" t="str">
        <f>IFERROR(VLOOKUP(D60,[24]CODIGOS!$A$1:$I$1872,7,0),"CODIGO INVALIDO ")</f>
        <v>CAMARONES</v>
      </c>
      <c r="G60" s="23" t="str">
        <f>IFERROR(VLOOKUP(D60,[24]CODIGOS!$A$1:$I$1872,8,0),"CODIGO INVALIDO ")</f>
        <v>CAMARONES 1</v>
      </c>
      <c r="H60" s="23" t="s">
        <v>461</v>
      </c>
      <c r="I60" s="59">
        <v>0.95757147586661895</v>
      </c>
      <c r="J60" s="23">
        <v>-79.630495006583899</v>
      </c>
      <c r="K60" s="68">
        <v>44711</v>
      </c>
      <c r="L60" s="68" t="s">
        <v>54</v>
      </c>
      <c r="M60" s="61" t="s">
        <v>17</v>
      </c>
      <c r="N60" s="56">
        <v>4.1666666666666664E-2</v>
      </c>
      <c r="O60" s="56">
        <v>0.24305555555555555</v>
      </c>
      <c r="P60" s="27">
        <v>34.26</v>
      </c>
      <c r="Q60" s="57" t="s">
        <v>46</v>
      </c>
      <c r="R60" s="27" t="s">
        <v>47</v>
      </c>
      <c r="S60" s="27" t="s">
        <v>454</v>
      </c>
      <c r="T60" s="27" t="s">
        <v>875</v>
      </c>
      <c r="U60" s="27" t="s">
        <v>50</v>
      </c>
    </row>
    <row r="61" spans="1:21" s="192" customFormat="1" ht="14.25" customHeight="1" x14ac:dyDescent="0.2">
      <c r="A61" s="23" t="str">
        <f>IFERROR(VLOOKUP(D61,[23]CODIGOS!$A$1:$I$1872,2,0),"CODIGO INVALIDO ")</f>
        <v>ZONA 1</v>
      </c>
      <c r="B61" s="23" t="str">
        <f>IFERROR(VLOOKUP(D61,[23]CODIGOS!$A$1:$I$1872,3,0),"CODIGO INVALIDO ")</f>
        <v>ESMERALDAS</v>
      </c>
      <c r="C61" s="23" t="str">
        <f>IFERROR(VLOOKUP(D61,[23]CODIGOS!$A$1:$I$1872,4,0),"CODIGO INVALIDO ")</f>
        <v>QUININDE</v>
      </c>
      <c r="D61" s="64" t="s">
        <v>315</v>
      </c>
      <c r="E61" s="23" t="str">
        <f>IFERROR(VLOOKUP(D61,[24]CODIGOS!$A$1:$I$1872,6,0),"CODIGO INVALIDO ")</f>
        <v>QUININDE</v>
      </c>
      <c r="F61" s="23" t="str">
        <f>IFERROR(VLOOKUP(D61,[24]CODIGOS!$A$1:$I$1872,7,0),"CODIGO INVALIDO ")</f>
        <v>LA UNION</v>
      </c>
      <c r="G61" s="23" t="str">
        <f>IFERROR(VLOOKUP(D61,[24]CODIGOS!$A$1:$I$1872,8,0),"CODIGO INVALIDO ")</f>
        <v>LA UNION 2</v>
      </c>
      <c r="H61" s="23" t="s">
        <v>265</v>
      </c>
      <c r="I61" s="59">
        <v>0.17423602906161401</v>
      </c>
      <c r="J61" s="23">
        <v>-79.393901824951101</v>
      </c>
      <c r="K61" s="68">
        <v>44711</v>
      </c>
      <c r="L61" s="68" t="s">
        <v>54</v>
      </c>
      <c r="M61" s="61" t="s">
        <v>17</v>
      </c>
      <c r="N61" s="56">
        <v>0.41666666666666669</v>
      </c>
      <c r="O61" s="56">
        <v>0.56180555555555556</v>
      </c>
      <c r="P61" s="27">
        <v>8</v>
      </c>
      <c r="Q61" s="57" t="s">
        <v>46</v>
      </c>
      <c r="R61" s="27" t="s">
        <v>109</v>
      </c>
      <c r="S61" s="27" t="s">
        <v>65</v>
      </c>
      <c r="T61" s="27"/>
      <c r="U61" s="27" t="s">
        <v>50</v>
      </c>
    </row>
    <row r="62" spans="1:21" s="192" customFormat="1" ht="14.25" customHeight="1" x14ac:dyDescent="0.2">
      <c r="A62" s="23" t="str">
        <f>IFERROR(VLOOKUP(D62,[23]CODIGOS!$A$1:$I$1872,2,0),"CODIGO INVALIDO ")</f>
        <v>ZONA 1</v>
      </c>
      <c r="B62" s="23" t="str">
        <f>IFERROR(VLOOKUP(D62,[23]CODIGOS!$A$1:$I$1872,3,0),"CODIGO INVALIDO ")</f>
        <v>ESMERALDAS</v>
      </c>
      <c r="C62" s="23" t="str">
        <f>IFERROR(VLOOKUP(D62,[23]CODIGOS!$A$1:$I$1872,4,0),"CODIGO INVALIDO ")</f>
        <v>ESMERALDAS</v>
      </c>
      <c r="D62" s="64" t="s">
        <v>356</v>
      </c>
      <c r="E62" s="23" t="str">
        <f>IFERROR(VLOOKUP(D62,[24]CODIGOS!$A$1:$I$1872,6,0),"CODIGO INVALIDO ")</f>
        <v>ESMERALDAS</v>
      </c>
      <c r="F62" s="23" t="str">
        <f>IFERROR(VLOOKUP(D62,[24]CODIGOS!$A$1:$I$1872,7,0),"CODIGO INVALIDO ")</f>
        <v>SAN MATEO</v>
      </c>
      <c r="G62" s="23" t="str">
        <f>IFERROR(VLOOKUP(D62,[24]CODIGOS!$A$1:$I$1872,8,0),"CODIGO INVALIDO ")</f>
        <v>SAN MATEO 1</v>
      </c>
      <c r="H62" s="23" t="s">
        <v>357</v>
      </c>
      <c r="I62" s="59">
        <v>0.87575005752922197</v>
      </c>
      <c r="J62" s="23">
        <v>-79.635295271873403</v>
      </c>
      <c r="K62" s="68">
        <v>44714</v>
      </c>
      <c r="L62" s="68" t="s">
        <v>54</v>
      </c>
      <c r="M62" s="61" t="s">
        <v>17</v>
      </c>
      <c r="N62" s="56">
        <v>5.7638888888888885E-2</v>
      </c>
      <c r="O62" s="56">
        <v>0.31111111111111112</v>
      </c>
      <c r="P62" s="27">
        <v>31.02</v>
      </c>
      <c r="Q62" s="57" t="s">
        <v>46</v>
      </c>
      <c r="R62" s="27" t="s">
        <v>109</v>
      </c>
      <c r="S62" s="27" t="s">
        <v>65</v>
      </c>
      <c r="T62" s="27"/>
      <c r="U62" s="27" t="s">
        <v>50</v>
      </c>
    </row>
    <row r="63" spans="1:21" s="192" customFormat="1" ht="14.25" customHeight="1" x14ac:dyDescent="0.2">
      <c r="A63" s="23" t="str">
        <f>IFERROR(VLOOKUP(D63,[23]CODIGOS!$A$1:$I$1872,2,0),"CODIGO INVALIDO ")</f>
        <v>ZONA 1</v>
      </c>
      <c r="B63" s="23" t="str">
        <f>IFERROR(VLOOKUP(D63,[23]CODIGOS!$A$1:$I$1872,3,0),"CODIGO INVALIDO ")</f>
        <v>ESMERALDAS</v>
      </c>
      <c r="C63" s="23" t="str">
        <f>IFERROR(VLOOKUP(D63,[23]CODIGOS!$A$1:$I$1872,4,0),"CODIGO INVALIDO ")</f>
        <v>ESMERALDAS</v>
      </c>
      <c r="D63" s="64" t="s">
        <v>356</v>
      </c>
      <c r="E63" s="23" t="str">
        <f>IFERROR(VLOOKUP(D63,[24]CODIGOS!$A$1:$I$1872,6,0),"CODIGO INVALIDO ")</f>
        <v>ESMERALDAS</v>
      </c>
      <c r="F63" s="23" t="str">
        <f>IFERROR(VLOOKUP(D63,[24]CODIGOS!$A$1:$I$1872,7,0),"CODIGO INVALIDO ")</f>
        <v>SAN MATEO</v>
      </c>
      <c r="G63" s="23" t="str">
        <f>IFERROR(VLOOKUP(D63,[24]CODIGOS!$A$1:$I$1872,8,0),"CODIGO INVALIDO ")</f>
        <v>SAN MATEO 1</v>
      </c>
      <c r="H63" s="23" t="s">
        <v>357</v>
      </c>
      <c r="I63" s="59">
        <v>0.87575005752922197</v>
      </c>
      <c r="J63" s="23">
        <v>-79.635295271873403</v>
      </c>
      <c r="K63" s="68">
        <v>44714</v>
      </c>
      <c r="L63" s="68" t="s">
        <v>54</v>
      </c>
      <c r="M63" s="61" t="s">
        <v>17</v>
      </c>
      <c r="N63" s="56">
        <v>6.25E-2</v>
      </c>
      <c r="O63" s="56">
        <v>0.3298611111111111</v>
      </c>
      <c r="P63" s="27">
        <v>31.56</v>
      </c>
      <c r="Q63" s="57" t="s">
        <v>46</v>
      </c>
      <c r="R63" s="27" t="s">
        <v>109</v>
      </c>
      <c r="S63" s="27" t="s">
        <v>65</v>
      </c>
      <c r="T63" s="27"/>
      <c r="U63" s="27" t="s">
        <v>50</v>
      </c>
    </row>
    <row r="64" spans="1:21" s="192" customFormat="1" ht="14.25" customHeight="1" x14ac:dyDescent="0.2">
      <c r="A64" s="23" t="str">
        <f>IFERROR(VLOOKUP(D64,[23]CODIGOS!$A$1:$I$1872,2,0),"CODIGO INVALIDO ")</f>
        <v>ZONA 1</v>
      </c>
      <c r="B64" s="23" t="str">
        <f>IFERROR(VLOOKUP(D64,[23]CODIGOS!$A$1:$I$1872,3,0),"CODIGO INVALIDO ")</f>
        <v>ESMERALDAS</v>
      </c>
      <c r="C64" s="23" t="str">
        <f>IFERROR(VLOOKUP(D64,[23]CODIGOS!$A$1:$I$1872,4,0),"CODIGO INVALIDO ")</f>
        <v>ESMERALDAS</v>
      </c>
      <c r="D64" s="64" t="s">
        <v>55</v>
      </c>
      <c r="E64" s="23" t="str">
        <f>IFERROR(VLOOKUP(D64,[24]CODIGOS!$A$1:$I$1872,6,0),"CODIGO INVALIDO ")</f>
        <v>ESMERALDAS</v>
      </c>
      <c r="F64" s="23" t="str">
        <f>IFERROR(VLOOKUP(D64,[24]CODIGOS!$A$1:$I$1872,7,0),"CODIGO INVALIDO ")</f>
        <v>CAMARONES</v>
      </c>
      <c r="G64" s="23" t="str">
        <f>IFERROR(VLOOKUP(D64,[24]CODIGOS!$A$1:$I$1872,8,0),"CODIGO INVALIDO ")</f>
        <v>CAMARONES 1</v>
      </c>
      <c r="H64" s="23" t="s">
        <v>461</v>
      </c>
      <c r="I64" s="59">
        <v>0.95757147586661895</v>
      </c>
      <c r="J64" s="23">
        <v>-79.630495006583899</v>
      </c>
      <c r="K64" s="68">
        <v>44714</v>
      </c>
      <c r="L64" s="68" t="s">
        <v>54</v>
      </c>
      <c r="M64" s="61" t="s">
        <v>17</v>
      </c>
      <c r="N64" s="56">
        <v>0.77430555555555547</v>
      </c>
      <c r="O64" s="56">
        <v>0.52916666666666667</v>
      </c>
      <c r="P64" s="27">
        <v>5.3</v>
      </c>
      <c r="Q64" s="57" t="s">
        <v>46</v>
      </c>
      <c r="R64" s="27" t="s">
        <v>47</v>
      </c>
      <c r="S64" s="27" t="s">
        <v>454</v>
      </c>
      <c r="T64" s="27" t="s">
        <v>696</v>
      </c>
      <c r="U64" s="27" t="s">
        <v>50</v>
      </c>
    </row>
    <row r="65" spans="1:21" s="192" customFormat="1" ht="14.25" customHeight="1" x14ac:dyDescent="0.2">
      <c r="A65" s="23" t="str">
        <f>IFERROR(VLOOKUP(D65,[23]CODIGOS!$A$1:$I$1872,2,0),"CODIGO INVALIDO ")</f>
        <v>ZONA 1</v>
      </c>
      <c r="B65" s="23" t="str">
        <f>IFERROR(VLOOKUP(D65,[23]CODIGOS!$A$1:$I$1872,3,0),"CODIGO INVALIDO ")</f>
        <v>ESMERALDAS</v>
      </c>
      <c r="C65" s="23" t="str">
        <f>IFERROR(VLOOKUP(D65,[23]CODIGOS!$A$1:$I$1872,4,0),"CODIGO INVALIDO ")</f>
        <v>ESMERALDAS</v>
      </c>
      <c r="D65" s="64" t="s">
        <v>55</v>
      </c>
      <c r="E65" s="23" t="str">
        <f>IFERROR(VLOOKUP(D65,[24]CODIGOS!$A$1:$I$1872,6,0),"CODIGO INVALIDO ")</f>
        <v>ESMERALDAS</v>
      </c>
      <c r="F65" s="23" t="str">
        <f>IFERROR(VLOOKUP(D65,[24]CODIGOS!$A$1:$I$1872,7,0),"CODIGO INVALIDO ")</f>
        <v>CAMARONES</v>
      </c>
      <c r="G65" s="23" t="str">
        <f>IFERROR(VLOOKUP(D65,[24]CODIGOS!$A$1:$I$1872,8,0),"CODIGO INVALIDO ")</f>
        <v>CAMARONES 1</v>
      </c>
      <c r="H65" s="23" t="s">
        <v>461</v>
      </c>
      <c r="I65" s="59">
        <v>0.95757147586661895</v>
      </c>
      <c r="J65" s="23">
        <v>-79.630495006583899</v>
      </c>
      <c r="K65" s="68">
        <v>44717</v>
      </c>
      <c r="L65" s="68" t="s">
        <v>54</v>
      </c>
      <c r="M65" s="61" t="s">
        <v>17</v>
      </c>
      <c r="N65" s="56">
        <v>0.8125</v>
      </c>
      <c r="O65" s="56">
        <v>0.34861111111111115</v>
      </c>
      <c r="P65" s="27">
        <v>36.28</v>
      </c>
      <c r="Q65" s="57" t="s">
        <v>46</v>
      </c>
      <c r="R65" s="27" t="s">
        <v>47</v>
      </c>
      <c r="S65" s="27" t="s">
        <v>907</v>
      </c>
      <c r="T65" s="27" t="s">
        <v>448</v>
      </c>
      <c r="U65" s="27" t="s">
        <v>50</v>
      </c>
    </row>
    <row r="66" spans="1:21" s="192" customFormat="1" ht="14.25" customHeight="1" x14ac:dyDescent="0.2">
      <c r="A66" s="23" t="str">
        <f>IFERROR(VLOOKUP(D66,[23]CODIGOS!$A$1:$I$1872,2,0),"CODIGO INVALIDO ")</f>
        <v>ZONA 1</v>
      </c>
      <c r="B66" s="23" t="str">
        <f>IFERROR(VLOOKUP(D66,[23]CODIGOS!$A$1:$I$1872,3,0),"CODIGO INVALIDO ")</f>
        <v>ESMERALDAS</v>
      </c>
      <c r="C66" s="23" t="str">
        <f>IFERROR(VLOOKUP(D66,[23]CODIGOS!$A$1:$I$1872,4,0),"CODIGO INVALIDO ")</f>
        <v>ESMERALDAS</v>
      </c>
      <c r="D66" s="64" t="s">
        <v>55</v>
      </c>
      <c r="E66" s="23" t="str">
        <f>IFERROR(VLOOKUP(D66,[24]CODIGOS!$A$1:$I$1872,6,0),"CODIGO INVALIDO ")</f>
        <v>ESMERALDAS</v>
      </c>
      <c r="F66" s="23" t="str">
        <f>IFERROR(VLOOKUP(D66,[24]CODIGOS!$A$1:$I$1872,7,0),"CODIGO INVALIDO ")</f>
        <v>CAMARONES</v>
      </c>
      <c r="G66" s="23" t="str">
        <f>IFERROR(VLOOKUP(D66,[24]CODIGOS!$A$1:$I$1872,8,0),"CODIGO INVALIDO ")</f>
        <v>CAMARONES 1</v>
      </c>
      <c r="H66" s="23" t="s">
        <v>461</v>
      </c>
      <c r="I66" s="59">
        <v>0.95750609028203104</v>
      </c>
      <c r="J66" s="23">
        <v>-79.630431886786695</v>
      </c>
      <c r="K66" s="68">
        <v>44722</v>
      </c>
      <c r="L66" s="68" t="s">
        <v>54</v>
      </c>
      <c r="M66" s="61" t="s">
        <v>17</v>
      </c>
      <c r="N66" s="56">
        <v>0.64583333333333337</v>
      </c>
      <c r="O66" s="56">
        <v>0.79791666666666661</v>
      </c>
      <c r="P66" s="27">
        <v>12.44</v>
      </c>
      <c r="Q66" s="57" t="s">
        <v>46</v>
      </c>
      <c r="R66" s="27" t="s">
        <v>47</v>
      </c>
      <c r="S66" s="27" t="s">
        <v>472</v>
      </c>
      <c r="T66" s="27" t="s">
        <v>908</v>
      </c>
      <c r="U66" s="27" t="s">
        <v>50</v>
      </c>
    </row>
    <row r="67" spans="1:21" s="192" customFormat="1" ht="14.25" customHeight="1" x14ac:dyDescent="0.2">
      <c r="A67" s="23" t="str">
        <f>IFERROR(VLOOKUP(D67,[23]CODIGOS!$A$1:$I$1872,2,0),"CODIGO INVALIDO ")</f>
        <v>ZONA 1</v>
      </c>
      <c r="B67" s="23" t="str">
        <f>IFERROR(VLOOKUP(D67,[23]CODIGOS!$A$1:$I$1872,3,0),"CODIGO INVALIDO ")</f>
        <v>ESMERALDAS</v>
      </c>
      <c r="C67" s="23" t="str">
        <f>IFERROR(VLOOKUP(D67,[23]CODIGOS!$A$1:$I$1872,4,0),"CODIGO INVALIDO ")</f>
        <v>ESMERALDAS</v>
      </c>
      <c r="D67" s="7" t="s">
        <v>55</v>
      </c>
      <c r="E67" s="23" t="str">
        <f>IFERROR(VLOOKUP(D67,[24]CODIGOS!$A$1:$I$1872,6,0),"CODIGO INVALIDO ")</f>
        <v>ESMERALDAS</v>
      </c>
      <c r="F67" s="23" t="str">
        <f>IFERROR(VLOOKUP(D67,[24]CODIGOS!$A$1:$I$1872,7,0),"CODIGO INVALIDO ")</f>
        <v>CAMARONES</v>
      </c>
      <c r="G67" s="23" t="str">
        <f>IFERROR(VLOOKUP(D67,[24]CODIGOS!$A$1:$I$1872,8,0),"CODIGO INVALIDO ")</f>
        <v>CAMARONES 1</v>
      </c>
      <c r="H67" s="23" t="s">
        <v>461</v>
      </c>
      <c r="I67" s="59">
        <v>0.95757147586661895</v>
      </c>
      <c r="J67" s="23">
        <v>-79.630495006583899</v>
      </c>
      <c r="K67" s="68">
        <v>44729</v>
      </c>
      <c r="L67" s="68" t="s">
        <v>54</v>
      </c>
      <c r="M67" s="61" t="s">
        <v>17</v>
      </c>
      <c r="N67" s="56">
        <v>0.82638888888888884</v>
      </c>
      <c r="O67" s="56">
        <v>0.4375</v>
      </c>
      <c r="P67" s="27">
        <v>25.85</v>
      </c>
      <c r="Q67" s="27" t="s">
        <v>46</v>
      </c>
      <c r="R67" s="27" t="s">
        <v>47</v>
      </c>
      <c r="S67" s="27" t="s">
        <v>696</v>
      </c>
      <c r="T67" s="27" t="s">
        <v>833</v>
      </c>
      <c r="U67" s="27" t="s">
        <v>50</v>
      </c>
    </row>
    <row r="68" spans="1:21" s="192" customFormat="1" ht="14.25" customHeight="1" x14ac:dyDescent="0.2">
      <c r="A68" s="23" t="str">
        <f>IFERROR(VLOOKUP(D68,[23]CODIGOS!$A$1:$I$1872,2,0),"CODIGO INVALIDO ")</f>
        <v>ZONA 1</v>
      </c>
      <c r="B68" s="23" t="str">
        <f>IFERROR(VLOOKUP(D68,[23]CODIGOS!$A$1:$I$1872,3,0),"CODIGO INVALIDO ")</f>
        <v>ESMERALDAS</v>
      </c>
      <c r="C68" s="23" t="str">
        <f>IFERROR(VLOOKUP(D68,[23]CODIGOS!$A$1:$I$1872,4,0),"CODIGO INVALIDO ")</f>
        <v>ESMERALDAS</v>
      </c>
      <c r="D68" s="7" t="s">
        <v>55</v>
      </c>
      <c r="E68" s="23" t="str">
        <f>IFERROR(VLOOKUP(D68,[24]CODIGOS!$A$1:$I$1872,6,0),"CODIGO INVALIDO ")</f>
        <v>ESMERALDAS</v>
      </c>
      <c r="F68" s="23" t="str">
        <f>IFERROR(VLOOKUP(D68,[24]CODIGOS!$A$1:$I$1872,7,0),"CODIGO INVALIDO ")</f>
        <v>CAMARONES</v>
      </c>
      <c r="G68" s="23" t="str">
        <f>IFERROR(VLOOKUP(D68,[24]CODIGOS!$A$1:$I$1872,8,0),"CODIGO INVALIDO ")</f>
        <v>CAMARONES 1</v>
      </c>
      <c r="H68" s="23" t="s">
        <v>461</v>
      </c>
      <c r="I68" s="59">
        <v>0.95757147586661895</v>
      </c>
      <c r="J68" s="23">
        <v>-79.630495006583899</v>
      </c>
      <c r="K68" s="68">
        <v>44734</v>
      </c>
      <c r="L68" s="68" t="s">
        <v>54</v>
      </c>
      <c r="M68" s="61" t="s">
        <v>17</v>
      </c>
      <c r="N68" s="56">
        <v>0.875</v>
      </c>
      <c r="O68" s="56">
        <v>0.37986111111111115</v>
      </c>
      <c r="P68" s="27">
        <v>6.09</v>
      </c>
      <c r="Q68" s="27" t="s">
        <v>46</v>
      </c>
      <c r="R68" s="27" t="s">
        <v>47</v>
      </c>
      <c r="S68" s="27" t="s">
        <v>372</v>
      </c>
      <c r="T68" s="27"/>
      <c r="U68" s="27" t="s">
        <v>50</v>
      </c>
    </row>
    <row r="69" spans="1:21" s="192" customFormat="1" ht="14.25" customHeight="1" x14ac:dyDescent="0.2">
      <c r="A69" s="23" t="str">
        <f>IFERROR(VLOOKUP(D69,[23]CODIGOS!$A$1:$I$1872,2,0),"CODIGO INVALIDO ")</f>
        <v>ZONA 1</v>
      </c>
      <c r="B69" s="23" t="str">
        <f>IFERROR(VLOOKUP(D69,[23]CODIGOS!$A$1:$I$1872,3,0),"CODIGO INVALIDO ")</f>
        <v>ESMERALDAS</v>
      </c>
      <c r="C69" s="23" t="str">
        <f>IFERROR(VLOOKUP(D69,[23]CODIGOS!$A$1:$I$1872,4,0),"CODIGO INVALIDO ")</f>
        <v>ESMERALDAS</v>
      </c>
      <c r="D69" s="64" t="s">
        <v>356</v>
      </c>
      <c r="E69" s="23" t="str">
        <f>IFERROR(VLOOKUP(D69,[24]CODIGOS!$A$1:$I$1872,6,0),"CODIGO INVALIDO ")</f>
        <v>ESMERALDAS</v>
      </c>
      <c r="F69" s="23" t="str">
        <f>IFERROR(VLOOKUP(D69,[24]CODIGOS!$A$1:$I$1872,7,0),"CODIGO INVALIDO ")</f>
        <v>SAN MATEO</v>
      </c>
      <c r="G69" s="23" t="str">
        <f>IFERROR(VLOOKUP(D69,[24]CODIGOS!$A$1:$I$1872,8,0),"CODIGO INVALIDO ")</f>
        <v>SAN MATEO 1</v>
      </c>
      <c r="H69" s="23" t="s">
        <v>357</v>
      </c>
      <c r="I69" s="59">
        <v>0.95754737176651095</v>
      </c>
      <c r="J69" s="53">
        <v>-79.630338060496896</v>
      </c>
      <c r="K69" s="68">
        <v>44741</v>
      </c>
      <c r="L69" s="68" t="s">
        <v>54</v>
      </c>
      <c r="M69" s="61" t="s">
        <v>17</v>
      </c>
      <c r="N69" s="56">
        <v>0.1875</v>
      </c>
      <c r="O69" s="56">
        <v>0.33680555555555558</v>
      </c>
      <c r="P69" s="23">
        <v>34.01</v>
      </c>
      <c r="Q69" s="27" t="s">
        <v>46</v>
      </c>
      <c r="R69" s="27" t="s">
        <v>47</v>
      </c>
      <c r="S69" s="27" t="s">
        <v>513</v>
      </c>
      <c r="T69" s="27" t="s">
        <v>59</v>
      </c>
      <c r="U69" s="27" t="s">
        <v>50</v>
      </c>
    </row>
    <row r="70" spans="1:21" s="192" customFormat="1" ht="14.25" customHeight="1" x14ac:dyDescent="0.2">
      <c r="A70" s="23" t="str">
        <f>IFERROR(VLOOKUP(D70,[23]CODIGOS!$A$1:$I$1872,2,0),"CODIGO INVALIDO ")</f>
        <v>ZONA 1</v>
      </c>
      <c r="B70" s="23" t="str">
        <f>IFERROR(VLOOKUP(D70,[23]CODIGOS!$A$1:$I$1872,3,0),"CODIGO INVALIDO ")</f>
        <v>ESMERALDAS</v>
      </c>
      <c r="C70" s="23" t="str">
        <f>IFERROR(VLOOKUP(D70,[23]CODIGOS!$A$1:$I$1872,4,0),"CODIGO INVALIDO ")</f>
        <v>QUININDE</v>
      </c>
      <c r="D70" s="23" t="s">
        <v>315</v>
      </c>
      <c r="E70" s="23" t="str">
        <f>IFERROR(VLOOKUP(D70,[24]CODIGOS!$A$1:$I$1872,6,0),"CODIGO INVALIDO ")</f>
        <v>QUININDE</v>
      </c>
      <c r="F70" s="23" t="str">
        <f>IFERROR(VLOOKUP(D70,[24]CODIGOS!$A$1:$I$1872,7,0),"CODIGO INVALIDO ")</f>
        <v>LA UNION</v>
      </c>
      <c r="G70" s="23" t="str">
        <f>IFERROR(VLOOKUP(D70,[24]CODIGOS!$A$1:$I$1872,8,0),"CODIGO INVALIDO ")</f>
        <v>LA UNION 2</v>
      </c>
      <c r="H70" s="23" t="s">
        <v>265</v>
      </c>
      <c r="I70" s="23">
        <v>0.19118886255939799</v>
      </c>
      <c r="J70" s="23">
        <v>-79.392018224487202</v>
      </c>
      <c r="K70" s="68">
        <v>44743</v>
      </c>
      <c r="L70" s="68" t="s">
        <v>54</v>
      </c>
      <c r="M70" s="61" t="s">
        <v>17</v>
      </c>
      <c r="N70" s="56">
        <v>0.75</v>
      </c>
      <c r="O70" s="56">
        <v>0.4069444444444445</v>
      </c>
      <c r="P70" s="27">
        <v>22.37</v>
      </c>
      <c r="Q70" s="27" t="s">
        <v>46</v>
      </c>
      <c r="R70" s="27" t="s">
        <v>47</v>
      </c>
      <c r="S70" s="27" t="s">
        <v>49</v>
      </c>
      <c r="T70" s="27" t="s">
        <v>396</v>
      </c>
      <c r="U70" s="27" t="s">
        <v>50</v>
      </c>
    </row>
    <row r="71" spans="1:21" s="192" customFormat="1" ht="14.25" customHeight="1" x14ac:dyDescent="0.2">
      <c r="A71" s="23" t="str">
        <f>IFERROR(VLOOKUP(D71,[23]CODIGOS!$A$1:$I$1872,2,0),"CODIGO INVALIDO ")</f>
        <v>ZONA 1</v>
      </c>
      <c r="B71" s="23" t="str">
        <f>IFERROR(VLOOKUP(D71,[23]CODIGOS!$A$1:$I$1872,3,0),"CODIGO INVALIDO ")</f>
        <v>ESMERALDAS</v>
      </c>
      <c r="C71" s="23" t="str">
        <f>IFERROR(VLOOKUP(D71,[23]CODIGOS!$A$1:$I$1872,4,0),"CODIGO INVALIDO ")</f>
        <v>QUININDE</v>
      </c>
      <c r="D71" s="23" t="s">
        <v>315</v>
      </c>
      <c r="E71" s="23" t="str">
        <f>IFERROR(VLOOKUP(D71,[24]CODIGOS!$A$1:$I$1872,6,0),"CODIGO INVALIDO ")</f>
        <v>QUININDE</v>
      </c>
      <c r="F71" s="23" t="str">
        <f>IFERROR(VLOOKUP(D71,[24]CODIGOS!$A$1:$I$1872,7,0),"CODIGO INVALIDO ")</f>
        <v>LA UNION</v>
      </c>
      <c r="G71" s="23" t="str">
        <f>IFERROR(VLOOKUP(D71,[24]CODIGOS!$A$1:$I$1872,8,0),"CODIGO INVALIDO ")</f>
        <v>LA UNION 2</v>
      </c>
      <c r="H71" s="23" t="s">
        <v>265</v>
      </c>
      <c r="I71" s="23">
        <v>0.19118886255939799</v>
      </c>
      <c r="J71" s="23">
        <v>-79.392018224487202</v>
      </c>
      <c r="K71" s="68">
        <v>44747</v>
      </c>
      <c r="L71" s="68" t="s">
        <v>54</v>
      </c>
      <c r="M71" s="61" t="s">
        <v>17</v>
      </c>
      <c r="N71" s="56">
        <v>0.10416666666666667</v>
      </c>
      <c r="O71" s="56">
        <v>0.52847222222222223</v>
      </c>
      <c r="P71" s="27">
        <v>4.7</v>
      </c>
      <c r="Q71" s="27" t="s">
        <v>46</v>
      </c>
      <c r="R71" s="27" t="s">
        <v>47</v>
      </c>
      <c r="S71" s="27" t="s">
        <v>49</v>
      </c>
      <c r="T71" s="27" t="s">
        <v>266</v>
      </c>
      <c r="U71" s="27" t="s">
        <v>50</v>
      </c>
    </row>
    <row r="72" spans="1:21" s="192" customFormat="1" ht="14.25" customHeight="1" x14ac:dyDescent="0.2">
      <c r="A72" s="23" t="str">
        <f>IFERROR(VLOOKUP(D72,[23]CODIGOS!$A$1:$I$1872,2,0),"CODIGO INVALIDO ")</f>
        <v>ZONA 1</v>
      </c>
      <c r="B72" s="23" t="str">
        <f>IFERROR(VLOOKUP(D72,[23]CODIGOS!$A$1:$I$1872,3,0),"CODIGO INVALIDO ")</f>
        <v>ESMERALDAS</v>
      </c>
      <c r="C72" s="23" t="str">
        <f>IFERROR(VLOOKUP(D72,[23]CODIGOS!$A$1:$I$1872,4,0),"CODIGO INVALIDO ")</f>
        <v>ESMERALDAS</v>
      </c>
      <c r="D72" s="64" t="s">
        <v>356</v>
      </c>
      <c r="E72" s="23" t="str">
        <f>IFERROR(VLOOKUP(D72,[24]CODIGOS!$A$1:$I$1872,6,0),"CODIGO INVALIDO ")</f>
        <v>ESMERALDAS</v>
      </c>
      <c r="F72" s="23" t="str">
        <f>IFERROR(VLOOKUP(D72,[24]CODIGOS!$A$1:$I$1872,7,0),"CODIGO INVALIDO ")</f>
        <v>SAN MATEO</v>
      </c>
      <c r="G72" s="23" t="str">
        <f>IFERROR(VLOOKUP(D72,[24]CODIGOS!$A$1:$I$1872,8,0),"CODIGO INVALIDO ")</f>
        <v>SAN MATEO 1</v>
      </c>
      <c r="H72" s="23" t="s">
        <v>357</v>
      </c>
      <c r="I72" s="59">
        <v>0.95754737176651095</v>
      </c>
      <c r="J72" s="53">
        <v>-79.630338060496896</v>
      </c>
      <c r="K72" s="24">
        <v>44748</v>
      </c>
      <c r="L72" s="68" t="s">
        <v>54</v>
      </c>
      <c r="M72" s="61" t="s">
        <v>17</v>
      </c>
      <c r="N72" s="56">
        <v>0.79166666666666663</v>
      </c>
      <c r="O72" s="56">
        <v>0.94791666666666663</v>
      </c>
      <c r="P72" s="23">
        <v>20.2</v>
      </c>
      <c r="Q72" s="27" t="s">
        <v>46</v>
      </c>
      <c r="R72" s="27" t="s">
        <v>47</v>
      </c>
      <c r="S72" s="27" t="s">
        <v>187</v>
      </c>
      <c r="T72" s="27"/>
      <c r="U72" s="27" t="s">
        <v>50</v>
      </c>
    </row>
    <row r="73" spans="1:21" s="192" customFormat="1" ht="14.25" customHeight="1" x14ac:dyDescent="0.2">
      <c r="A73" s="23" t="str">
        <f>IFERROR(VLOOKUP(D73,[23]CODIGOS!$A$1:$I$1872,2,0),"CODIGO INVALIDO ")</f>
        <v>ZONA 1</v>
      </c>
      <c r="B73" s="23" t="str">
        <f>IFERROR(VLOOKUP(D73,[23]CODIGOS!$A$1:$I$1872,3,0),"CODIGO INVALIDO ")</f>
        <v>ESMERALDAS</v>
      </c>
      <c r="C73" s="23" t="str">
        <f>IFERROR(VLOOKUP(D73,[23]CODIGOS!$A$1:$I$1872,4,0),"CODIGO INVALIDO ")</f>
        <v>ESMERALDAS</v>
      </c>
      <c r="D73" s="7" t="s">
        <v>55</v>
      </c>
      <c r="E73" s="23" t="str">
        <f>IFERROR(VLOOKUP(D73,[24]CODIGOS!$A$1:$I$1872,6,0),"CODIGO INVALIDO ")</f>
        <v>ESMERALDAS</v>
      </c>
      <c r="F73" s="23" t="str">
        <f>IFERROR(VLOOKUP(D73,[24]CODIGOS!$A$1:$I$1872,7,0),"CODIGO INVALIDO ")</f>
        <v>CAMARONES</v>
      </c>
      <c r="G73" s="23" t="str">
        <f>IFERROR(VLOOKUP(D73,[24]CODIGOS!$A$1:$I$1872,8,0),"CODIGO INVALIDO ")</f>
        <v>CAMARONES 1</v>
      </c>
      <c r="H73" s="23" t="s">
        <v>461</v>
      </c>
      <c r="I73" s="59">
        <v>0.95756074885624298</v>
      </c>
      <c r="J73" s="83">
        <v>-79.630387690619301</v>
      </c>
      <c r="K73" s="24">
        <v>44750</v>
      </c>
      <c r="L73" s="68" t="s">
        <v>54</v>
      </c>
      <c r="M73" s="61" t="s">
        <v>17</v>
      </c>
      <c r="N73" s="56">
        <v>0.125</v>
      </c>
      <c r="O73" s="56">
        <v>0.22500000000000001</v>
      </c>
      <c r="P73" s="27">
        <v>25.11</v>
      </c>
      <c r="Q73" s="27" t="s">
        <v>46</v>
      </c>
      <c r="R73" s="27" t="s">
        <v>47</v>
      </c>
      <c r="S73" s="27" t="s">
        <v>65</v>
      </c>
      <c r="T73" s="27"/>
      <c r="U73" s="27" t="s">
        <v>50</v>
      </c>
    </row>
    <row r="74" spans="1:21" s="192" customFormat="1" ht="14.25" customHeight="1" x14ac:dyDescent="0.2">
      <c r="A74" s="23" t="str">
        <f>IFERROR(VLOOKUP(D74,[23]CODIGOS!$A$1:$I$1872,2,0),"CODIGO INVALIDO ")</f>
        <v>ZONA 1</v>
      </c>
      <c r="B74" s="23" t="str">
        <f>IFERROR(VLOOKUP(D74,[23]CODIGOS!$A$1:$I$1872,3,0),"CODIGO INVALIDO ")</f>
        <v>ESMERALDAS</v>
      </c>
      <c r="C74" s="23" t="str">
        <f>IFERROR(VLOOKUP(D74,[23]CODIGOS!$A$1:$I$1872,4,0),"CODIGO INVALIDO ")</f>
        <v>QUININDE</v>
      </c>
      <c r="D74" s="64" t="s">
        <v>880</v>
      </c>
      <c r="E74" s="23" t="str">
        <f>IFERROR(VLOOKUP(D74,[24]CODIGOS!$A$1:$I$1872,6,0),"CODIGO INVALIDO ")</f>
        <v>QUININDE</v>
      </c>
      <c r="F74" s="23" t="str">
        <f>IFERROR(VLOOKUP(D74,[24]CODIGOS!$A$1:$I$1872,7,0),"CODIGO INVALIDO ")</f>
        <v>ROSA ZARATE</v>
      </c>
      <c r="G74" s="23" t="str">
        <f>IFERROR(VLOOKUP(D74,[24]CODIGOS!$A$1:$I$1872,8,0),"CODIGO INVALIDO ")</f>
        <v>ROSA ZARATE 1</v>
      </c>
      <c r="H74" s="23" t="s">
        <v>958</v>
      </c>
      <c r="I74" s="59">
        <v>0.41904968905699802</v>
      </c>
      <c r="J74" s="83">
        <v>-79.201677790041202</v>
      </c>
      <c r="K74" s="24">
        <v>44749</v>
      </c>
      <c r="L74" s="68" t="s">
        <v>54</v>
      </c>
      <c r="M74" s="61" t="s">
        <v>17</v>
      </c>
      <c r="N74" s="56">
        <v>0.70833333333333337</v>
      </c>
      <c r="O74" s="56">
        <v>0.66111111111111109</v>
      </c>
      <c r="P74" s="27">
        <v>7.2</v>
      </c>
      <c r="Q74" s="27" t="s">
        <v>46</v>
      </c>
      <c r="R74" s="27" t="s">
        <v>47</v>
      </c>
      <c r="S74" s="27" t="s">
        <v>239</v>
      </c>
      <c r="T74" s="27" t="s">
        <v>513</v>
      </c>
      <c r="U74" s="27" t="s">
        <v>50</v>
      </c>
    </row>
    <row r="75" spans="1:21" s="192" customFormat="1" ht="14.25" customHeight="1" x14ac:dyDescent="0.2">
      <c r="A75" s="23" t="str">
        <f>IFERROR(VLOOKUP(D75,[23]CODIGOS!$A$1:$I$1872,2,0),"CODIGO INVALIDO ")</f>
        <v>ZONA 1</v>
      </c>
      <c r="B75" s="23" t="str">
        <f>IFERROR(VLOOKUP(D75,[23]CODIGOS!$A$1:$I$1872,3,0),"CODIGO INVALIDO ")</f>
        <v>ESMERALDAS</v>
      </c>
      <c r="C75" s="23" t="str">
        <f>IFERROR(VLOOKUP(D75,[23]CODIGOS!$A$1:$I$1872,4,0),"CODIGO INVALIDO ")</f>
        <v>QUININDE</v>
      </c>
      <c r="D75" s="23" t="s">
        <v>315</v>
      </c>
      <c r="E75" s="23" t="str">
        <f>IFERROR(VLOOKUP(D75,[24]CODIGOS!$A$1:$I$1872,6,0),"CODIGO INVALIDO ")</f>
        <v>QUININDE</v>
      </c>
      <c r="F75" s="23" t="str">
        <f>IFERROR(VLOOKUP(D75,[24]CODIGOS!$A$1:$I$1872,7,0),"CODIGO INVALIDO ")</f>
        <v>LA UNION</v>
      </c>
      <c r="G75" s="23" t="str">
        <f>IFERROR(VLOOKUP(D75,[24]CODIGOS!$A$1:$I$1872,8,0),"CODIGO INVALIDO ")</f>
        <v>LA UNION 2</v>
      </c>
      <c r="H75" s="23" t="s">
        <v>265</v>
      </c>
      <c r="I75" s="23">
        <v>0.19118886255939799</v>
      </c>
      <c r="J75" s="59">
        <v>-79.392018224487202</v>
      </c>
      <c r="K75" s="24">
        <v>44750</v>
      </c>
      <c r="L75" s="68" t="s">
        <v>54</v>
      </c>
      <c r="M75" s="61" t="s">
        <v>17</v>
      </c>
      <c r="N75" s="56">
        <v>0.53541666666666665</v>
      </c>
      <c r="O75" s="56">
        <v>0.8965277777777777</v>
      </c>
      <c r="P75" s="27">
        <v>20.7</v>
      </c>
      <c r="Q75" s="27" t="s">
        <v>46</v>
      </c>
      <c r="R75" s="27" t="s">
        <v>109</v>
      </c>
      <c r="S75" s="27" t="s">
        <v>372</v>
      </c>
      <c r="T75" s="27"/>
      <c r="U75" s="27" t="s">
        <v>50</v>
      </c>
    </row>
    <row r="76" spans="1:21" s="192" customFormat="1" ht="14.25" customHeight="1" x14ac:dyDescent="0.2">
      <c r="A76" s="23" t="str">
        <f>IFERROR(VLOOKUP(D76,[23]CODIGOS!$A$1:$I$1872,2,0),"CODIGO INVALIDO ")</f>
        <v>ZONA 1</v>
      </c>
      <c r="B76" s="23" t="str">
        <f>IFERROR(VLOOKUP(D76,[23]CODIGOS!$A$1:$I$1872,3,0),"CODIGO INVALIDO ")</f>
        <v>ESMERALDAS</v>
      </c>
      <c r="C76" s="23" t="str">
        <f>IFERROR(VLOOKUP(D76,[23]CODIGOS!$A$1:$I$1872,4,0),"CODIGO INVALIDO ")</f>
        <v>ESMERALDAS</v>
      </c>
      <c r="D76" s="64" t="s">
        <v>356</v>
      </c>
      <c r="E76" s="23" t="str">
        <f>IFERROR(VLOOKUP(D76,[24]CODIGOS!$A$1:$I$1872,6,0),"CODIGO INVALIDO ")</f>
        <v>ESMERALDAS</v>
      </c>
      <c r="F76" s="23" t="str">
        <f>IFERROR(VLOOKUP(D76,[24]CODIGOS!$A$1:$I$1872,7,0),"CODIGO INVALIDO ")</f>
        <v>SAN MATEO</v>
      </c>
      <c r="G76" s="23" t="str">
        <f>IFERROR(VLOOKUP(D76,[24]CODIGOS!$A$1:$I$1872,8,0),"CODIGO INVALIDO ")</f>
        <v>SAN MATEO 1</v>
      </c>
      <c r="H76" s="23" t="s">
        <v>357</v>
      </c>
      <c r="I76" s="59">
        <v>0.95754737176651095</v>
      </c>
      <c r="J76" s="84">
        <v>-79.630338060496896</v>
      </c>
      <c r="K76" s="24">
        <v>44751</v>
      </c>
      <c r="L76" s="68" t="s">
        <v>54</v>
      </c>
      <c r="M76" s="61" t="s">
        <v>17</v>
      </c>
      <c r="N76" s="56">
        <v>8.3333333333333329E-2</v>
      </c>
      <c r="O76" s="56">
        <v>0.43124999999999997</v>
      </c>
      <c r="P76" s="27">
        <v>21.27</v>
      </c>
      <c r="Q76" s="27" t="s">
        <v>46</v>
      </c>
      <c r="R76" s="27" t="s">
        <v>109</v>
      </c>
      <c r="S76" s="27" t="s">
        <v>372</v>
      </c>
      <c r="T76" s="27"/>
      <c r="U76" s="27" t="s">
        <v>50</v>
      </c>
    </row>
    <row r="77" spans="1:21" s="192" customFormat="1" ht="14.25" customHeight="1" x14ac:dyDescent="0.2">
      <c r="A77" s="23" t="str">
        <f>IFERROR(VLOOKUP(D77,[23]CODIGOS!$A$1:$I$1872,2,0),"CODIGO INVALIDO ")</f>
        <v>ZONA 1</v>
      </c>
      <c r="B77" s="23" t="str">
        <f>IFERROR(VLOOKUP(D77,[23]CODIGOS!$A$1:$I$1872,3,0),"CODIGO INVALIDO ")</f>
        <v>ESMERALDAS</v>
      </c>
      <c r="C77" s="23" t="str">
        <f>IFERROR(VLOOKUP(D77,[23]CODIGOS!$A$1:$I$1872,4,0),"CODIGO INVALIDO ")</f>
        <v>ESMERALDAS</v>
      </c>
      <c r="D77" s="7" t="s">
        <v>55</v>
      </c>
      <c r="E77" s="23" t="str">
        <f>IFERROR(VLOOKUP(D77,[24]CODIGOS!$A$1:$I$1872,6,0),"CODIGO INVALIDO ")</f>
        <v>ESMERALDAS</v>
      </c>
      <c r="F77" s="23" t="str">
        <f>IFERROR(VLOOKUP(D77,[24]CODIGOS!$A$1:$I$1872,7,0),"CODIGO INVALIDO ")</f>
        <v>CAMARONES</v>
      </c>
      <c r="G77" s="23" t="str">
        <f>IFERROR(VLOOKUP(D77,[24]CODIGOS!$A$1:$I$1872,8,0),"CODIGO INVALIDO ")</f>
        <v>CAMARONES 1</v>
      </c>
      <c r="H77" s="23" t="s">
        <v>461</v>
      </c>
      <c r="I77" s="59">
        <v>0.95756074885624298</v>
      </c>
      <c r="J77" s="83">
        <v>-79.630387690619301</v>
      </c>
      <c r="K77" s="24">
        <v>44751</v>
      </c>
      <c r="L77" s="68" t="s">
        <v>54</v>
      </c>
      <c r="M77" s="61" t="s">
        <v>17</v>
      </c>
      <c r="N77" s="56">
        <v>8.3333333333333329E-2</v>
      </c>
      <c r="O77" s="56">
        <v>0.41180555555555554</v>
      </c>
      <c r="P77" s="23">
        <v>21.07</v>
      </c>
      <c r="Q77" s="27" t="s">
        <v>46</v>
      </c>
      <c r="R77" s="27" t="s">
        <v>109</v>
      </c>
      <c r="S77" s="27" t="s">
        <v>372</v>
      </c>
      <c r="T77" s="27"/>
      <c r="U77" s="27" t="s">
        <v>50</v>
      </c>
    </row>
    <row r="78" spans="1:21" s="192" customFormat="1" ht="14.25" customHeight="1" x14ac:dyDescent="0.2">
      <c r="A78" s="23" t="str">
        <f>IFERROR(VLOOKUP(D78,[23]CODIGOS!$A$1:$I$1872,2,0),"CODIGO INVALIDO ")</f>
        <v>ZONA 1</v>
      </c>
      <c r="B78" s="23" t="str">
        <f>IFERROR(VLOOKUP(D78,[23]CODIGOS!$A$1:$I$1872,3,0),"CODIGO INVALIDO ")</f>
        <v>ESMERALDAS</v>
      </c>
      <c r="C78" s="23" t="str">
        <f>IFERROR(VLOOKUP(D78,[23]CODIGOS!$A$1:$I$1872,4,0),"CODIGO INVALIDO ")</f>
        <v>ESMERALDAS</v>
      </c>
      <c r="D78" s="64" t="s">
        <v>370</v>
      </c>
      <c r="E78" s="23" t="str">
        <f>IFERROR(VLOOKUP(D78,[24]CODIGOS!$A$1:$I$1872,6,0),"CODIGO INVALIDO ")</f>
        <v>ESMERALDAS</v>
      </c>
      <c r="F78" s="23" t="str">
        <f>IFERROR(VLOOKUP(D78,[24]CODIGOS!$A$1:$I$1872,7,0),"CODIGO INVALIDO ")</f>
        <v>PROPICIA</v>
      </c>
      <c r="G78" s="23" t="str">
        <f>IFERROR(VLOOKUP(D78,[24]CODIGOS!$A$1:$I$1872,8,0),"CODIGO INVALIDO ")</f>
        <v>PROPICIA 1</v>
      </c>
      <c r="H78" s="23" t="s">
        <v>959</v>
      </c>
      <c r="I78" s="59">
        <v>0.94781594194909502</v>
      </c>
      <c r="J78" s="83">
        <v>-79.630185985732695</v>
      </c>
      <c r="K78" s="24">
        <v>44755</v>
      </c>
      <c r="L78" s="68" t="s">
        <v>54</v>
      </c>
      <c r="M78" s="61" t="s">
        <v>17</v>
      </c>
      <c r="N78" s="56">
        <v>0.86597222222222225</v>
      </c>
      <c r="O78" s="56">
        <v>5.5555555555555552E-2</v>
      </c>
      <c r="P78" s="27">
        <v>10.199999999999999</v>
      </c>
      <c r="Q78" s="27" t="s">
        <v>46</v>
      </c>
      <c r="R78" s="27" t="s">
        <v>109</v>
      </c>
      <c r="S78" s="27" t="s">
        <v>372</v>
      </c>
      <c r="T78" s="27"/>
      <c r="U78" s="27" t="s">
        <v>50</v>
      </c>
    </row>
    <row r="79" spans="1:21" s="192" customFormat="1" ht="14.25" customHeight="1" x14ac:dyDescent="0.2">
      <c r="A79" s="23" t="str">
        <f>IFERROR(VLOOKUP(D79,[23]CODIGOS!$A$1:$I$1872,2,0),"CODIGO INVALIDO ")</f>
        <v>ZONA 1</v>
      </c>
      <c r="B79" s="23" t="str">
        <f>IFERROR(VLOOKUP(D79,[23]CODIGOS!$A$1:$I$1872,3,0),"CODIGO INVALIDO ")</f>
        <v>ESMERALDAS</v>
      </c>
      <c r="C79" s="23" t="str">
        <f>IFERROR(VLOOKUP(D79,[23]CODIGOS!$A$1:$I$1872,4,0),"CODIGO INVALIDO ")</f>
        <v>ESMERALDAS</v>
      </c>
      <c r="D79" s="64" t="s">
        <v>356</v>
      </c>
      <c r="E79" s="23" t="str">
        <f>IFERROR(VLOOKUP(D79,[24]CODIGOS!$A$1:$I$1872,6,0),"CODIGO INVALIDO ")</f>
        <v>ESMERALDAS</v>
      </c>
      <c r="F79" s="23" t="str">
        <f>IFERROR(VLOOKUP(D79,[24]CODIGOS!$A$1:$I$1872,7,0),"CODIGO INVALIDO ")</f>
        <v>SAN MATEO</v>
      </c>
      <c r="G79" s="23" t="str">
        <f>IFERROR(VLOOKUP(D79,[24]CODIGOS!$A$1:$I$1872,8,0),"CODIGO INVALIDO ")</f>
        <v>SAN MATEO 1</v>
      </c>
      <c r="H79" s="23" t="s">
        <v>357</v>
      </c>
      <c r="I79" s="59">
        <v>0.95754737176651095</v>
      </c>
      <c r="J79" s="53">
        <v>-79.630338060496896</v>
      </c>
      <c r="K79" s="24">
        <v>44757</v>
      </c>
      <c r="L79" s="68" t="s">
        <v>54</v>
      </c>
      <c r="M79" s="61" t="s">
        <v>17</v>
      </c>
      <c r="N79" s="56">
        <v>0.6875</v>
      </c>
      <c r="O79" s="56">
        <v>0.41875000000000001</v>
      </c>
      <c r="P79" s="23">
        <v>18.04</v>
      </c>
      <c r="Q79" s="27" t="s">
        <v>46</v>
      </c>
      <c r="R79" s="27" t="s">
        <v>109</v>
      </c>
      <c r="S79" s="27" t="s">
        <v>65</v>
      </c>
      <c r="T79" s="27"/>
      <c r="U79" s="27" t="s">
        <v>50</v>
      </c>
    </row>
    <row r="80" spans="1:21" s="192" customFormat="1" ht="14.25" customHeight="1" x14ac:dyDescent="0.2">
      <c r="A80" s="23" t="str">
        <f>IFERROR(VLOOKUP(D80,[23]CODIGOS!$A$1:$I$1872,2,0),"CODIGO INVALIDO ")</f>
        <v>ZONA 1</v>
      </c>
      <c r="B80" s="23" t="str">
        <f>IFERROR(VLOOKUP(D80,[23]CODIGOS!$A$1:$I$1872,3,0),"CODIGO INVALIDO ")</f>
        <v>ESMERALDAS</v>
      </c>
      <c r="C80" s="23" t="str">
        <f>IFERROR(VLOOKUP(D80,[23]CODIGOS!$A$1:$I$1872,4,0),"CODIGO INVALIDO ")</f>
        <v>QUININDE</v>
      </c>
      <c r="D80" s="23" t="s">
        <v>315</v>
      </c>
      <c r="E80" s="23" t="str">
        <f>IFERROR(VLOOKUP(D80,[24]CODIGOS!$A$1:$I$1872,6,0),"CODIGO INVALIDO ")</f>
        <v>QUININDE</v>
      </c>
      <c r="F80" s="23" t="str">
        <f>IFERROR(VLOOKUP(D80,[24]CODIGOS!$A$1:$I$1872,7,0),"CODIGO INVALIDO ")</f>
        <v>LA UNION</v>
      </c>
      <c r="G80" s="23" t="str">
        <f>IFERROR(VLOOKUP(D80,[24]CODIGOS!$A$1:$I$1872,8,0),"CODIGO INVALIDO ")</f>
        <v>LA UNION 2</v>
      </c>
      <c r="H80" s="23" t="s">
        <v>265</v>
      </c>
      <c r="I80" s="23">
        <v>0.19118886255939799</v>
      </c>
      <c r="J80" s="23">
        <v>-79.392018224487202</v>
      </c>
      <c r="K80" s="24">
        <v>44762</v>
      </c>
      <c r="L80" s="68" t="s">
        <v>54</v>
      </c>
      <c r="M80" s="61" t="s">
        <v>17</v>
      </c>
      <c r="N80" s="56">
        <v>0.86388888888888893</v>
      </c>
      <c r="O80" s="56">
        <v>0.52152777777777781</v>
      </c>
      <c r="P80" s="27">
        <v>19.260000000000002</v>
      </c>
      <c r="Q80" s="27" t="s">
        <v>46</v>
      </c>
      <c r="R80" s="27" t="s">
        <v>109</v>
      </c>
      <c r="S80" s="27" t="s">
        <v>65</v>
      </c>
      <c r="T80" s="27"/>
      <c r="U80" s="27" t="s">
        <v>50</v>
      </c>
    </row>
    <row r="81" spans="1:21" s="192" customFormat="1" ht="14.25" customHeight="1" x14ac:dyDescent="0.2">
      <c r="A81" s="23" t="str">
        <f>IFERROR(VLOOKUP(D81,[23]CODIGOS!$A$1:$I$1872,2,0),"CODIGO INVALIDO ")</f>
        <v>ZONA 1</v>
      </c>
      <c r="B81" s="23" t="str">
        <f>IFERROR(VLOOKUP(D81,[23]CODIGOS!$A$1:$I$1872,3,0),"CODIGO INVALIDO ")</f>
        <v>ESMERALDAS</v>
      </c>
      <c r="C81" s="23" t="str">
        <f>IFERROR(VLOOKUP(D81,[23]CODIGOS!$A$1:$I$1872,4,0),"CODIGO INVALIDO ")</f>
        <v>QUININDE</v>
      </c>
      <c r="D81" s="23" t="s">
        <v>315</v>
      </c>
      <c r="E81" s="23" t="str">
        <f>IFERROR(VLOOKUP(D81,[24]CODIGOS!$A$1:$I$1872,6,0),"CODIGO INVALIDO ")</f>
        <v>QUININDE</v>
      </c>
      <c r="F81" s="23" t="str">
        <f>IFERROR(VLOOKUP(D81,[24]CODIGOS!$A$1:$I$1872,7,0),"CODIGO INVALIDO ")</f>
        <v>LA UNION</v>
      </c>
      <c r="G81" s="23" t="str">
        <f>IFERROR(VLOOKUP(D81,[24]CODIGOS!$A$1:$I$1872,8,0),"CODIGO INVALIDO ")</f>
        <v>LA UNION 2</v>
      </c>
      <c r="H81" s="23" t="s">
        <v>265</v>
      </c>
      <c r="I81" s="23">
        <v>0.19118886255939799</v>
      </c>
      <c r="J81" s="23">
        <v>-79.392018224487202</v>
      </c>
      <c r="K81" s="24">
        <v>44762</v>
      </c>
      <c r="L81" s="68" t="s">
        <v>54</v>
      </c>
      <c r="M81" s="61" t="s">
        <v>17</v>
      </c>
      <c r="N81" s="56">
        <v>0.89583333333333337</v>
      </c>
      <c r="O81" s="56">
        <v>0.4201388888888889</v>
      </c>
      <c r="P81" s="27">
        <v>18.559999999999999</v>
      </c>
      <c r="Q81" s="27" t="s">
        <v>46</v>
      </c>
      <c r="R81" s="27" t="s">
        <v>109</v>
      </c>
      <c r="S81" s="27" t="s">
        <v>65</v>
      </c>
      <c r="T81" s="27"/>
      <c r="U81" s="27" t="s">
        <v>50</v>
      </c>
    </row>
    <row r="82" spans="1:21" s="185" customFormat="1" ht="14.25" customHeight="1" x14ac:dyDescent="0.2">
      <c r="A82" s="23" t="str">
        <f>IFERROR(VLOOKUP(D82,[23]CODIGOS!$A$1:$I$1872,2,0),"CODIGO INVALIDO ")</f>
        <v>ZONA 1</v>
      </c>
      <c r="B82" s="23" t="str">
        <f>IFERROR(VLOOKUP(D82,[23]CODIGOS!$A$1:$I$1872,3,0),"CODIGO INVALIDO ")</f>
        <v>ESMERALDAS</v>
      </c>
      <c r="C82" s="23" t="str">
        <f>IFERROR(VLOOKUP(D82,[23]CODIGOS!$A$1:$I$1872,4,0),"CODIGO INVALIDO ")</f>
        <v>ESMERALDAS</v>
      </c>
      <c r="D82" s="64" t="s">
        <v>356</v>
      </c>
      <c r="E82" s="23" t="str">
        <f>IFERROR(VLOOKUP(D82,[24]CODIGOS!$A$1:$I$1872,6,0),"CODIGO INVALIDO ")</f>
        <v>ESMERALDAS</v>
      </c>
      <c r="F82" s="23" t="str">
        <f>IFERROR(VLOOKUP(D82,[24]CODIGOS!$A$1:$I$1872,7,0),"CODIGO INVALIDO ")</f>
        <v>SAN MATEO</v>
      </c>
      <c r="G82" s="23" t="str">
        <f>IFERROR(VLOOKUP(D82,[24]CODIGOS!$A$1:$I$1872,8,0),"CODIGO INVALIDO ")</f>
        <v>SAN MATEO 1</v>
      </c>
      <c r="H82" s="23" t="s">
        <v>357</v>
      </c>
      <c r="I82" s="59">
        <v>0.95754737176651095</v>
      </c>
      <c r="J82" s="53">
        <v>-79.630338060496896</v>
      </c>
      <c r="K82" s="24">
        <v>44762</v>
      </c>
      <c r="L82" s="68" t="s">
        <v>54</v>
      </c>
      <c r="M82" s="61" t="s">
        <v>17</v>
      </c>
      <c r="N82" s="56">
        <v>0.92291666666666661</v>
      </c>
      <c r="O82" s="56">
        <v>0.40208333333333335</v>
      </c>
      <c r="P82" s="27">
        <v>43.53</v>
      </c>
      <c r="Q82" s="27" t="s">
        <v>46</v>
      </c>
      <c r="R82" s="27" t="s">
        <v>109</v>
      </c>
      <c r="S82" s="27" t="s">
        <v>65</v>
      </c>
      <c r="T82" s="27"/>
      <c r="U82" s="27" t="s">
        <v>50</v>
      </c>
    </row>
    <row r="83" spans="1:21" s="192" customFormat="1" ht="14.25" customHeight="1" x14ac:dyDescent="0.2">
      <c r="A83" s="23" t="str">
        <f>IFERROR(VLOOKUP(D83,[23]CODIGOS!$A$1:$I$1872,2,0),"CODIGO INVALIDO ")</f>
        <v>ZONA 1</v>
      </c>
      <c r="B83" s="23" t="str">
        <f>IFERROR(VLOOKUP(D83,[23]CODIGOS!$A$1:$I$1872,3,0),"CODIGO INVALIDO ")</f>
        <v>ESMERALDAS</v>
      </c>
      <c r="C83" s="23" t="str">
        <f>IFERROR(VLOOKUP(D83,[23]CODIGOS!$A$1:$I$1872,4,0),"CODIGO INVALIDO ")</f>
        <v>QUININDE</v>
      </c>
      <c r="D83" s="23" t="s">
        <v>315</v>
      </c>
      <c r="E83" s="23" t="str">
        <f>IFERROR(VLOOKUP(D83,[24]CODIGOS!$A$1:$I$1872,6,0),"CODIGO INVALIDO ")</f>
        <v>QUININDE</v>
      </c>
      <c r="F83" s="23" t="str">
        <f>IFERROR(VLOOKUP(D83,[24]CODIGOS!$A$1:$I$1872,7,0),"CODIGO INVALIDO ")</f>
        <v>LA UNION</v>
      </c>
      <c r="G83" s="23" t="str">
        <f>IFERROR(VLOOKUP(D83,[24]CODIGOS!$A$1:$I$1872,8,0),"CODIGO INVALIDO ")</f>
        <v>LA UNION 2</v>
      </c>
      <c r="H83" s="23" t="s">
        <v>265</v>
      </c>
      <c r="I83" s="23">
        <v>0.19118886255939799</v>
      </c>
      <c r="J83" s="23">
        <v>-79.392018224487202</v>
      </c>
      <c r="K83" s="24">
        <v>44764</v>
      </c>
      <c r="L83" s="68" t="s">
        <v>54</v>
      </c>
      <c r="M83" s="61" t="s">
        <v>17</v>
      </c>
      <c r="N83" s="56">
        <v>0.6875</v>
      </c>
      <c r="O83" s="56">
        <v>0.25138888888888888</v>
      </c>
      <c r="P83" s="27">
        <v>22.38</v>
      </c>
      <c r="Q83" s="27" t="s">
        <v>46</v>
      </c>
      <c r="R83" s="27" t="s">
        <v>109</v>
      </c>
      <c r="S83" s="27" t="s">
        <v>372</v>
      </c>
      <c r="T83" s="27"/>
      <c r="U83" s="27" t="s">
        <v>50</v>
      </c>
    </row>
    <row r="84" spans="1:21" s="192" customFormat="1" ht="14.25" customHeight="1" x14ac:dyDescent="0.2">
      <c r="A84" s="23" t="str">
        <f>IFERROR(VLOOKUP(D84,[23]CODIGOS!$A$1:$I$1872,2,0),"CODIGO INVALIDO ")</f>
        <v>ZONA 1</v>
      </c>
      <c r="B84" s="23" t="str">
        <f>IFERROR(VLOOKUP(D84,[23]CODIGOS!$A$1:$I$1872,3,0),"CODIGO INVALIDO ")</f>
        <v>ESMERALDAS</v>
      </c>
      <c r="C84" s="23" t="str">
        <f>IFERROR(VLOOKUP(D84,[23]CODIGOS!$A$1:$I$1872,4,0),"CODIGO INVALIDO ")</f>
        <v>QUININDE</v>
      </c>
      <c r="D84" s="45" t="s">
        <v>514</v>
      </c>
      <c r="E84" s="23" t="str">
        <f>IFERROR(VLOOKUP(D84,[24]CODIGOS!$A$1:$I$1872,6,0),"CODIGO INVALIDO ")</f>
        <v>QUININDE</v>
      </c>
      <c r="F84" s="23" t="str">
        <f>IFERROR(VLOOKUP(D84,[24]CODIGOS!$A$1:$I$1872,7,0),"CODIGO INVALIDO ")</f>
        <v>LA UNION</v>
      </c>
      <c r="G84" s="23" t="str">
        <f>IFERROR(VLOOKUP(D84,[24]CODIGOS!$A$1:$I$1872,8,0),"CODIGO INVALIDO ")</f>
        <v>LA UNION 1</v>
      </c>
      <c r="H84" s="23" t="s">
        <v>265</v>
      </c>
      <c r="I84" s="23">
        <v>0.19118886255939799</v>
      </c>
      <c r="J84" s="23">
        <v>-79.392018224487202</v>
      </c>
      <c r="K84" s="24">
        <v>44769</v>
      </c>
      <c r="L84" s="68" t="s">
        <v>54</v>
      </c>
      <c r="M84" s="61" t="s">
        <v>17</v>
      </c>
      <c r="N84" s="56">
        <v>0.80208333333333337</v>
      </c>
      <c r="O84" s="56">
        <v>0.875</v>
      </c>
      <c r="P84" s="27">
        <v>17.440000000000001</v>
      </c>
      <c r="Q84" s="27" t="s">
        <v>46</v>
      </c>
      <c r="R84" s="27" t="s">
        <v>109</v>
      </c>
      <c r="S84" s="27" t="s">
        <v>372</v>
      </c>
      <c r="T84" s="27"/>
      <c r="U84" s="27" t="s">
        <v>50</v>
      </c>
    </row>
    <row r="85" spans="1:21" s="192" customFormat="1" ht="14.25" customHeight="1" x14ac:dyDescent="0.2">
      <c r="A85" s="23" t="str">
        <f>IFERROR(VLOOKUP(D85,[23]CODIGOS!$A$1:$I$1872,2,0),"CODIGO INVALIDO ")</f>
        <v>ZONA 1</v>
      </c>
      <c r="B85" s="23" t="str">
        <f>IFERROR(VLOOKUP(D85,[23]CODIGOS!$A$1:$I$1872,3,0),"CODIGO INVALIDO ")</f>
        <v>ESMERALDAS</v>
      </c>
      <c r="C85" s="23" t="str">
        <f>IFERROR(VLOOKUP(D85,[23]CODIGOS!$A$1:$I$1872,4,0),"CODIGO INVALIDO ")</f>
        <v>ESMERALDAS</v>
      </c>
      <c r="D85" s="23" t="s">
        <v>55</v>
      </c>
      <c r="E85" s="23" t="str">
        <f>IFERROR(VLOOKUP(D85,[24]CODIGOS!$A$1:$I$1872,6,0),"CODIGO INVALIDO ")</f>
        <v>ESMERALDAS</v>
      </c>
      <c r="F85" s="23" t="str">
        <f>IFERROR(VLOOKUP(D85,[24]CODIGOS!$A$1:$I$1872,7,0),"CODIGO INVALIDO ")</f>
        <v>CAMARONES</v>
      </c>
      <c r="G85" s="23" t="str">
        <f>IFERROR(VLOOKUP(D85,[24]CODIGOS!$A$1:$I$1872,8,0),"CODIGO INVALIDO ")</f>
        <v>CAMARONES 1</v>
      </c>
      <c r="H85" s="23" t="s">
        <v>461</v>
      </c>
      <c r="I85" s="23">
        <v>-0.95771859373147095</v>
      </c>
      <c r="J85" s="23">
        <v>-79.630000591278005</v>
      </c>
      <c r="K85" s="24">
        <v>44772</v>
      </c>
      <c r="L85" s="68" t="s">
        <v>54</v>
      </c>
      <c r="M85" s="61" t="s">
        <v>17</v>
      </c>
      <c r="N85" s="56">
        <v>0.89583333333333337</v>
      </c>
      <c r="O85" s="56">
        <v>0</v>
      </c>
      <c r="P85" s="27">
        <v>6.31</v>
      </c>
      <c r="Q85" s="27" t="s">
        <v>46</v>
      </c>
      <c r="R85" s="27" t="s">
        <v>47</v>
      </c>
      <c r="S85" s="27" t="s">
        <v>1028</v>
      </c>
      <c r="T85" s="27"/>
      <c r="U85" s="27" t="s">
        <v>50</v>
      </c>
    </row>
    <row r="86" spans="1:21" s="192" customFormat="1" ht="14.25" customHeight="1" x14ac:dyDescent="0.2">
      <c r="A86" s="23" t="str">
        <f>IFERROR(VLOOKUP(D86,[23]CODIGOS!$A$1:$I$1872,2,0),"CODIGO INVALIDO ")</f>
        <v>ZONA 1</v>
      </c>
      <c r="B86" s="23" t="str">
        <f>IFERROR(VLOOKUP(D86,[23]CODIGOS!$A$1:$I$1872,3,0),"CODIGO INVALIDO ")</f>
        <v>ESMERALDAS</v>
      </c>
      <c r="C86" s="23" t="str">
        <f>IFERROR(VLOOKUP(D86,[23]CODIGOS!$A$1:$I$1872,4,0),"CODIGO INVALIDO ")</f>
        <v>QUININDE</v>
      </c>
      <c r="D86" s="23" t="s">
        <v>315</v>
      </c>
      <c r="E86" s="23" t="str">
        <f>IFERROR(VLOOKUP(D86,[24]CODIGOS!$A$1:$I$1872,6,0),"CODIGO INVALIDO ")</f>
        <v>QUININDE</v>
      </c>
      <c r="F86" s="23" t="str">
        <f>IFERROR(VLOOKUP(D86,[24]CODIGOS!$A$1:$I$1872,7,0),"CODIGO INVALIDO ")</f>
        <v>LA UNION</v>
      </c>
      <c r="G86" s="23" t="str">
        <f>IFERROR(VLOOKUP(D86,[24]CODIGOS!$A$1:$I$1872,8,0),"CODIGO INVALIDO ")</f>
        <v>LA UNION 2</v>
      </c>
      <c r="H86" s="23" t="s">
        <v>1029</v>
      </c>
      <c r="I86" s="23">
        <v>-0.228824007189496</v>
      </c>
      <c r="J86" s="23">
        <v>-79.414844512939396</v>
      </c>
      <c r="K86" s="24">
        <v>44774</v>
      </c>
      <c r="L86" s="68" t="s">
        <v>54</v>
      </c>
      <c r="M86" s="61" t="s">
        <v>17</v>
      </c>
      <c r="N86" s="56">
        <v>4.1666666666666664E-2</v>
      </c>
      <c r="O86" s="56">
        <v>0.125</v>
      </c>
      <c r="P86" s="27">
        <v>29.68</v>
      </c>
      <c r="Q86" s="27" t="s">
        <v>46</v>
      </c>
      <c r="R86" s="27" t="s">
        <v>109</v>
      </c>
      <c r="S86" s="27" t="s">
        <v>441</v>
      </c>
      <c r="T86" s="27"/>
      <c r="U86" s="27" t="s">
        <v>50</v>
      </c>
    </row>
    <row r="87" spans="1:21" s="192" customFormat="1" ht="14.25" customHeight="1" x14ac:dyDescent="0.2">
      <c r="A87" s="23" t="str">
        <f>IFERROR(VLOOKUP(D87,[23]CODIGOS!$A$1:$I$1872,2,0),"CODIGO INVALIDO ")</f>
        <v>ZONA 1</v>
      </c>
      <c r="B87" s="23" t="str">
        <f>IFERROR(VLOOKUP(D87,[23]CODIGOS!$A$1:$I$1872,3,0),"CODIGO INVALIDO ")</f>
        <v>ESMERALDAS</v>
      </c>
      <c r="C87" s="23" t="str">
        <f>IFERROR(VLOOKUP(D87,[23]CODIGOS!$A$1:$I$1872,4,0),"CODIGO INVALIDO ")</f>
        <v>QUININDE</v>
      </c>
      <c r="D87" s="45" t="s">
        <v>514</v>
      </c>
      <c r="E87" s="23" t="str">
        <f>IFERROR(VLOOKUP(D87,[24]CODIGOS!$A$1:$I$1872,6,0),"CODIGO INVALIDO ")</f>
        <v>QUININDE</v>
      </c>
      <c r="F87" s="23" t="str">
        <f>IFERROR(VLOOKUP(D87,[24]CODIGOS!$A$1:$I$1872,7,0),"CODIGO INVALIDO ")</f>
        <v>LA UNION</v>
      </c>
      <c r="G87" s="23" t="str">
        <f>IFERROR(VLOOKUP(D87,[24]CODIGOS!$A$1:$I$1872,8,0),"CODIGO INVALIDO ")</f>
        <v>LA UNION 1</v>
      </c>
      <c r="H87" s="23" t="s">
        <v>1029</v>
      </c>
      <c r="I87" s="23">
        <v>0.21564</v>
      </c>
      <c r="J87" s="23" t="s">
        <v>1149</v>
      </c>
      <c r="K87" s="24">
        <v>44774</v>
      </c>
      <c r="L87" s="68" t="s">
        <v>54</v>
      </c>
      <c r="M87" s="61" t="s">
        <v>17</v>
      </c>
      <c r="N87" s="56">
        <v>0.79166666666666663</v>
      </c>
      <c r="O87" s="56">
        <v>0.125</v>
      </c>
      <c r="P87" s="27">
        <v>29.9</v>
      </c>
      <c r="Q87" s="27" t="s">
        <v>46</v>
      </c>
      <c r="R87" s="27" t="s">
        <v>109</v>
      </c>
      <c r="S87" s="27" t="s">
        <v>65</v>
      </c>
      <c r="T87" s="27"/>
      <c r="U87" s="27" t="s">
        <v>50</v>
      </c>
    </row>
    <row r="88" spans="1:21" s="192" customFormat="1" ht="14.25" customHeight="1" x14ac:dyDescent="0.2">
      <c r="A88" s="23" t="str">
        <f>IFERROR(VLOOKUP(D88,[23]CODIGOS!$A$1:$I$1872,2,0),"CODIGO INVALIDO ")</f>
        <v>ZONA 1</v>
      </c>
      <c r="B88" s="23" t="str">
        <f>IFERROR(VLOOKUP(D88,[23]CODIGOS!$A$1:$I$1872,3,0),"CODIGO INVALIDO ")</f>
        <v>ESMERALDAS</v>
      </c>
      <c r="C88" s="23" t="str">
        <f>IFERROR(VLOOKUP(D88,[23]CODIGOS!$A$1:$I$1872,4,0),"CODIGO INVALIDO ")</f>
        <v>ESMERALDAS</v>
      </c>
      <c r="D88" s="45" t="s">
        <v>356</v>
      </c>
      <c r="E88" s="23" t="str">
        <f>IFERROR(VLOOKUP(D88,[24]CODIGOS!$A$1:$I$1872,6,0),"CODIGO INVALIDO ")</f>
        <v>ESMERALDAS</v>
      </c>
      <c r="F88" s="23" t="str">
        <f>IFERROR(VLOOKUP(D88,[24]CODIGOS!$A$1:$I$1872,7,0),"CODIGO INVALIDO ")</f>
        <v>SAN MATEO</v>
      </c>
      <c r="G88" s="23" t="str">
        <f>IFERROR(VLOOKUP(D88,[24]CODIGOS!$A$1:$I$1872,8,0),"CODIGO INVALIDO ")</f>
        <v>SAN MATEO 1</v>
      </c>
      <c r="H88" s="23" t="s">
        <v>357</v>
      </c>
      <c r="I88" s="23">
        <v>0.86962700000000004</v>
      </c>
      <c r="J88" s="23">
        <v>-79.631912999999997</v>
      </c>
      <c r="K88" s="24">
        <v>44777</v>
      </c>
      <c r="L88" s="68" t="s">
        <v>54</v>
      </c>
      <c r="M88" s="61" t="s">
        <v>17</v>
      </c>
      <c r="N88" s="56">
        <v>0.91666666666666663</v>
      </c>
      <c r="O88" s="56">
        <v>0.125</v>
      </c>
      <c r="P88" s="27">
        <v>64</v>
      </c>
      <c r="Q88" s="27" t="s">
        <v>46</v>
      </c>
      <c r="R88" s="27" t="s">
        <v>109</v>
      </c>
      <c r="S88" s="27" t="s">
        <v>59</v>
      </c>
      <c r="T88" s="27"/>
      <c r="U88" s="27" t="s">
        <v>50</v>
      </c>
    </row>
    <row r="89" spans="1:21" s="192" customFormat="1" ht="14.25" customHeight="1" x14ac:dyDescent="0.2">
      <c r="A89" s="23" t="str">
        <f>IFERROR(VLOOKUP(D89,[23]CODIGOS!$A$1:$I$1872,2,0),"CODIGO INVALIDO ")</f>
        <v>ZONA 1</v>
      </c>
      <c r="B89" s="23" t="str">
        <f>IFERROR(VLOOKUP(D89,[23]CODIGOS!$A$1:$I$1872,3,0),"CODIGO INVALIDO ")</f>
        <v>ESMERALDAS</v>
      </c>
      <c r="C89" s="23" t="str">
        <f>IFERROR(VLOOKUP(D89,[23]CODIGOS!$A$1:$I$1872,4,0),"CODIGO INVALIDO ")</f>
        <v>RIOVERDE</v>
      </c>
      <c r="D89" s="45" t="s">
        <v>270</v>
      </c>
      <c r="E89" s="23" t="str">
        <f>IFERROR(VLOOKUP(D89,[24]CODIGOS!$A$1:$I$1872,6,0),"CODIGO INVALIDO ")</f>
        <v>RIO VERDE</v>
      </c>
      <c r="F89" s="23" t="str">
        <f>IFERROR(VLOOKUP(D89,[24]CODIGOS!$A$1:$I$1872,7,0),"CODIGO INVALIDO ")</f>
        <v>MONTALVO</v>
      </c>
      <c r="G89" s="23" t="str">
        <f>IFERROR(VLOOKUP(D89,[24]CODIGOS!$A$1:$I$1872,8,0),"CODIGO INVALIDO ")</f>
        <v>MONTALVO 3</v>
      </c>
      <c r="H89" s="23" t="s">
        <v>664</v>
      </c>
      <c r="I89" s="23">
        <v>1.04179840168988</v>
      </c>
      <c r="J89" s="23" t="s">
        <v>1150</v>
      </c>
      <c r="K89" s="24">
        <v>44777</v>
      </c>
      <c r="L89" s="68" t="s">
        <v>54</v>
      </c>
      <c r="M89" s="61" t="s">
        <v>17</v>
      </c>
      <c r="N89" s="56">
        <v>0.5</v>
      </c>
      <c r="O89" s="56">
        <v>0.94374999999999998</v>
      </c>
      <c r="P89" s="27">
        <v>10.210000000000001</v>
      </c>
      <c r="Q89" s="27" t="s">
        <v>46</v>
      </c>
      <c r="R89" s="27" t="s">
        <v>47</v>
      </c>
      <c r="S89" s="27" t="s">
        <v>49</v>
      </c>
      <c r="T89" s="27" t="s">
        <v>239</v>
      </c>
      <c r="U89" s="27" t="s">
        <v>50</v>
      </c>
    </row>
    <row r="90" spans="1:21" s="192" customFormat="1" ht="14.25" customHeight="1" x14ac:dyDescent="0.2">
      <c r="A90" s="23" t="str">
        <f>IFERROR(VLOOKUP(D90,[23]CODIGOS!$A$1:$I$1872,2,0),"CODIGO INVALIDO ")</f>
        <v>ZONA 1</v>
      </c>
      <c r="B90" s="23" t="str">
        <f>IFERROR(VLOOKUP(D90,[23]CODIGOS!$A$1:$I$1872,3,0),"CODIGO INVALIDO ")</f>
        <v>ESMERALDAS</v>
      </c>
      <c r="C90" s="23" t="str">
        <f>IFERROR(VLOOKUP(D90,[23]CODIGOS!$A$1:$I$1872,4,0),"CODIGO INVALIDO ")</f>
        <v>QUININDE</v>
      </c>
      <c r="D90" s="45" t="s">
        <v>514</v>
      </c>
      <c r="E90" s="23" t="str">
        <f>IFERROR(VLOOKUP(D90,[24]CODIGOS!$A$1:$I$1872,6,0),"CODIGO INVALIDO ")</f>
        <v>QUININDE</v>
      </c>
      <c r="F90" s="23" t="str">
        <f>IFERROR(VLOOKUP(D90,[24]CODIGOS!$A$1:$I$1872,7,0),"CODIGO INVALIDO ")</f>
        <v>LA UNION</v>
      </c>
      <c r="G90" s="23" t="str">
        <f>IFERROR(VLOOKUP(D90,[24]CODIGOS!$A$1:$I$1872,8,0),"CODIGO INVALIDO ")</f>
        <v>LA UNION 1</v>
      </c>
      <c r="H90" s="23" t="s">
        <v>1029</v>
      </c>
      <c r="I90" s="23">
        <v>0.268277122944585</v>
      </c>
      <c r="J90" s="23">
        <f>-79.4391671782903</f>
        <v>-79.439167178290305</v>
      </c>
      <c r="K90" s="24">
        <v>44781</v>
      </c>
      <c r="L90" s="68" t="s">
        <v>54</v>
      </c>
      <c r="M90" s="61" t="s">
        <v>17</v>
      </c>
      <c r="N90" s="56">
        <v>8.3333333333333329E-2</v>
      </c>
      <c r="O90" s="56">
        <v>0.25</v>
      </c>
      <c r="P90" s="27">
        <v>39.6</v>
      </c>
      <c r="Q90" s="27" t="s">
        <v>46</v>
      </c>
      <c r="R90" s="27" t="s">
        <v>47</v>
      </c>
      <c r="S90" s="27" t="s">
        <v>513</v>
      </c>
      <c r="T90" s="27"/>
      <c r="U90" s="27" t="s">
        <v>50</v>
      </c>
    </row>
    <row r="91" spans="1:21" s="192" customFormat="1" ht="14.25" customHeight="1" x14ac:dyDescent="0.2">
      <c r="A91" s="23" t="str">
        <f>IFERROR(VLOOKUP(D91,[23]CODIGOS!$A$1:$I$1872,2,0),"CODIGO INVALIDO ")</f>
        <v>ZONA 1</v>
      </c>
      <c r="B91" s="23" t="str">
        <f>IFERROR(VLOOKUP(D91,[23]CODIGOS!$A$1:$I$1872,3,0),"CODIGO INVALIDO ")</f>
        <v>ESMERALDAS</v>
      </c>
      <c r="C91" s="23" t="str">
        <f>IFERROR(VLOOKUP(D91,[23]CODIGOS!$A$1:$I$1872,4,0),"CODIGO INVALIDO ")</f>
        <v>QUININDE</v>
      </c>
      <c r="D91" s="23" t="s">
        <v>315</v>
      </c>
      <c r="E91" s="23" t="str">
        <f>IFERROR(VLOOKUP(D91,[24]CODIGOS!$A$1:$I$1872,6,0),"CODIGO INVALIDO ")</f>
        <v>QUININDE</v>
      </c>
      <c r="F91" s="23" t="str">
        <f>IFERROR(VLOOKUP(D91,[24]CODIGOS!$A$1:$I$1872,7,0),"CODIGO INVALIDO ")</f>
        <v>LA UNION</v>
      </c>
      <c r="G91" s="23" t="str">
        <f>IFERROR(VLOOKUP(D91,[24]CODIGOS!$A$1:$I$1872,8,0),"CODIGO INVALIDO ")</f>
        <v>LA UNION 2</v>
      </c>
      <c r="H91" s="23" t="s">
        <v>265</v>
      </c>
      <c r="I91" s="23">
        <v>0.268980407304589</v>
      </c>
      <c r="J91" s="23">
        <v>-79.439694033663599</v>
      </c>
      <c r="K91" s="24">
        <v>44783</v>
      </c>
      <c r="L91" s="68" t="s">
        <v>54</v>
      </c>
      <c r="M91" s="61" t="s">
        <v>17</v>
      </c>
      <c r="N91" s="56">
        <v>0.6069444444444444</v>
      </c>
      <c r="O91" s="56">
        <v>0.79166666666666663</v>
      </c>
      <c r="P91" s="27">
        <v>6.04</v>
      </c>
      <c r="Q91" s="27" t="s">
        <v>46</v>
      </c>
      <c r="R91" s="27" t="s">
        <v>109</v>
      </c>
      <c r="S91" s="27" t="s">
        <v>65</v>
      </c>
      <c r="T91" s="27"/>
      <c r="U91" s="27" t="s">
        <v>50</v>
      </c>
    </row>
    <row r="92" spans="1:21" s="192" customFormat="1" ht="14.25" customHeight="1" x14ac:dyDescent="0.2">
      <c r="A92" s="23" t="str">
        <f>IFERROR(VLOOKUP(D92,[23]CODIGOS!$A$1:$I$1872,2,0),"CODIGO INVALIDO ")</f>
        <v>ZONA 1</v>
      </c>
      <c r="B92" s="23" t="str">
        <f>IFERROR(VLOOKUP(D92,[23]CODIGOS!$A$1:$I$1872,3,0),"CODIGO INVALIDO ")</f>
        <v>ESMERALDAS</v>
      </c>
      <c r="C92" s="23" t="str">
        <f>IFERROR(VLOOKUP(D92,[23]CODIGOS!$A$1:$I$1872,4,0),"CODIGO INVALIDO ")</f>
        <v>QUININDE</v>
      </c>
      <c r="D92" s="23" t="s">
        <v>315</v>
      </c>
      <c r="E92" s="23" t="str">
        <f>IFERROR(VLOOKUP(D92,[24]CODIGOS!$A$1:$I$1872,6,0),"CODIGO INVALIDO ")</f>
        <v>QUININDE</v>
      </c>
      <c r="F92" s="23" t="str">
        <f>IFERROR(VLOOKUP(D92,[24]CODIGOS!$A$1:$I$1872,7,0),"CODIGO INVALIDO ")</f>
        <v>LA UNION</v>
      </c>
      <c r="G92" s="23" t="str">
        <f>IFERROR(VLOOKUP(D92,[24]CODIGOS!$A$1:$I$1872,8,0),"CODIGO INVALIDO ")</f>
        <v>LA UNION 2</v>
      </c>
      <c r="H92" s="23" t="s">
        <v>265</v>
      </c>
      <c r="I92" s="23">
        <v>0.23261125561255799</v>
      </c>
      <c r="J92" s="23">
        <v>-79.414758682250906</v>
      </c>
      <c r="K92" s="24">
        <v>44784</v>
      </c>
      <c r="L92" s="68" t="s">
        <v>54</v>
      </c>
      <c r="M92" s="61" t="s">
        <v>17</v>
      </c>
      <c r="N92" s="56">
        <v>2.0833333333333332E-2</v>
      </c>
      <c r="O92" s="56">
        <v>0.45833333333333331</v>
      </c>
      <c r="P92" s="27">
        <v>18.11</v>
      </c>
      <c r="Q92" s="27" t="s">
        <v>46</v>
      </c>
      <c r="R92" s="27" t="s">
        <v>109</v>
      </c>
      <c r="S92" s="27" t="s">
        <v>441</v>
      </c>
      <c r="T92" s="27"/>
      <c r="U92" s="27" t="s">
        <v>50</v>
      </c>
    </row>
    <row r="93" spans="1:21" s="192" customFormat="1" ht="14.25" customHeight="1" x14ac:dyDescent="0.2">
      <c r="A93" s="23" t="str">
        <f>IFERROR(VLOOKUP(D93,[23]CODIGOS!$A$1:$I$1872,2,0),"CODIGO INVALIDO ")</f>
        <v>ZONA 1</v>
      </c>
      <c r="B93" s="23" t="str">
        <f>IFERROR(VLOOKUP(D93,[23]CODIGOS!$A$1:$I$1872,3,0),"CODIGO INVALIDO ")</f>
        <v>ESMERALDAS</v>
      </c>
      <c r="C93" s="23" t="str">
        <f>IFERROR(VLOOKUP(D93,[23]CODIGOS!$A$1:$I$1872,4,0),"CODIGO INVALIDO ")</f>
        <v>MUISNE</v>
      </c>
      <c r="D93" s="23" t="s">
        <v>155</v>
      </c>
      <c r="E93" s="23" t="str">
        <f>IFERROR(VLOOKUP(D93,[24]CODIGOS!$A$1:$I$1872,6,0),"CODIGO INVALIDO ")</f>
        <v>ATACAMES</v>
      </c>
      <c r="F93" s="23" t="str">
        <f>IFERROR(VLOOKUP(D93,[24]CODIGOS!$A$1:$I$1872,7,0),"CODIGO INVALIDO ")</f>
        <v>MUISNE</v>
      </c>
      <c r="G93" s="23" t="str">
        <f>IFERROR(VLOOKUP(D93,[24]CODIGOS!$A$1:$I$1872,8,0),"CODIGO INVALIDO ")</f>
        <v>MUISNE 3</v>
      </c>
      <c r="H93" s="23" t="s">
        <v>1030</v>
      </c>
      <c r="I93" s="23">
        <v>-0.494168</v>
      </c>
      <c r="J93" s="23">
        <v>-79.973889</v>
      </c>
      <c r="K93" s="24">
        <v>44784</v>
      </c>
      <c r="L93" s="68" t="s">
        <v>54</v>
      </c>
      <c r="M93" s="61" t="s">
        <v>17</v>
      </c>
      <c r="N93" s="56">
        <v>0.91666666666666663</v>
      </c>
      <c r="O93" s="56">
        <v>6.9444444444444441E-3</v>
      </c>
      <c r="P93" s="27">
        <v>16.8</v>
      </c>
      <c r="Q93" s="27" t="s">
        <v>46</v>
      </c>
      <c r="R93" s="27" t="s">
        <v>47</v>
      </c>
      <c r="S93" s="27" t="s">
        <v>49</v>
      </c>
      <c r="T93" s="27" t="s">
        <v>120</v>
      </c>
      <c r="U93" s="27" t="s">
        <v>50</v>
      </c>
    </row>
    <row r="94" spans="1:21" s="192" customFormat="1" ht="14.25" customHeight="1" x14ac:dyDescent="0.2">
      <c r="A94" s="23" t="str">
        <f>IFERROR(VLOOKUP(D94,[23]CODIGOS!$A$1:$I$1872,2,0),"CODIGO INVALIDO ")</f>
        <v>ZONA 1</v>
      </c>
      <c r="B94" s="23" t="str">
        <f>IFERROR(VLOOKUP(D94,[23]CODIGOS!$A$1:$I$1872,3,0),"CODIGO INVALIDO ")</f>
        <v>ESMERALDAS</v>
      </c>
      <c r="C94" s="23" t="str">
        <f>IFERROR(VLOOKUP(D94,[23]CODIGOS!$A$1:$I$1872,4,0),"CODIGO INVALIDO ")</f>
        <v>MUISNE</v>
      </c>
      <c r="D94" s="23" t="s">
        <v>1031</v>
      </c>
      <c r="E94" s="23" t="str">
        <f>IFERROR(VLOOKUP(D94,[24]CODIGOS!$A$1:$I$1872,6,0),"CODIGO INVALIDO ")</f>
        <v>ATACAMES</v>
      </c>
      <c r="F94" s="23" t="str">
        <f>IFERROR(VLOOKUP(D94,[24]CODIGOS!$A$1:$I$1872,7,0),"CODIGO INVALIDO ")</f>
        <v>MUISNE</v>
      </c>
      <c r="G94" s="23" t="str">
        <f>IFERROR(VLOOKUP(D94,[24]CODIGOS!$A$1:$I$1872,8,0),"CODIGO INVALIDO ")</f>
        <v>MUISNE 2</v>
      </c>
      <c r="H94" s="23" t="s">
        <v>1032</v>
      </c>
      <c r="I94" s="23">
        <v>-0.55067699999999997</v>
      </c>
      <c r="J94" s="23">
        <v>-79.955292</v>
      </c>
      <c r="K94" s="24">
        <v>44784</v>
      </c>
      <c r="L94" s="68" t="s">
        <v>54</v>
      </c>
      <c r="M94" s="61" t="s">
        <v>17</v>
      </c>
      <c r="N94" s="56">
        <v>0.9375</v>
      </c>
      <c r="O94" s="56">
        <v>2.7777777777777776E-2</v>
      </c>
      <c r="P94" s="27">
        <v>29.34</v>
      </c>
      <c r="Q94" s="27" t="s">
        <v>46</v>
      </c>
      <c r="R94" s="27" t="s">
        <v>109</v>
      </c>
      <c r="S94" s="27" t="s">
        <v>239</v>
      </c>
      <c r="T94" s="27" t="s">
        <v>448</v>
      </c>
      <c r="U94" s="27" t="s">
        <v>50</v>
      </c>
    </row>
    <row r="95" spans="1:21" s="192" customFormat="1" ht="14.25" customHeight="1" x14ac:dyDescent="0.2">
      <c r="A95" s="23" t="str">
        <f>IFERROR(VLOOKUP(D95,[23]CODIGOS!$A$1:$I$1872,2,0),"CODIGO INVALIDO ")</f>
        <v>ZONA 1</v>
      </c>
      <c r="B95" s="23" t="str">
        <f>IFERROR(VLOOKUP(D95,[23]CODIGOS!$A$1:$I$1872,3,0),"CODIGO INVALIDO ")</f>
        <v>ESMERALDAS</v>
      </c>
      <c r="C95" s="23" t="str">
        <f>IFERROR(VLOOKUP(D95,[23]CODIGOS!$A$1:$I$1872,4,0),"CODIGO INVALIDO ")</f>
        <v>ESMERALDAS</v>
      </c>
      <c r="D95" s="7" t="s">
        <v>55</v>
      </c>
      <c r="E95" s="23" t="str">
        <f>IFERROR(VLOOKUP(D95,[24]CODIGOS!$A$1:$I$1872,6,0),"CODIGO INVALIDO ")</f>
        <v>ESMERALDAS</v>
      </c>
      <c r="F95" s="23" t="str">
        <f>IFERROR(VLOOKUP(D95,[24]CODIGOS!$A$1:$I$1872,7,0),"CODIGO INVALIDO ")</f>
        <v>CAMARONES</v>
      </c>
      <c r="G95" s="23" t="str">
        <f>IFERROR(VLOOKUP(D95,[24]CODIGOS!$A$1:$I$1872,8,0),"CODIGO INVALIDO ")</f>
        <v>CAMARONES 1</v>
      </c>
      <c r="H95" s="27" t="s">
        <v>1070</v>
      </c>
      <c r="I95" s="59">
        <v>-0.95701058939908401</v>
      </c>
      <c r="J95" s="37">
        <v>-79.630429744720402</v>
      </c>
      <c r="K95" s="68">
        <v>44788</v>
      </c>
      <c r="L95" s="68" t="s">
        <v>54</v>
      </c>
      <c r="M95" s="37" t="s">
        <v>17</v>
      </c>
      <c r="N95" s="62">
        <v>0.8125</v>
      </c>
      <c r="O95" s="62">
        <v>0.91666666666666663</v>
      </c>
      <c r="P95" s="27">
        <v>18.559999999999999</v>
      </c>
      <c r="Q95" s="27" t="s">
        <v>46</v>
      </c>
      <c r="R95" s="27" t="s">
        <v>109</v>
      </c>
      <c r="S95" s="27" t="s">
        <v>65</v>
      </c>
      <c r="T95" s="27"/>
      <c r="U95" s="27" t="s">
        <v>50</v>
      </c>
    </row>
    <row r="96" spans="1:21" s="192" customFormat="1" ht="14.25" customHeight="1" x14ac:dyDescent="0.2">
      <c r="A96" s="23" t="str">
        <f>IFERROR(VLOOKUP(D96,[23]CODIGOS!$A$1:$I$1872,2,0),"CODIGO INVALIDO ")</f>
        <v>ZONA 1</v>
      </c>
      <c r="B96" s="23" t="str">
        <f>IFERROR(VLOOKUP(D96,[23]CODIGOS!$A$1:$I$1872,3,0),"CODIGO INVALIDO ")</f>
        <v>ESMERALDAS</v>
      </c>
      <c r="C96" s="23" t="str">
        <f>IFERROR(VLOOKUP(D96,[23]CODIGOS!$A$1:$I$1872,4,0),"CODIGO INVALIDO ")</f>
        <v>ESMERALDAS</v>
      </c>
      <c r="D96" s="64" t="s">
        <v>356</v>
      </c>
      <c r="E96" s="23" t="str">
        <f>IFERROR(VLOOKUP(D96,[24]CODIGOS!$A$1:$I$1872,6,0),"CODIGO INVALIDO ")</f>
        <v>ESMERALDAS</v>
      </c>
      <c r="F96" s="23" t="str">
        <f>IFERROR(VLOOKUP(D96,[24]CODIGOS!$A$1:$I$1872,7,0),"CODIGO INVALIDO ")</f>
        <v>SAN MATEO</v>
      </c>
      <c r="G96" s="23" t="str">
        <f>IFERROR(VLOOKUP(D96,[24]CODIGOS!$A$1:$I$1872,8,0),"CODIGO INVALIDO ")</f>
        <v>SAN MATEO 1</v>
      </c>
      <c r="H96" s="23" t="s">
        <v>357</v>
      </c>
      <c r="I96" s="23">
        <v>0.87571251098911096</v>
      </c>
      <c r="J96" s="69">
        <v>-79.635359644889803</v>
      </c>
      <c r="K96" s="68">
        <v>44793</v>
      </c>
      <c r="L96" s="68" t="s">
        <v>54</v>
      </c>
      <c r="M96" s="37" t="s">
        <v>17</v>
      </c>
      <c r="N96" s="62">
        <v>0.75</v>
      </c>
      <c r="O96" s="62">
        <v>0.875</v>
      </c>
      <c r="P96" s="23">
        <v>20.010000000000002</v>
      </c>
      <c r="Q96" s="57" t="s">
        <v>46</v>
      </c>
      <c r="R96" s="27" t="s">
        <v>109</v>
      </c>
      <c r="S96" s="27" t="s">
        <v>65</v>
      </c>
      <c r="T96" s="23"/>
      <c r="U96" s="27" t="s">
        <v>50</v>
      </c>
    </row>
    <row r="97" spans="1:21" s="192" customFormat="1" ht="14.25" customHeight="1" x14ac:dyDescent="0.2">
      <c r="A97" s="23" t="str">
        <f>IFERROR(VLOOKUP(D97,[23]CODIGOS!$A$1:$I$1872,2,0),"CODIGO INVALIDO ")</f>
        <v>ZONA 1</v>
      </c>
      <c r="B97" s="23" t="str">
        <f>IFERROR(VLOOKUP(D97,[23]CODIGOS!$A$1:$I$1872,3,0),"CODIGO INVALIDO ")</f>
        <v>ESMERALDAS</v>
      </c>
      <c r="C97" s="23" t="str">
        <f>IFERROR(VLOOKUP(D97,[23]CODIGOS!$A$1:$I$1872,4,0),"CODIGO INVALIDO ")</f>
        <v>ESMERALDAS</v>
      </c>
      <c r="D97" s="7" t="s">
        <v>55</v>
      </c>
      <c r="E97" s="23" t="str">
        <f>IFERROR(VLOOKUP(D97,[24]CODIGOS!$A$1:$I$1872,6,0),"CODIGO INVALIDO ")</f>
        <v>ESMERALDAS</v>
      </c>
      <c r="F97" s="23" t="str">
        <f>IFERROR(VLOOKUP(D97,[24]CODIGOS!$A$1:$I$1872,7,0),"CODIGO INVALIDO ")</f>
        <v>CAMARONES</v>
      </c>
      <c r="G97" s="23" t="str">
        <f>IFERROR(VLOOKUP(D97,[24]CODIGOS!$A$1:$I$1872,8,0),"CODIGO INVALIDO ")</f>
        <v>CAMARONES 1</v>
      </c>
      <c r="H97" s="27" t="s">
        <v>1070</v>
      </c>
      <c r="I97" s="59">
        <v>0.95753622899316204</v>
      </c>
      <c r="J97" s="69">
        <v>-79.630622863769503</v>
      </c>
      <c r="K97" s="68">
        <v>44795</v>
      </c>
      <c r="L97" s="68" t="s">
        <v>54</v>
      </c>
      <c r="M97" s="37" t="s">
        <v>17</v>
      </c>
      <c r="N97" s="62">
        <v>0.33333333333333331</v>
      </c>
      <c r="O97" s="62">
        <v>0.375</v>
      </c>
      <c r="P97" s="27">
        <v>37.26</v>
      </c>
      <c r="Q97" s="27" t="s">
        <v>46</v>
      </c>
      <c r="R97" s="27" t="s">
        <v>47</v>
      </c>
      <c r="S97" s="27" t="s">
        <v>833</v>
      </c>
      <c r="T97" s="27" t="s">
        <v>225</v>
      </c>
      <c r="U97" s="27" t="s">
        <v>50</v>
      </c>
    </row>
    <row r="98" spans="1:21" s="192" customFormat="1" ht="14.25" customHeight="1" x14ac:dyDescent="0.2">
      <c r="A98" s="23" t="str">
        <f>IFERROR(VLOOKUP(D98,[23]CODIGOS!$A$1:$I$1872,2,0),"CODIGO INVALIDO ")</f>
        <v>ZONA 1</v>
      </c>
      <c r="B98" s="23" t="str">
        <f>IFERROR(VLOOKUP(D98,[23]CODIGOS!$A$1:$I$1872,3,0),"CODIGO INVALIDO ")</f>
        <v>ESMERALDAS</v>
      </c>
      <c r="C98" s="23" t="str">
        <f>IFERROR(VLOOKUP(D98,[23]CODIGOS!$A$1:$I$1872,4,0),"CODIGO INVALIDO ")</f>
        <v>ESMERALDAS</v>
      </c>
      <c r="D98" s="7" t="s">
        <v>356</v>
      </c>
      <c r="E98" s="23" t="str">
        <f>IFERROR(VLOOKUP(D98,[24]CODIGOS!$A$1:$I$1872,6,0),"CODIGO INVALIDO ")</f>
        <v>ESMERALDAS</v>
      </c>
      <c r="F98" s="23" t="str">
        <f>IFERROR(VLOOKUP(D98,[24]CODIGOS!$A$1:$I$1872,7,0),"CODIGO INVALIDO ")</f>
        <v>SAN MATEO</v>
      </c>
      <c r="G98" s="23" t="str">
        <f>IFERROR(VLOOKUP(D98,[24]CODIGOS!$A$1:$I$1872,8,0),"CODIGO INVALIDO ")</f>
        <v>SAN MATEO 1</v>
      </c>
      <c r="H98" s="27" t="s">
        <v>357</v>
      </c>
      <c r="I98" s="59">
        <v>0.87569641961467604</v>
      </c>
      <c r="J98" s="69">
        <v>-79.635445475578294</v>
      </c>
      <c r="K98" s="68">
        <v>44797</v>
      </c>
      <c r="L98" s="68" t="s">
        <v>54</v>
      </c>
      <c r="M98" s="37" t="s">
        <v>17</v>
      </c>
      <c r="N98" s="62">
        <v>0.16666666666666666</v>
      </c>
      <c r="O98" s="62">
        <v>0.375</v>
      </c>
      <c r="P98" s="27">
        <v>65.42</v>
      </c>
      <c r="Q98" s="27" t="s">
        <v>46</v>
      </c>
      <c r="R98" s="27" t="s">
        <v>47</v>
      </c>
      <c r="S98" s="27" t="s">
        <v>513</v>
      </c>
      <c r="T98" s="27" t="s">
        <v>166</v>
      </c>
      <c r="U98" s="27" t="s">
        <v>50</v>
      </c>
    </row>
    <row r="99" spans="1:21" s="192" customFormat="1" ht="14.25" customHeight="1" x14ac:dyDescent="0.2">
      <c r="A99" s="23" t="str">
        <f>IFERROR(VLOOKUP(D99,[23]CODIGOS!$A$1:$I$1872,2,0),"CODIGO INVALIDO ")</f>
        <v>ZONA 1</v>
      </c>
      <c r="B99" s="23" t="str">
        <f>IFERROR(VLOOKUP(D99,[23]CODIGOS!$A$1:$I$1872,3,0),"CODIGO INVALIDO ")</f>
        <v>ESMERALDAS</v>
      </c>
      <c r="C99" s="23" t="str">
        <f>IFERROR(VLOOKUP(D99,[23]CODIGOS!$A$1:$I$1872,4,0),"CODIGO INVALIDO ")</f>
        <v>ESMERALDAS</v>
      </c>
      <c r="D99" s="64" t="s">
        <v>356</v>
      </c>
      <c r="E99" s="23" t="str">
        <f>IFERROR(VLOOKUP(D99,[24]CODIGOS!$A$1:$I$1872,6,0),"CODIGO INVALIDO ")</f>
        <v>ESMERALDAS</v>
      </c>
      <c r="F99" s="23" t="str">
        <f>IFERROR(VLOOKUP(D99,[24]CODIGOS!$A$1:$I$1872,7,0),"CODIGO INVALIDO ")</f>
        <v>SAN MATEO</v>
      </c>
      <c r="G99" s="23" t="str">
        <f>IFERROR(VLOOKUP(D99,[24]CODIGOS!$A$1:$I$1872,8,0),"CODIGO INVALIDO ")</f>
        <v>SAN MATEO 1</v>
      </c>
      <c r="H99" s="27" t="s">
        <v>1070</v>
      </c>
      <c r="I99" s="59">
        <v>0.95753622899316204</v>
      </c>
      <c r="J99" s="69">
        <v>-79.630622863769503</v>
      </c>
      <c r="K99" s="68">
        <v>44798</v>
      </c>
      <c r="L99" s="68" t="s">
        <v>54</v>
      </c>
      <c r="M99" s="37" t="s">
        <v>17</v>
      </c>
      <c r="N99" s="62">
        <v>0.98958333333333337</v>
      </c>
      <c r="O99" s="62">
        <v>0.29166666666666669</v>
      </c>
      <c r="P99" s="27">
        <v>56.7</v>
      </c>
      <c r="Q99" s="57" t="s">
        <v>46</v>
      </c>
      <c r="R99" s="27" t="s">
        <v>47</v>
      </c>
      <c r="S99" s="27" t="s">
        <v>513</v>
      </c>
      <c r="T99" s="27" t="s">
        <v>166</v>
      </c>
      <c r="U99" s="27" t="s">
        <v>50</v>
      </c>
    </row>
    <row r="100" spans="1:21" s="192" customFormat="1" ht="14.25" customHeight="1" x14ac:dyDescent="0.2">
      <c r="A100" s="23" t="str">
        <f>IFERROR(VLOOKUP(D100,[23]CODIGOS!$A$1:$I$1872,2,0),"CODIGO INVALIDO ")</f>
        <v>ZONA 1</v>
      </c>
      <c r="B100" s="23" t="str">
        <f>IFERROR(VLOOKUP(D100,[23]CODIGOS!$A$1:$I$1872,3,0),"CODIGO INVALIDO ")</f>
        <v>ESMERALDAS</v>
      </c>
      <c r="C100" s="23" t="str">
        <f>IFERROR(VLOOKUP(D100,[23]CODIGOS!$A$1:$I$1872,4,0),"CODIGO INVALIDO ")</f>
        <v>ESMERALDAS</v>
      </c>
      <c r="D100" s="64" t="s">
        <v>356</v>
      </c>
      <c r="E100" s="23" t="str">
        <f>IFERROR(VLOOKUP(D100,[24]CODIGOS!$A$1:$I$1872,6,0),"CODIGO INVALIDO ")</f>
        <v>ESMERALDAS</v>
      </c>
      <c r="F100" s="23" t="str">
        <f>IFERROR(VLOOKUP(D100,[24]CODIGOS!$A$1:$I$1872,7,0),"CODIGO INVALIDO ")</f>
        <v>SAN MATEO</v>
      </c>
      <c r="G100" s="23" t="str">
        <f>IFERROR(VLOOKUP(D100,[24]CODIGOS!$A$1:$I$1872,8,0),"CODIGO INVALIDO ")</f>
        <v>SAN MATEO 1</v>
      </c>
      <c r="H100" s="27" t="s">
        <v>1070</v>
      </c>
      <c r="I100" s="59">
        <v>0.95707885440502605</v>
      </c>
      <c r="J100" s="69">
        <v>-79.630398194405501</v>
      </c>
      <c r="K100" s="68">
        <v>44806</v>
      </c>
      <c r="L100" s="68" t="s">
        <v>54</v>
      </c>
      <c r="M100" s="37" t="s">
        <v>17</v>
      </c>
      <c r="N100" s="62">
        <v>9.7222222222222224E-2</v>
      </c>
      <c r="O100" s="62">
        <v>0.21527777777777779</v>
      </c>
      <c r="P100" s="27">
        <v>2.1</v>
      </c>
      <c r="Q100" s="57" t="s">
        <v>46</v>
      </c>
      <c r="R100" s="27" t="s">
        <v>47</v>
      </c>
      <c r="S100" s="27" t="s">
        <v>49</v>
      </c>
      <c r="T100" s="27"/>
      <c r="U100" s="27" t="s">
        <v>50</v>
      </c>
    </row>
    <row r="101" spans="1:21" s="192" customFormat="1" ht="14.25" customHeight="1" x14ac:dyDescent="0.2">
      <c r="A101" s="23" t="str">
        <f>IFERROR(VLOOKUP(D101,[23]CODIGOS!$A$1:$I$1872,2,0),"CODIGO INVALIDO ")</f>
        <v>ZONA 1</v>
      </c>
      <c r="B101" s="23" t="str">
        <f>IFERROR(VLOOKUP(D101,[23]CODIGOS!$A$1:$I$1872,3,0),"CODIGO INVALIDO ")</f>
        <v>ESMERALDAS</v>
      </c>
      <c r="C101" s="23" t="str">
        <f>IFERROR(VLOOKUP(D101,[23]CODIGOS!$A$1:$I$1872,4,0),"CODIGO INVALIDO ")</f>
        <v>QUININDE</v>
      </c>
      <c r="D101" s="23" t="s">
        <v>315</v>
      </c>
      <c r="E101" s="23" t="str">
        <f>IFERROR(VLOOKUP(D101,[24]CODIGOS!$A$1:$I$1872,6,0),"CODIGO INVALIDO ")</f>
        <v>QUININDE</v>
      </c>
      <c r="F101" s="23" t="str">
        <f>IFERROR(VLOOKUP(D101,[24]CODIGOS!$A$1:$I$1872,7,0),"CODIGO INVALIDO ")</f>
        <v>LA UNION</v>
      </c>
      <c r="G101" s="23" t="str">
        <f>IFERROR(VLOOKUP(D101,[24]CODIGOS!$A$1:$I$1872,8,0),"CODIGO INVALIDO ")</f>
        <v>LA UNION 2</v>
      </c>
      <c r="H101" s="23" t="s">
        <v>265</v>
      </c>
      <c r="I101" s="23">
        <v>0.111290146465909</v>
      </c>
      <c r="J101" s="69">
        <v>-79.408020973205495</v>
      </c>
      <c r="K101" s="68">
        <v>44806</v>
      </c>
      <c r="L101" s="68" t="s">
        <v>54</v>
      </c>
      <c r="M101" s="61" t="s">
        <v>17</v>
      </c>
      <c r="N101" s="56">
        <v>0.33333333333333331</v>
      </c>
      <c r="O101" s="56">
        <v>0.5</v>
      </c>
      <c r="P101" s="27">
        <v>27.17</v>
      </c>
      <c r="Q101" s="27" t="s">
        <v>46</v>
      </c>
      <c r="R101" s="27" t="s">
        <v>47</v>
      </c>
      <c r="S101" s="27" t="s">
        <v>329</v>
      </c>
      <c r="T101" s="27"/>
      <c r="U101" s="27" t="s">
        <v>50</v>
      </c>
    </row>
    <row r="102" spans="1:21" s="192" customFormat="1" ht="14.25" customHeight="1" x14ac:dyDescent="0.2">
      <c r="A102" s="23" t="str">
        <f>IFERROR(VLOOKUP(D102,[23]CODIGOS!$A$1:$I$1872,2,0),"CODIGO INVALIDO ")</f>
        <v>ZONA 1</v>
      </c>
      <c r="B102" s="23" t="str">
        <f>IFERROR(VLOOKUP(D102,[23]CODIGOS!$A$1:$I$1872,3,0),"CODIGO INVALIDO ")</f>
        <v>ESMERALDAS</v>
      </c>
      <c r="C102" s="23" t="str">
        <f>IFERROR(VLOOKUP(D102,[23]CODIGOS!$A$1:$I$1872,4,0),"CODIGO INVALIDO ")</f>
        <v>MUISNE</v>
      </c>
      <c r="D102" s="64" t="s">
        <v>155</v>
      </c>
      <c r="E102" s="23" t="str">
        <f>IFERROR(VLOOKUP(D102,[24]CODIGOS!$A$1:$I$1872,6,0),"CODIGO INVALIDO ")</f>
        <v>ATACAMES</v>
      </c>
      <c r="F102" s="23" t="str">
        <f>IFERROR(VLOOKUP(D102,[24]CODIGOS!$A$1:$I$1872,7,0),"CODIGO INVALIDO ")</f>
        <v>MUISNE</v>
      </c>
      <c r="G102" s="23" t="str">
        <f>IFERROR(VLOOKUP(D102,[24]CODIGOS!$A$1:$I$1872,8,0),"CODIGO INVALIDO ")</f>
        <v>MUISNE 3</v>
      </c>
      <c r="H102" s="23" t="s">
        <v>1143</v>
      </c>
      <c r="I102" s="23">
        <v>-0.494168</v>
      </c>
      <c r="J102" s="37">
        <v>-79.973889</v>
      </c>
      <c r="K102" s="24">
        <v>44811</v>
      </c>
      <c r="L102" s="71" t="s">
        <v>54</v>
      </c>
      <c r="M102" s="37" t="s">
        <v>17</v>
      </c>
      <c r="N102" s="62">
        <v>0.6875</v>
      </c>
      <c r="O102" s="62">
        <v>0.79166666666666663</v>
      </c>
      <c r="P102" s="27">
        <v>6.8</v>
      </c>
      <c r="Q102" s="57" t="s">
        <v>46</v>
      </c>
      <c r="R102" s="27" t="s">
        <v>47</v>
      </c>
      <c r="S102" s="27" t="s">
        <v>239</v>
      </c>
      <c r="T102" s="27"/>
      <c r="U102" s="27" t="s">
        <v>50</v>
      </c>
    </row>
    <row r="103" spans="1:21" s="192" customFormat="1" ht="14.25" customHeight="1" x14ac:dyDescent="0.2">
      <c r="A103" s="23" t="str">
        <f>IFERROR(VLOOKUP(D103,[23]CODIGOS!$A$1:$I$1872,2,0),"CODIGO INVALIDO ")</f>
        <v>ZONA 1</v>
      </c>
      <c r="B103" s="23" t="str">
        <f>IFERROR(VLOOKUP(D103,[23]CODIGOS!$A$1:$I$1872,3,0),"CODIGO INVALIDO ")</f>
        <v>ESMERALDAS</v>
      </c>
      <c r="C103" s="23" t="str">
        <f>IFERROR(VLOOKUP(D103,[23]CODIGOS!$A$1:$I$1872,4,0),"CODIGO INVALIDO ")</f>
        <v>QUININDE</v>
      </c>
      <c r="D103" s="7" t="s">
        <v>264</v>
      </c>
      <c r="E103" s="23" t="str">
        <f>IFERROR(VLOOKUP(D103,[24]CODIGOS!$A$1:$I$1872,6,0),"CODIGO INVALIDO ")</f>
        <v>QUININDE</v>
      </c>
      <c r="F103" s="23" t="str">
        <f>IFERROR(VLOOKUP(D103,[24]CODIGOS!$A$1:$I$1872,7,0),"CODIGO INVALIDO ")</f>
        <v>QUININDE</v>
      </c>
      <c r="G103" s="23" t="str">
        <f>IFERROR(VLOOKUP(D103,[24]CODIGOS!$A$1:$I$1872,8,0),"CODIGO INVALIDO ")</f>
        <v>QUININDE 2</v>
      </c>
      <c r="H103" s="23" t="s">
        <v>265</v>
      </c>
      <c r="I103" s="42">
        <v>-0.22309009397596699</v>
      </c>
      <c r="J103" s="85">
        <v>-79.411758681332003</v>
      </c>
      <c r="K103" s="68">
        <v>44817</v>
      </c>
      <c r="L103" s="68" t="s">
        <v>54</v>
      </c>
      <c r="M103" s="37" t="s">
        <v>17</v>
      </c>
      <c r="N103" s="62">
        <v>0.95833333333333337</v>
      </c>
      <c r="O103" s="62">
        <v>8.3333333333333329E-2</v>
      </c>
      <c r="P103" s="27">
        <v>25.55</v>
      </c>
      <c r="Q103" s="57" t="s">
        <v>46</v>
      </c>
      <c r="R103" s="27" t="s">
        <v>47</v>
      </c>
      <c r="S103" s="23" t="s">
        <v>1165</v>
      </c>
      <c r="T103" s="23"/>
      <c r="U103" s="27" t="s">
        <v>50</v>
      </c>
    </row>
    <row r="104" spans="1:21" s="192" customFormat="1" ht="14.25" customHeight="1" x14ac:dyDescent="0.2">
      <c r="A104" s="23" t="str">
        <f>IFERROR(VLOOKUP(D104,[23]CODIGOS!$A$1:$I$1872,2,0),"CODIGO INVALIDO ")</f>
        <v>ZONA 1</v>
      </c>
      <c r="B104" s="23" t="str">
        <f>IFERROR(VLOOKUP(D104,[23]CODIGOS!$A$1:$I$1872,3,0),"CODIGO INVALIDO ")</f>
        <v>ESMERALDAS</v>
      </c>
      <c r="C104" s="23" t="str">
        <f>IFERROR(VLOOKUP(D104,[23]CODIGOS!$A$1:$I$1872,4,0),"CODIGO INVALIDO ")</f>
        <v>ESMERALDAS</v>
      </c>
      <c r="D104" s="69" t="s">
        <v>55</v>
      </c>
      <c r="E104" s="23" t="str">
        <f>IFERROR(VLOOKUP(D104,[24]CODIGOS!$A$1:$I$1872,6,0),"CODIGO INVALIDO ")</f>
        <v>ESMERALDAS</v>
      </c>
      <c r="F104" s="23" t="str">
        <f>IFERROR(VLOOKUP(D104,[24]CODIGOS!$A$1:$I$1872,7,0),"CODIGO INVALIDO ")</f>
        <v>CAMARONES</v>
      </c>
      <c r="G104" s="23" t="str">
        <f>IFERROR(VLOOKUP(D104,[24]CODIGOS!$A$1:$I$1872,8,0),"CODIGO INVALIDO ")</f>
        <v>CAMARONES 1</v>
      </c>
      <c r="H104" s="27" t="s">
        <v>1070</v>
      </c>
      <c r="I104" s="59">
        <v>0.95707885440502605</v>
      </c>
      <c r="J104" s="69">
        <v>-79.630398194405501</v>
      </c>
      <c r="K104" s="68">
        <v>44820</v>
      </c>
      <c r="L104" s="68" t="s">
        <v>54</v>
      </c>
      <c r="M104" s="37" t="s">
        <v>17</v>
      </c>
      <c r="N104" s="62">
        <v>0.33333333333333331</v>
      </c>
      <c r="O104" s="62">
        <v>0.79166666666666663</v>
      </c>
      <c r="P104" s="27">
        <v>17.12</v>
      </c>
      <c r="Q104" s="57" t="s">
        <v>46</v>
      </c>
      <c r="R104" s="27" t="s">
        <v>47</v>
      </c>
      <c r="S104" s="27" t="s">
        <v>496</v>
      </c>
      <c r="T104" s="27" t="s">
        <v>49</v>
      </c>
      <c r="U104" s="27" t="s">
        <v>50</v>
      </c>
    </row>
    <row r="105" spans="1:21" s="192" customFormat="1" ht="14.25" customHeight="1" x14ac:dyDescent="0.2">
      <c r="A105" s="23" t="str">
        <f>IFERROR(VLOOKUP(D105,[23]CODIGOS!$A$1:$I$1872,2,0),"CODIGO INVALIDO ")</f>
        <v>ZONA 1</v>
      </c>
      <c r="B105" s="23" t="str">
        <f>IFERROR(VLOOKUP(D105,[23]CODIGOS!$A$1:$I$1872,3,0),"CODIGO INVALIDO ")</f>
        <v>ESMERALDAS</v>
      </c>
      <c r="C105" s="23" t="str">
        <f>IFERROR(VLOOKUP(D105,[23]CODIGOS!$A$1:$I$1872,4,0),"CODIGO INVALIDO ")</f>
        <v>QUININDE</v>
      </c>
      <c r="D105" s="7" t="s">
        <v>264</v>
      </c>
      <c r="E105" s="23" t="str">
        <f>IFERROR(VLOOKUP(D105,[24]CODIGOS!$A$1:$I$1872,6,0),"CODIGO INVALIDO ")</f>
        <v>QUININDE</v>
      </c>
      <c r="F105" s="23" t="str">
        <f>IFERROR(VLOOKUP(D105,[24]CODIGOS!$A$1:$I$1872,7,0),"CODIGO INVALIDO ")</f>
        <v>QUININDE</v>
      </c>
      <c r="G105" s="23" t="str">
        <f>IFERROR(VLOOKUP(D105,[24]CODIGOS!$A$1:$I$1872,8,0),"CODIGO INVALIDO ")</f>
        <v>QUININDE 2</v>
      </c>
      <c r="H105" s="37" t="s">
        <v>265</v>
      </c>
      <c r="I105" s="15">
        <v>-0.21868533443947499</v>
      </c>
      <c r="J105" s="86">
        <v>-79.410359859466496</v>
      </c>
      <c r="K105" s="68">
        <v>44825</v>
      </c>
      <c r="L105" s="68" t="s">
        <v>54</v>
      </c>
      <c r="M105" s="61" t="s">
        <v>17</v>
      </c>
      <c r="N105" s="62">
        <v>0.95833333333333337</v>
      </c>
      <c r="O105" s="62">
        <v>8.3333333333333329E-2</v>
      </c>
      <c r="P105" s="27">
        <v>23.59</v>
      </c>
      <c r="Q105" s="27" t="s">
        <v>46</v>
      </c>
      <c r="R105" s="27" t="s">
        <v>47</v>
      </c>
      <c r="S105" s="27"/>
      <c r="T105" s="27"/>
      <c r="U105" s="27" t="s">
        <v>50</v>
      </c>
    </row>
    <row r="106" spans="1:21" s="192" customFormat="1" ht="14.25" customHeight="1" x14ac:dyDescent="0.2">
      <c r="A106" s="23" t="str">
        <f>IFERROR(VLOOKUP(D106,[23]CODIGOS!$A$1:$I$1872,2,0),"CODIGO INVALIDO ")</f>
        <v>ZONA 1</v>
      </c>
      <c r="B106" s="23" t="str">
        <f>IFERROR(VLOOKUP(D106,[23]CODIGOS!$A$1:$I$1872,3,0),"CODIGO INVALIDO ")</f>
        <v>ESMERALDAS</v>
      </c>
      <c r="C106" s="23" t="str">
        <f>IFERROR(VLOOKUP(D106,[23]CODIGOS!$A$1:$I$1872,4,0),"CODIGO INVALIDO ")</f>
        <v>ESMERALDAS</v>
      </c>
      <c r="D106" s="64" t="s">
        <v>356</v>
      </c>
      <c r="E106" s="23" t="str">
        <f>IFERROR(VLOOKUP(D106,[24]CODIGOS!$A$1:$I$1872,6,0),"CODIGO INVALIDO ")</f>
        <v>ESMERALDAS</v>
      </c>
      <c r="F106" s="23" t="str">
        <f>IFERROR(VLOOKUP(D106,[24]CODIGOS!$A$1:$I$1872,7,0),"CODIGO INVALIDO ")</f>
        <v>SAN MATEO</v>
      </c>
      <c r="G106" s="23" t="str">
        <f>IFERROR(VLOOKUP(D106,[24]CODIGOS!$A$1:$I$1872,8,0),"CODIGO INVALIDO ")</f>
        <v>SAN MATEO 1</v>
      </c>
      <c r="H106" s="69" t="s">
        <v>357</v>
      </c>
      <c r="I106" s="59">
        <v>-0.87565274286950201</v>
      </c>
      <c r="J106" s="37">
        <v>-79.635354280499897</v>
      </c>
      <c r="K106" s="68">
        <v>44829</v>
      </c>
      <c r="L106" s="68" t="s">
        <v>54</v>
      </c>
      <c r="M106" s="37" t="s">
        <v>17</v>
      </c>
      <c r="N106" s="62">
        <v>0.87847222222222221</v>
      </c>
      <c r="O106" s="62">
        <v>0.95833333333333337</v>
      </c>
      <c r="P106" s="27">
        <v>60.74</v>
      </c>
      <c r="Q106" s="65" t="s">
        <v>46</v>
      </c>
      <c r="R106" s="27" t="s">
        <v>1120</v>
      </c>
      <c r="S106" s="27" t="s">
        <v>513</v>
      </c>
      <c r="T106" s="23"/>
      <c r="U106" s="27" t="s">
        <v>50</v>
      </c>
    </row>
    <row r="107" spans="1:21" s="192" customFormat="1" ht="14.25" customHeight="1" x14ac:dyDescent="0.2">
      <c r="A107" s="23" t="str">
        <f>IFERROR(VLOOKUP(D107,[23]CODIGOS!$A$1:$I$1872,2,0),"CODIGO INVALIDO ")</f>
        <v>ZONA 1</v>
      </c>
      <c r="B107" s="23" t="str">
        <f>IFERROR(VLOOKUP(D107,[23]CODIGOS!$A$1:$I$1872,3,0),"CODIGO INVALIDO ")</f>
        <v>ESMERALDAS</v>
      </c>
      <c r="C107" s="23" t="str">
        <f>IFERROR(VLOOKUP(D107,[23]CODIGOS!$A$1:$I$1872,4,0),"CODIGO INVALIDO ")</f>
        <v>ESMERALDAS</v>
      </c>
      <c r="D107" s="7" t="s">
        <v>55</v>
      </c>
      <c r="E107" s="23" t="str">
        <f>IFERROR(VLOOKUP(D107,[24]CODIGOS!$A$1:$I$1872,6,0),"CODIGO INVALIDO ")</f>
        <v>ESMERALDAS</v>
      </c>
      <c r="F107" s="23" t="str">
        <f>IFERROR(VLOOKUP(D107,[24]CODIGOS!$A$1:$I$1872,7,0),"CODIGO INVALIDO ")</f>
        <v>CAMARONES</v>
      </c>
      <c r="G107" s="23" t="str">
        <f>IFERROR(VLOOKUP(D107,[24]CODIGOS!$A$1:$I$1872,8,0),"CODIGO INVALIDO ")</f>
        <v>CAMARONES 1</v>
      </c>
      <c r="H107" s="23" t="s">
        <v>1070</v>
      </c>
      <c r="I107" s="59">
        <v>-0.95744504662038199</v>
      </c>
      <c r="J107" s="37">
        <v>-79.630746245384202</v>
      </c>
      <c r="K107" s="68">
        <v>44831</v>
      </c>
      <c r="L107" s="68" t="s">
        <v>54</v>
      </c>
      <c r="M107" s="37" t="s">
        <v>17</v>
      </c>
      <c r="N107" s="62">
        <v>0.97222222222222221</v>
      </c>
      <c r="O107" s="62">
        <v>0.125</v>
      </c>
      <c r="P107" s="27">
        <v>57.2</v>
      </c>
      <c r="Q107" s="27" t="s">
        <v>46</v>
      </c>
      <c r="R107" s="27" t="s">
        <v>109</v>
      </c>
      <c r="S107" s="27" t="s">
        <v>1094</v>
      </c>
      <c r="T107" s="27"/>
      <c r="U107" s="27" t="s">
        <v>50</v>
      </c>
    </row>
    <row r="108" spans="1:21" s="192" customFormat="1" ht="14.25" customHeight="1" x14ac:dyDescent="0.2">
      <c r="A108" s="23" t="str">
        <f>IFERROR(VLOOKUP(D108,[23]CODIGOS!$A$1:$I$1872,2,0),"CODIGO INVALIDO ")</f>
        <v>ZONA 1</v>
      </c>
      <c r="B108" s="23" t="str">
        <f>IFERROR(VLOOKUP(D108,[23]CODIGOS!$A$1:$I$1872,3,0),"CODIGO INVALIDO ")</f>
        <v>ESMERALDAS</v>
      </c>
      <c r="C108" s="23" t="str">
        <f>IFERROR(VLOOKUP(D108,[23]CODIGOS!$A$1:$I$1872,4,0),"CODIGO INVALIDO ")</f>
        <v>ESMERALDAS</v>
      </c>
      <c r="D108" s="7" t="s">
        <v>55</v>
      </c>
      <c r="E108" s="23" t="str">
        <f>IFERROR(VLOOKUP(D108,[24]CODIGOS!$A$1:$I$1872,6,0),"CODIGO INVALIDO ")</f>
        <v>ESMERALDAS</v>
      </c>
      <c r="F108" s="23" t="str">
        <f>IFERROR(VLOOKUP(D108,[24]CODIGOS!$A$1:$I$1872,7,0),"CODIGO INVALIDO ")</f>
        <v>CAMARONES</v>
      </c>
      <c r="G108" s="23" t="str">
        <f>IFERROR(VLOOKUP(D108,[24]CODIGOS!$A$1:$I$1872,8,0),"CODIGO INVALIDO ")</f>
        <v>CAMARONES 1</v>
      </c>
      <c r="H108" s="23" t="s">
        <v>1070</v>
      </c>
      <c r="I108" s="59">
        <v>-0.95741286460587705</v>
      </c>
      <c r="J108" s="37">
        <v>-79.630966186523395</v>
      </c>
      <c r="K108" s="68">
        <v>44831</v>
      </c>
      <c r="L108" s="68" t="s">
        <v>54</v>
      </c>
      <c r="M108" s="37" t="s">
        <v>17</v>
      </c>
      <c r="N108" s="56">
        <v>0.89583333333333337</v>
      </c>
      <c r="O108" s="56">
        <v>0.95833333333333337</v>
      </c>
      <c r="P108" s="27">
        <v>35.799999999999997</v>
      </c>
      <c r="Q108" s="65" t="s">
        <v>46</v>
      </c>
      <c r="R108" s="27" t="s">
        <v>47</v>
      </c>
      <c r="S108" s="27" t="s">
        <v>513</v>
      </c>
      <c r="T108" s="27" t="s">
        <v>448</v>
      </c>
      <c r="U108" s="27" t="s">
        <v>50</v>
      </c>
    </row>
    <row r="109" spans="1:21" s="192" customFormat="1" ht="14.25" customHeight="1" x14ac:dyDescent="0.2">
      <c r="A109" s="23" t="str">
        <f>IFERROR(VLOOKUP(D109,[23]CODIGOS!$A$1:$I$1872,2,0),"CODIGO INVALIDO ")</f>
        <v>ZONA 1</v>
      </c>
      <c r="B109" s="23" t="str">
        <f>IFERROR(VLOOKUP(D109,[23]CODIGOS!$A$1:$I$1872,3,0),"CODIGO INVALIDO ")</f>
        <v>ESMERALDAS</v>
      </c>
      <c r="C109" s="23" t="str">
        <f>IFERROR(VLOOKUP(D109,[23]CODIGOS!$A$1:$I$1872,4,0),"CODIGO INVALIDO ")</f>
        <v>ESMERALDAS</v>
      </c>
      <c r="D109" s="7" t="s">
        <v>55</v>
      </c>
      <c r="E109" s="23" t="str">
        <f>IFERROR(VLOOKUP(D109,[24]CODIGOS!$A$1:$I$1872,6,0),"CODIGO INVALIDO ")</f>
        <v>ESMERALDAS</v>
      </c>
      <c r="F109" s="23" t="str">
        <f>IFERROR(VLOOKUP(D109,[24]CODIGOS!$A$1:$I$1872,7,0),"CODIGO INVALIDO ")</f>
        <v>CAMARONES</v>
      </c>
      <c r="G109" s="23" t="str">
        <f>IFERROR(VLOOKUP(D109,[24]CODIGOS!$A$1:$I$1872,8,0),"CODIGO INVALIDO ")</f>
        <v>CAMARONES 1</v>
      </c>
      <c r="H109" s="23" t="s">
        <v>1070</v>
      </c>
      <c r="I109" s="59">
        <v>-0.95738604626022406</v>
      </c>
      <c r="J109" s="37">
        <v>-79.630955457687307</v>
      </c>
      <c r="K109" s="68">
        <v>44831</v>
      </c>
      <c r="L109" s="68" t="s">
        <v>54</v>
      </c>
      <c r="M109" s="37" t="s">
        <v>17</v>
      </c>
      <c r="N109" s="56">
        <v>0.9375</v>
      </c>
      <c r="O109" s="56">
        <v>6.25E-2</v>
      </c>
      <c r="P109" s="27">
        <v>62.1</v>
      </c>
      <c r="Q109" s="27" t="s">
        <v>46</v>
      </c>
      <c r="R109" s="27" t="s">
        <v>47</v>
      </c>
      <c r="S109" s="27" t="s">
        <v>513</v>
      </c>
      <c r="T109" s="27" t="s">
        <v>496</v>
      </c>
      <c r="U109" s="23" t="s">
        <v>50</v>
      </c>
    </row>
    <row r="110" spans="1:21" s="192" customFormat="1" ht="14.25" customHeight="1" x14ac:dyDescent="0.2">
      <c r="A110" s="23" t="str">
        <f>IFERROR(VLOOKUP(D110,[23]CODIGOS!$A$1:$I$1872,2,0),"CODIGO INVALIDO ")</f>
        <v>ZONA 1</v>
      </c>
      <c r="B110" s="23" t="str">
        <f>IFERROR(VLOOKUP(D110,[23]CODIGOS!$A$1:$I$1872,3,0),"CODIGO INVALIDO ")</f>
        <v>ESMERALDAS</v>
      </c>
      <c r="C110" s="23" t="str">
        <f>IFERROR(VLOOKUP(D110,[23]CODIGOS!$A$1:$I$1872,4,0),"CODIGO INVALIDO ")</f>
        <v>QUININDE</v>
      </c>
      <c r="D110" s="23" t="s">
        <v>315</v>
      </c>
      <c r="E110" s="23" t="str">
        <f>IFERROR(VLOOKUP(D110,[24]CODIGOS!$A$1:$I$1872,6,0),"CODIGO INVALIDO ")</f>
        <v>QUININDE</v>
      </c>
      <c r="F110" s="23" t="str">
        <f>IFERROR(VLOOKUP(D110,[24]CODIGOS!$A$1:$I$1872,7,0),"CODIGO INVALIDO ")</f>
        <v>LA UNION</v>
      </c>
      <c r="G110" s="23" t="str">
        <f>IFERROR(VLOOKUP(D110,[24]CODIGOS!$A$1:$I$1872,8,0),"CODIGO INVALIDO ")</f>
        <v>LA UNION 2</v>
      </c>
      <c r="H110" s="23" t="s">
        <v>265</v>
      </c>
      <c r="I110" s="23">
        <v>0.111290146465909</v>
      </c>
      <c r="J110" s="69">
        <v>-79.408020973205495</v>
      </c>
      <c r="K110" s="68">
        <v>44834</v>
      </c>
      <c r="L110" s="68" t="s">
        <v>54</v>
      </c>
      <c r="M110" s="61" t="s">
        <v>17</v>
      </c>
      <c r="N110" s="56">
        <v>0.33333333333333331</v>
      </c>
      <c r="O110" s="56">
        <v>0.77083333333333337</v>
      </c>
      <c r="P110" s="27">
        <v>62.18</v>
      </c>
      <c r="Q110" s="27" t="s">
        <v>46</v>
      </c>
      <c r="R110" s="27" t="s">
        <v>47</v>
      </c>
      <c r="S110" s="27" t="s">
        <v>266</v>
      </c>
      <c r="T110" s="27" t="s">
        <v>165</v>
      </c>
      <c r="U110" s="27" t="s">
        <v>50</v>
      </c>
    </row>
    <row r="111" spans="1:21" s="192" customFormat="1" ht="14.25" customHeight="1" x14ac:dyDescent="0.2">
      <c r="A111" s="23" t="str">
        <f>IFERROR(VLOOKUP(D111,[23]CODIGOS!$A$1:$I$1872,2,0),"CODIGO INVALIDO ")</f>
        <v>ZONA 1</v>
      </c>
      <c r="B111" s="23" t="str">
        <f>IFERROR(VLOOKUP(D111,[23]CODIGOS!$A$1:$I$1872,3,0),"CODIGO INVALIDO ")</f>
        <v>ESMERALDAS</v>
      </c>
      <c r="C111" s="23" t="str">
        <f>IFERROR(VLOOKUP(D111,[23]CODIGOS!$A$1:$I$1872,4,0),"CODIGO INVALIDO ")</f>
        <v>QUININDE</v>
      </c>
      <c r="D111" s="64" t="s">
        <v>315</v>
      </c>
      <c r="E111" s="23" t="str">
        <f>IFERROR(VLOOKUP(D111,[24]CODIGOS!$A$1:$I$1872,6,0),"CODIGO INVALIDO ")</f>
        <v>QUININDE</v>
      </c>
      <c r="F111" s="23" t="str">
        <f>IFERROR(VLOOKUP(D111,[24]CODIGOS!$A$1:$I$1872,7,0),"CODIGO INVALIDO ")</f>
        <v>LA UNION</v>
      </c>
      <c r="G111" s="23" t="str">
        <f>IFERROR(VLOOKUP(D111,[24]CODIGOS!$A$1:$I$1872,8,0),"CODIGO INVALIDO ")</f>
        <v>LA UNION 2</v>
      </c>
      <c r="H111" s="37" t="s">
        <v>265</v>
      </c>
      <c r="I111" s="75">
        <v>-0.24451100000000001</v>
      </c>
      <c r="J111" s="48">
        <v>-79.422932000000003</v>
      </c>
      <c r="K111" s="68">
        <v>44838</v>
      </c>
      <c r="L111" s="68" t="s">
        <v>54</v>
      </c>
      <c r="M111" s="61" t="s">
        <v>17</v>
      </c>
      <c r="N111" s="62">
        <v>4.1666666666666664E-2</v>
      </c>
      <c r="O111" s="62">
        <v>0.33333333333333331</v>
      </c>
      <c r="P111" s="27">
        <v>34.56</v>
      </c>
      <c r="Q111" s="27" t="s">
        <v>46</v>
      </c>
      <c r="R111" s="27" t="s">
        <v>47</v>
      </c>
      <c r="S111" s="27" t="s">
        <v>266</v>
      </c>
      <c r="T111" s="27" t="s">
        <v>239</v>
      </c>
      <c r="U111" s="23" t="s">
        <v>50</v>
      </c>
    </row>
    <row r="112" spans="1:21" s="192" customFormat="1" ht="14.25" customHeight="1" x14ac:dyDescent="0.2">
      <c r="A112" s="23" t="str">
        <f>IFERROR(VLOOKUP(D112,[23]CODIGOS!$A$1:$I$1872,2,0),"CODIGO INVALIDO ")</f>
        <v>ZONA 1</v>
      </c>
      <c r="B112" s="23" t="str">
        <f>IFERROR(VLOOKUP(D112,[23]CODIGOS!$A$1:$I$1872,3,0),"CODIGO INVALIDO ")</f>
        <v>ESMERALDAS</v>
      </c>
      <c r="C112" s="23" t="str">
        <f>IFERROR(VLOOKUP(D112,[23]CODIGOS!$A$1:$I$1872,4,0),"CODIGO INVALIDO ")</f>
        <v>ESMERALDAS</v>
      </c>
      <c r="D112" s="64" t="s">
        <v>55</v>
      </c>
      <c r="E112" s="23" t="str">
        <f>IFERROR(VLOOKUP(D112,[24]CODIGOS!$A$1:$I$1872,6,0),"CODIGO INVALIDO ")</f>
        <v>ESMERALDAS</v>
      </c>
      <c r="F112" s="23" t="str">
        <f>IFERROR(VLOOKUP(D112,[24]CODIGOS!$A$1:$I$1872,7,0),"CODIGO INVALIDO ")</f>
        <v>CAMARONES</v>
      </c>
      <c r="G112" s="23" t="str">
        <f>IFERROR(VLOOKUP(D112,[24]CODIGOS!$A$1:$I$1872,8,0),"CODIGO INVALIDO ")</f>
        <v>CAMARONES 1</v>
      </c>
      <c r="H112" s="37" t="s">
        <v>1070</v>
      </c>
      <c r="I112" s="75">
        <v>-0.95775506661248799</v>
      </c>
      <c r="J112" s="48">
        <v>-79.630395413623702</v>
      </c>
      <c r="K112" s="68">
        <v>44839</v>
      </c>
      <c r="L112" s="68" t="s">
        <v>54</v>
      </c>
      <c r="M112" s="61" t="s">
        <v>17</v>
      </c>
      <c r="N112" s="62">
        <v>2.0833333333333332E-2</v>
      </c>
      <c r="O112" s="62">
        <v>0.25</v>
      </c>
      <c r="P112" s="27">
        <v>32.409999999999997</v>
      </c>
      <c r="Q112" s="27" t="s">
        <v>46</v>
      </c>
      <c r="R112" s="27" t="s">
        <v>47</v>
      </c>
      <c r="S112" s="27" t="s">
        <v>513</v>
      </c>
      <c r="T112" s="27" t="s">
        <v>496</v>
      </c>
      <c r="U112" s="23" t="s">
        <v>50</v>
      </c>
    </row>
    <row r="113" spans="1:21" s="192" customFormat="1" ht="14.25" customHeight="1" x14ac:dyDescent="0.2">
      <c r="A113" s="23" t="str">
        <f>IFERROR(VLOOKUP(D113,[23]CODIGOS!$A$1:$I$1872,2,0),"CODIGO INVALIDO ")</f>
        <v>ZONA 1</v>
      </c>
      <c r="B113" s="23" t="str">
        <f>IFERROR(VLOOKUP(D113,[23]CODIGOS!$A$1:$I$1872,3,0),"CODIGO INVALIDO ")</f>
        <v>ESMERALDAS</v>
      </c>
      <c r="C113" s="23" t="str">
        <f>IFERROR(VLOOKUP(D113,[23]CODIGOS!$A$1:$I$1872,4,0),"CODIGO INVALIDO ")</f>
        <v>ESMERALDAS</v>
      </c>
      <c r="D113" s="64" t="s">
        <v>55</v>
      </c>
      <c r="E113" s="23" t="str">
        <f>IFERROR(VLOOKUP(D113,[24]CODIGOS!$A$1:$I$1872,6,0),"CODIGO INVALIDO ")</f>
        <v>ESMERALDAS</v>
      </c>
      <c r="F113" s="23" t="str">
        <f>IFERROR(VLOOKUP(D113,[24]CODIGOS!$A$1:$I$1872,7,0),"CODIGO INVALIDO ")</f>
        <v>CAMARONES</v>
      </c>
      <c r="G113" s="23" t="str">
        <f>IFERROR(VLOOKUP(D113,[24]CODIGOS!$A$1:$I$1872,8,0),"CODIGO INVALIDO ")</f>
        <v>CAMARONES 1</v>
      </c>
      <c r="H113" s="27" t="s">
        <v>1070</v>
      </c>
      <c r="I113" s="59">
        <v>-0.95775506661248799</v>
      </c>
      <c r="J113" s="83">
        <v>-79.630395413623702</v>
      </c>
      <c r="K113" s="68">
        <v>44841</v>
      </c>
      <c r="L113" s="68" t="s">
        <v>54</v>
      </c>
      <c r="M113" s="37" t="s">
        <v>17</v>
      </c>
      <c r="N113" s="56">
        <v>0.65972222222222221</v>
      </c>
      <c r="O113" s="56">
        <v>3.888888888888889E-2</v>
      </c>
      <c r="P113" s="27">
        <v>33.25</v>
      </c>
      <c r="Q113" s="27" t="s">
        <v>46</v>
      </c>
      <c r="R113" s="27" t="s">
        <v>47</v>
      </c>
      <c r="S113" s="27" t="s">
        <v>168</v>
      </c>
      <c r="T113" s="27"/>
      <c r="U113" s="27" t="s">
        <v>50</v>
      </c>
    </row>
    <row r="114" spans="1:21" s="192" customFormat="1" ht="14.25" customHeight="1" x14ac:dyDescent="0.2">
      <c r="A114" s="23" t="str">
        <f>IFERROR(VLOOKUP(D114,[23]CODIGOS!$A$1:$I$1872,2,0),"CODIGO INVALIDO ")</f>
        <v>ZONA 1</v>
      </c>
      <c r="B114" s="23" t="str">
        <f>IFERROR(VLOOKUP(D114,[23]CODIGOS!$A$1:$I$1872,3,0),"CODIGO INVALIDO ")</f>
        <v>ESMERALDAS</v>
      </c>
      <c r="C114" s="23" t="str">
        <f>IFERROR(VLOOKUP(D114,[23]CODIGOS!$A$1:$I$1872,4,0),"CODIGO INVALIDO ")</f>
        <v>ESMERALDAS</v>
      </c>
      <c r="D114" s="64" t="s">
        <v>356</v>
      </c>
      <c r="E114" s="23" t="str">
        <f>IFERROR(VLOOKUP(D114,[24]CODIGOS!$A$1:$I$1872,6,0),"CODIGO INVALIDO ")</f>
        <v>ESMERALDAS</v>
      </c>
      <c r="F114" s="23" t="str">
        <f>IFERROR(VLOOKUP(D114,[24]CODIGOS!$A$1:$I$1872,7,0),"CODIGO INVALIDO ")</f>
        <v>SAN MATEO</v>
      </c>
      <c r="G114" s="23" t="str">
        <f>IFERROR(VLOOKUP(D114,[24]CODIGOS!$A$1:$I$1872,8,0),"CODIGO INVALIDO ")</f>
        <v>SAN MATEO 1</v>
      </c>
      <c r="H114" s="27" t="s">
        <v>357</v>
      </c>
      <c r="I114" s="59">
        <v>-0.87565274286950201</v>
      </c>
      <c r="J114" s="83">
        <v>-79.635354280499897</v>
      </c>
      <c r="K114" s="68">
        <v>44842</v>
      </c>
      <c r="L114" s="68" t="s">
        <v>54</v>
      </c>
      <c r="M114" s="37" t="s">
        <v>17</v>
      </c>
      <c r="N114" s="56">
        <v>0.20833333333333334</v>
      </c>
      <c r="O114" s="56">
        <v>0.41666666666666669</v>
      </c>
      <c r="P114" s="27">
        <v>31.1</v>
      </c>
      <c r="Q114" s="27" t="s">
        <v>46</v>
      </c>
      <c r="R114" s="27" t="s">
        <v>1120</v>
      </c>
      <c r="S114" s="27" t="s">
        <v>49</v>
      </c>
      <c r="T114" s="27" t="s">
        <v>496</v>
      </c>
      <c r="U114" s="27" t="s">
        <v>50</v>
      </c>
    </row>
    <row r="115" spans="1:21" s="192" customFormat="1" ht="14.25" customHeight="1" x14ac:dyDescent="0.2">
      <c r="A115" s="23" t="str">
        <f>IFERROR(VLOOKUP(D115,[23]CODIGOS!$A$1:$I$1872,2,0),"CODIGO INVALIDO ")</f>
        <v>ZONA 1</v>
      </c>
      <c r="B115" s="23" t="str">
        <f>IFERROR(VLOOKUP(D115,[23]CODIGOS!$A$1:$I$1872,3,0),"CODIGO INVALIDO ")</f>
        <v>ESMERALDAS</v>
      </c>
      <c r="C115" s="23" t="str">
        <f>IFERROR(VLOOKUP(D115,[23]CODIGOS!$A$1:$I$1872,4,0),"CODIGO INVALIDO ")</f>
        <v>QUININDE</v>
      </c>
      <c r="D115" s="23" t="s">
        <v>315</v>
      </c>
      <c r="E115" s="23" t="str">
        <f>IFERROR(VLOOKUP(D115,[24]CODIGOS!$A$1:$I$1872,6,0),"CODIGO INVALIDO ")</f>
        <v>QUININDE</v>
      </c>
      <c r="F115" s="23" t="str">
        <f>IFERROR(VLOOKUP(D115,[24]CODIGOS!$A$1:$I$1872,7,0),"CODIGO INVALIDO ")</f>
        <v>LA UNION</v>
      </c>
      <c r="G115" s="23" t="str">
        <f>IFERROR(VLOOKUP(D115,[24]CODIGOS!$A$1:$I$1872,8,0),"CODIGO INVALIDO ")</f>
        <v>LA UNION 2</v>
      </c>
      <c r="H115" s="23" t="s">
        <v>265</v>
      </c>
      <c r="I115" s="59">
        <v>-0.24451100000000001</v>
      </c>
      <c r="J115" s="83">
        <v>-79.422932000000003</v>
      </c>
      <c r="K115" s="68">
        <v>44850</v>
      </c>
      <c r="L115" s="68" t="s">
        <v>54</v>
      </c>
      <c r="M115" s="37" t="s">
        <v>17</v>
      </c>
      <c r="N115" s="56">
        <v>0.875</v>
      </c>
      <c r="O115" s="56">
        <v>0.15277777777777776</v>
      </c>
      <c r="P115" s="27">
        <v>21.68</v>
      </c>
      <c r="Q115" s="27" t="s">
        <v>46</v>
      </c>
      <c r="R115" s="27" t="s">
        <v>47</v>
      </c>
      <c r="S115" s="27" t="s">
        <v>372</v>
      </c>
      <c r="T115" s="27"/>
      <c r="U115" s="27" t="s">
        <v>50</v>
      </c>
    </row>
    <row r="116" spans="1:21" s="185" customFormat="1" ht="14.25" customHeight="1" x14ac:dyDescent="0.2">
      <c r="A116" s="23" t="str">
        <f>IFERROR(VLOOKUP(D116,[23]CODIGOS!$A$1:$I$1872,2,0),"CODIGO INVALIDO ")</f>
        <v>ZONA 1</v>
      </c>
      <c r="B116" s="23" t="str">
        <f>IFERROR(VLOOKUP(D116,[23]CODIGOS!$A$1:$I$1872,3,0),"CODIGO INVALIDO ")</f>
        <v>ESMERALDAS</v>
      </c>
      <c r="C116" s="23" t="str">
        <f>IFERROR(VLOOKUP(D116,[23]CODIGOS!$A$1:$I$1872,4,0),"CODIGO INVALIDO ")</f>
        <v>QUININDE</v>
      </c>
      <c r="D116" s="23" t="s">
        <v>315</v>
      </c>
      <c r="E116" s="23" t="str">
        <f>IFERROR(VLOOKUP(D116,[24]CODIGOS!$A$1:$I$1872,6,0),"CODIGO INVALIDO ")</f>
        <v>QUININDE</v>
      </c>
      <c r="F116" s="23" t="str">
        <f>IFERROR(VLOOKUP(D116,[24]CODIGOS!$A$1:$I$1872,7,0),"CODIGO INVALIDO ")</f>
        <v>LA UNION</v>
      </c>
      <c r="G116" s="23" t="str">
        <f>IFERROR(VLOOKUP(D116,[24]CODIGOS!$A$1:$I$1872,8,0),"CODIGO INVALIDO ")</f>
        <v>LA UNION 2</v>
      </c>
      <c r="H116" s="23" t="s">
        <v>265</v>
      </c>
      <c r="I116" s="59">
        <v>-0.21968387536314199</v>
      </c>
      <c r="J116" s="83">
        <v>-79.4103169442037</v>
      </c>
      <c r="K116" s="68">
        <v>44855</v>
      </c>
      <c r="L116" s="68" t="s">
        <v>54</v>
      </c>
      <c r="M116" s="61" t="s">
        <v>17</v>
      </c>
      <c r="N116" s="62">
        <v>0.62152777777777779</v>
      </c>
      <c r="O116" s="62">
        <v>0.85416666666666663</v>
      </c>
      <c r="P116" s="23">
        <v>12.34</v>
      </c>
      <c r="Q116" s="65" t="s">
        <v>46</v>
      </c>
      <c r="R116" s="27" t="s">
        <v>109</v>
      </c>
      <c r="S116" s="27" t="s">
        <v>65</v>
      </c>
      <c r="T116" s="23" t="s">
        <v>998</v>
      </c>
      <c r="U116" s="27" t="s">
        <v>50</v>
      </c>
    </row>
    <row r="117" spans="1:21" s="185" customFormat="1" ht="14.25" customHeight="1" x14ac:dyDescent="0.2">
      <c r="A117" s="23" t="str">
        <f>IFERROR(VLOOKUP(D117,[23]CODIGOS!$A$1:$I$1872,2,0),"CODIGO INVALIDO ")</f>
        <v>ZONA 1</v>
      </c>
      <c r="B117" s="23" t="str">
        <f>IFERROR(VLOOKUP(D117,[23]CODIGOS!$A$1:$I$1872,3,0),"CODIGO INVALIDO ")</f>
        <v>ESMERALDAS</v>
      </c>
      <c r="C117" s="23" t="str">
        <f>IFERROR(VLOOKUP(D117,[23]CODIGOS!$A$1:$I$1872,4,0),"CODIGO INVALIDO ")</f>
        <v>QUININDE</v>
      </c>
      <c r="D117" s="23" t="s">
        <v>817</v>
      </c>
      <c r="E117" s="23" t="str">
        <f>IFERROR(VLOOKUP(D117,[24]CODIGOS!$A$1:$I$1872,6,0),"CODIGO INVALIDO ")</f>
        <v>QUININDE</v>
      </c>
      <c r="F117" s="23" t="str">
        <f>IFERROR(VLOOKUP(D117,[24]CODIGOS!$A$1:$I$1872,7,0),"CODIGO INVALIDO ")</f>
        <v>LA SEXTA</v>
      </c>
      <c r="G117" s="23" t="str">
        <f>IFERROR(VLOOKUP(D117,[24]CODIGOS!$A$1:$I$1872,8,0),"CODIGO INVALIDO ")</f>
        <v>LA SEXTA 1</v>
      </c>
      <c r="H117" s="27" t="s">
        <v>421</v>
      </c>
      <c r="I117" s="59">
        <v>-0.28828260856225102</v>
      </c>
      <c r="J117" s="83">
        <v>-79.291044473566203</v>
      </c>
      <c r="K117" s="68">
        <v>44856</v>
      </c>
      <c r="L117" s="68" t="s">
        <v>54</v>
      </c>
      <c r="M117" s="37" t="s">
        <v>17</v>
      </c>
      <c r="N117" s="62">
        <v>0.625</v>
      </c>
      <c r="O117" s="62">
        <v>0.72916666666666663</v>
      </c>
      <c r="P117" s="27">
        <v>5.75</v>
      </c>
      <c r="Q117" s="27" t="s">
        <v>46</v>
      </c>
      <c r="R117" s="27" t="s">
        <v>47</v>
      </c>
      <c r="S117" s="27" t="s">
        <v>513</v>
      </c>
      <c r="T117" s="27"/>
      <c r="U117" s="27" t="s">
        <v>50</v>
      </c>
    </row>
    <row r="118" spans="1:21" s="185" customFormat="1" ht="14.25" customHeight="1" x14ac:dyDescent="0.2">
      <c r="A118" s="23" t="str">
        <f>IFERROR(VLOOKUP(D118,[23]CODIGOS!$A$1:$I$1872,2,0),"CODIGO INVALIDO ")</f>
        <v>ZONA 1</v>
      </c>
      <c r="B118" s="23" t="str">
        <f>IFERROR(VLOOKUP(D118,[23]CODIGOS!$A$1:$I$1872,3,0),"CODIGO INVALIDO ")</f>
        <v>ESMERALDAS</v>
      </c>
      <c r="C118" s="23" t="str">
        <f>IFERROR(VLOOKUP(D118,[23]CODIGOS!$A$1:$I$1872,4,0),"CODIGO INVALIDO ")</f>
        <v>ESMERALDAS</v>
      </c>
      <c r="D118" s="23" t="s">
        <v>55</v>
      </c>
      <c r="E118" s="23" t="str">
        <f>IFERROR(VLOOKUP(D118,[24]CODIGOS!$A$1:$I$1872,6,0),"CODIGO INVALIDO ")</f>
        <v>ESMERALDAS</v>
      </c>
      <c r="F118" s="23" t="str">
        <f>IFERROR(VLOOKUP(D118,[24]CODIGOS!$A$1:$I$1872,7,0),"CODIGO INVALIDO ")</f>
        <v>CAMARONES</v>
      </c>
      <c r="G118" s="23" t="str">
        <f>IFERROR(VLOOKUP(D118,[24]CODIGOS!$A$1:$I$1872,8,0),"CODIGO INVALIDO ")</f>
        <v>CAMARONES 1</v>
      </c>
      <c r="H118" s="27" t="s">
        <v>1070</v>
      </c>
      <c r="I118" s="59">
        <v>-0.95769713905687204</v>
      </c>
      <c r="J118" s="83">
        <v>-79.630408287048297</v>
      </c>
      <c r="K118" s="68">
        <v>44856</v>
      </c>
      <c r="L118" s="68" t="s">
        <v>54</v>
      </c>
      <c r="M118" s="37" t="s">
        <v>17</v>
      </c>
      <c r="N118" s="62">
        <v>0.98888888888888893</v>
      </c>
      <c r="O118" s="62">
        <v>0.14930555555555555</v>
      </c>
      <c r="P118" s="27">
        <v>30.87</v>
      </c>
      <c r="Q118" s="27" t="s">
        <v>46</v>
      </c>
      <c r="R118" s="27" t="s">
        <v>47</v>
      </c>
      <c r="S118" s="27" t="s">
        <v>513</v>
      </c>
      <c r="T118" s="27" t="s">
        <v>59</v>
      </c>
      <c r="U118" s="27" t="s">
        <v>50</v>
      </c>
    </row>
    <row r="119" spans="1:21" s="192" customFormat="1" ht="14.25" customHeight="1" x14ac:dyDescent="0.2">
      <c r="A119" s="23" t="str">
        <f>IFERROR(VLOOKUP(D119,[23]CODIGOS!$A$1:$I$1872,2,0),"CODIGO INVALIDO ")</f>
        <v>ZONA 1</v>
      </c>
      <c r="B119" s="23" t="str">
        <f>IFERROR(VLOOKUP(D119,[23]CODIGOS!$A$1:$I$1872,3,0),"CODIGO INVALIDO ")</f>
        <v>ESMERALDAS</v>
      </c>
      <c r="C119" s="23" t="str">
        <f>IFERROR(VLOOKUP(D119,[23]CODIGOS!$A$1:$I$1872,4,0),"CODIGO INVALIDO ")</f>
        <v>ESMERALDAS</v>
      </c>
      <c r="D119" s="64" t="s">
        <v>356</v>
      </c>
      <c r="E119" s="23" t="str">
        <f>IFERROR(VLOOKUP(D119,[24]CODIGOS!$A$1:$I$1872,6,0),"CODIGO INVALIDO ")</f>
        <v>ESMERALDAS</v>
      </c>
      <c r="F119" s="23" t="str">
        <f>IFERROR(VLOOKUP(D119,[24]CODIGOS!$A$1:$I$1872,7,0),"CODIGO INVALIDO ")</f>
        <v>SAN MATEO</v>
      </c>
      <c r="G119" s="23" t="str">
        <f>IFERROR(VLOOKUP(D119,[24]CODIGOS!$A$1:$I$1872,8,0),"CODIGO INVALIDO ")</f>
        <v>SAN MATEO 1</v>
      </c>
      <c r="H119" s="69" t="s">
        <v>357</v>
      </c>
      <c r="I119" s="59">
        <v>-0.87569641961467604</v>
      </c>
      <c r="J119" s="83">
        <v>-79.635316729545593</v>
      </c>
      <c r="K119" s="68">
        <v>44859</v>
      </c>
      <c r="L119" s="68" t="s">
        <v>54</v>
      </c>
      <c r="M119" s="37" t="s">
        <v>17</v>
      </c>
      <c r="N119" s="56">
        <v>0.4375</v>
      </c>
      <c r="O119" s="56">
        <v>0.51388888888888895</v>
      </c>
      <c r="P119" s="27">
        <v>7.4</v>
      </c>
      <c r="Q119" s="65" t="s">
        <v>46</v>
      </c>
      <c r="R119" s="27" t="s">
        <v>109</v>
      </c>
      <c r="S119" s="27" t="s">
        <v>65</v>
      </c>
      <c r="T119" s="27"/>
      <c r="U119" s="27" t="s">
        <v>50</v>
      </c>
    </row>
    <row r="120" spans="1:21" s="192" customFormat="1" ht="14.25" customHeight="1" x14ac:dyDescent="0.2">
      <c r="A120" s="23" t="str">
        <f>IFERROR(VLOOKUP(D120,[23]CODIGOS!$A$1:$I$1872,2,0),"CODIGO INVALIDO ")</f>
        <v>ZONA 1</v>
      </c>
      <c r="B120" s="23" t="str">
        <f>IFERROR(VLOOKUP(D120,[23]CODIGOS!$A$1:$I$1872,3,0),"CODIGO INVALIDO ")</f>
        <v>ESMERALDAS</v>
      </c>
      <c r="C120" s="23" t="str">
        <f>IFERROR(VLOOKUP(D120,[23]CODIGOS!$A$1:$I$1872,4,0),"CODIGO INVALIDO ")</f>
        <v>QUININDE</v>
      </c>
      <c r="D120" s="23" t="s">
        <v>315</v>
      </c>
      <c r="E120" s="23" t="str">
        <f>IFERROR(VLOOKUP(D120,[24]CODIGOS!$A$1:$I$1872,6,0),"CODIGO INVALIDO ")</f>
        <v>QUININDE</v>
      </c>
      <c r="F120" s="23" t="str">
        <f>IFERROR(VLOOKUP(D120,[24]CODIGOS!$A$1:$I$1872,7,0),"CODIGO INVALIDO ")</f>
        <v>LA UNION</v>
      </c>
      <c r="G120" s="23" t="str">
        <f>IFERROR(VLOOKUP(D120,[24]CODIGOS!$A$1:$I$1872,8,0),"CODIGO INVALIDO ")</f>
        <v>LA UNION 2</v>
      </c>
      <c r="H120" s="23" t="s">
        <v>265</v>
      </c>
      <c r="I120" s="59">
        <v>-0.219684641587822</v>
      </c>
      <c r="J120" s="83">
        <v>-79.410339934506098</v>
      </c>
      <c r="K120" s="68">
        <v>44860</v>
      </c>
      <c r="L120" s="68" t="s">
        <v>54</v>
      </c>
      <c r="M120" s="37" t="s">
        <v>17</v>
      </c>
      <c r="N120" s="56">
        <v>0.1875</v>
      </c>
      <c r="O120" s="56">
        <v>0.45833333333333331</v>
      </c>
      <c r="P120" s="37">
        <v>59.64</v>
      </c>
      <c r="Q120" s="65" t="s">
        <v>46</v>
      </c>
      <c r="R120" s="27" t="s">
        <v>47</v>
      </c>
      <c r="S120" s="27" t="s">
        <v>696</v>
      </c>
      <c r="T120" s="27" t="s">
        <v>690</v>
      </c>
      <c r="U120" s="27" t="s">
        <v>50</v>
      </c>
    </row>
    <row r="121" spans="1:21" s="192" customFormat="1" ht="14.25" customHeight="1" x14ac:dyDescent="0.2">
      <c r="A121" s="23" t="str">
        <f>IFERROR(VLOOKUP(D121,[23]CODIGOS!$A$1:$I$1872,2,0),"CODIGO INVALIDO ")</f>
        <v>ZONA 1</v>
      </c>
      <c r="B121" s="23" t="str">
        <f>IFERROR(VLOOKUP(D121,[23]CODIGOS!$A$1:$I$1872,3,0),"CODIGO INVALIDO ")</f>
        <v>ESMERALDAS</v>
      </c>
      <c r="C121" s="23" t="str">
        <f>IFERROR(VLOOKUP(D121,[23]CODIGOS!$A$1:$I$1872,4,0),"CODIGO INVALIDO ")</f>
        <v>ESMERALDAS</v>
      </c>
      <c r="D121" s="23" t="s">
        <v>55</v>
      </c>
      <c r="E121" s="23" t="str">
        <f>IFERROR(VLOOKUP(D121,[24]CODIGOS!$A$1:$I$1872,6,0),"CODIGO INVALIDO ")</f>
        <v>ESMERALDAS</v>
      </c>
      <c r="F121" s="23" t="str">
        <f>IFERROR(VLOOKUP(D121,[24]CODIGOS!$A$1:$I$1872,7,0),"CODIGO INVALIDO ")</f>
        <v>CAMARONES</v>
      </c>
      <c r="G121" s="23" t="str">
        <f>IFERROR(VLOOKUP(D121,[24]CODIGOS!$A$1:$I$1872,8,0),"CODIGO INVALIDO ")</f>
        <v>CAMARONES 1</v>
      </c>
      <c r="H121" s="23" t="s">
        <v>1070</v>
      </c>
      <c r="I121" s="59">
        <v>-0.95769713905687204</v>
      </c>
      <c r="J121" s="83">
        <v>-79.630408287048297</v>
      </c>
      <c r="K121" s="68">
        <v>44865</v>
      </c>
      <c r="L121" s="68" t="s">
        <v>54</v>
      </c>
      <c r="M121" s="37" t="s">
        <v>17</v>
      </c>
      <c r="N121" s="56">
        <v>0.875</v>
      </c>
      <c r="O121" s="56">
        <v>0.11458333333333333</v>
      </c>
      <c r="P121" s="37">
        <v>49.04</v>
      </c>
      <c r="Q121" s="65" t="s">
        <v>46</v>
      </c>
      <c r="R121" s="27" t="s">
        <v>47</v>
      </c>
      <c r="S121" s="27" t="s">
        <v>472</v>
      </c>
      <c r="T121" s="27" t="s">
        <v>989</v>
      </c>
      <c r="U121" s="27" t="s">
        <v>50</v>
      </c>
    </row>
    <row r="122" spans="1:21" s="192" customFormat="1" ht="14.25" customHeight="1" x14ac:dyDescent="0.2">
      <c r="A122" s="23" t="str">
        <f>IFERROR(VLOOKUP(D122,[23]CODIGOS!$A$1:$I$1872,2,0),"CODIGO INVALIDO ")</f>
        <v>ZONA 1</v>
      </c>
      <c r="B122" s="23" t="str">
        <f>IFERROR(VLOOKUP(D122,[23]CODIGOS!$A$1:$I$1872,3,0),"CODIGO INVALIDO ")</f>
        <v>ESMERALDAS</v>
      </c>
      <c r="C122" s="23" t="str">
        <f>IFERROR(VLOOKUP(D122,[23]CODIGOS!$A$1:$I$1872,4,0),"CODIGO INVALIDO ")</f>
        <v>ESMERALDAS</v>
      </c>
      <c r="D122" s="64" t="s">
        <v>356</v>
      </c>
      <c r="E122" s="23" t="str">
        <f>IFERROR(VLOOKUP(D122,[24]CODIGOS!$A$1:$I$1872,6,0),"CODIGO INVALIDO ")</f>
        <v>ESMERALDAS</v>
      </c>
      <c r="F122" s="23" t="str">
        <f>IFERROR(VLOOKUP(D122,[24]CODIGOS!$A$1:$I$1872,7,0),"CODIGO INVALIDO ")</f>
        <v>SAN MATEO</v>
      </c>
      <c r="G122" s="23" t="str">
        <f>IFERROR(VLOOKUP(D122,[24]CODIGOS!$A$1:$I$1872,8,0),"CODIGO INVALIDO ")</f>
        <v>SAN MATEO 1</v>
      </c>
      <c r="H122" s="69" t="s">
        <v>357</v>
      </c>
      <c r="I122" s="59">
        <v>-0.87569641961467604</v>
      </c>
      <c r="J122" s="37">
        <v>-79.635316729545593</v>
      </c>
      <c r="K122" s="68">
        <v>44867</v>
      </c>
      <c r="L122" s="68" t="s">
        <v>54</v>
      </c>
      <c r="M122" s="37" t="s">
        <v>17</v>
      </c>
      <c r="N122" s="62">
        <v>0.4861111111111111</v>
      </c>
      <c r="O122" s="62">
        <v>7.6388888888888895E-2</v>
      </c>
      <c r="P122" s="23">
        <v>28.7</v>
      </c>
      <c r="Q122" s="27" t="s">
        <v>46</v>
      </c>
      <c r="R122" s="27" t="s">
        <v>109</v>
      </c>
      <c r="S122" s="27" t="s">
        <v>65</v>
      </c>
      <c r="T122" s="27"/>
      <c r="U122" s="27" t="s">
        <v>50</v>
      </c>
    </row>
    <row r="123" spans="1:21" s="192" customFormat="1" ht="14.25" customHeight="1" x14ac:dyDescent="0.2">
      <c r="A123" s="23" t="str">
        <f>IFERROR(VLOOKUP(D123,[23]CODIGOS!$A$1:$I$1872,2,0),"CODIGO INVALIDO ")</f>
        <v>ZONA 1</v>
      </c>
      <c r="B123" s="23" t="str">
        <f>IFERROR(VLOOKUP(D123,[23]CODIGOS!$A$1:$I$1872,3,0),"CODIGO INVALIDO ")</f>
        <v>ESMERALDAS</v>
      </c>
      <c r="C123" s="23" t="str">
        <f>IFERROR(VLOOKUP(D123,[23]CODIGOS!$A$1:$I$1872,4,0),"CODIGO INVALIDO ")</f>
        <v>ESMERALDAS</v>
      </c>
      <c r="D123" s="69" t="s">
        <v>55</v>
      </c>
      <c r="E123" s="23" t="str">
        <f>IFERROR(VLOOKUP(D123,[24]CODIGOS!$A$1:$I$1872,6,0),"CODIGO INVALIDO ")</f>
        <v>ESMERALDAS</v>
      </c>
      <c r="F123" s="23" t="str">
        <f>IFERROR(VLOOKUP(D123,[24]CODIGOS!$A$1:$I$1872,7,0),"CODIGO INVALIDO ")</f>
        <v>CAMARONES</v>
      </c>
      <c r="G123" s="23" t="str">
        <f>IFERROR(VLOOKUP(D123,[24]CODIGOS!$A$1:$I$1872,8,0),"CODIGO INVALIDO ")</f>
        <v>CAMARONES 1</v>
      </c>
      <c r="H123" s="52" t="s">
        <v>1070</v>
      </c>
      <c r="I123" s="59">
        <v>-0.95755231999988699</v>
      </c>
      <c r="J123" s="37">
        <v>-79.630671143531799</v>
      </c>
      <c r="K123" s="68">
        <v>44872</v>
      </c>
      <c r="L123" s="68" t="s">
        <v>54</v>
      </c>
      <c r="M123" s="61" t="s">
        <v>17</v>
      </c>
      <c r="N123" s="56">
        <v>0.86805555555555547</v>
      </c>
      <c r="O123" s="56">
        <v>0.99305555555555547</v>
      </c>
      <c r="P123" s="27">
        <v>14.98</v>
      </c>
      <c r="Q123" s="27" t="s">
        <v>46</v>
      </c>
      <c r="R123" s="27" t="s">
        <v>47</v>
      </c>
      <c r="S123" s="27" t="s">
        <v>472</v>
      </c>
      <c r="T123" s="27"/>
      <c r="U123" s="27" t="s">
        <v>50</v>
      </c>
    </row>
    <row r="124" spans="1:21" s="192" customFormat="1" ht="14.25" customHeight="1" x14ac:dyDescent="0.2">
      <c r="A124" s="23" t="str">
        <f>IFERROR(VLOOKUP(D124,[23]CODIGOS!$A$1:$I$1872,2,0),"CODIGO INVALIDO ")</f>
        <v>ZONA 1</v>
      </c>
      <c r="B124" s="23" t="str">
        <f>IFERROR(VLOOKUP(D124,[23]CODIGOS!$A$1:$I$1872,3,0),"CODIGO INVALIDO ")</f>
        <v>ESMERALDAS</v>
      </c>
      <c r="C124" s="23" t="str">
        <f>IFERROR(VLOOKUP(D124,[23]CODIGOS!$A$1:$I$1872,4,0),"CODIGO INVALIDO ")</f>
        <v>ESMERALDAS</v>
      </c>
      <c r="D124" s="69" t="s">
        <v>55</v>
      </c>
      <c r="E124" s="23" t="str">
        <f>IFERROR(VLOOKUP(D124,[24]CODIGOS!$A$1:$I$1872,6,0),"CODIGO INVALIDO ")</f>
        <v>ESMERALDAS</v>
      </c>
      <c r="F124" s="23" t="str">
        <f>IFERROR(VLOOKUP(D124,[24]CODIGOS!$A$1:$I$1872,7,0),"CODIGO INVALIDO ")</f>
        <v>CAMARONES</v>
      </c>
      <c r="G124" s="23" t="str">
        <f>IFERROR(VLOOKUP(D124,[24]CODIGOS!$A$1:$I$1872,8,0),"CODIGO INVALIDO ")</f>
        <v>CAMARONES 1</v>
      </c>
      <c r="H124" s="52" t="s">
        <v>1070</v>
      </c>
      <c r="I124" s="59">
        <v>-0.95756304733764397</v>
      </c>
      <c r="J124" s="37">
        <v>-79.630612134933401</v>
      </c>
      <c r="K124" s="68">
        <v>44875</v>
      </c>
      <c r="L124" s="68" t="s">
        <v>54</v>
      </c>
      <c r="M124" s="61" t="s">
        <v>17</v>
      </c>
      <c r="N124" s="56">
        <v>1.3888888888888888E-2</v>
      </c>
      <c r="O124" s="56">
        <v>0.10416666666666667</v>
      </c>
      <c r="P124" s="27">
        <v>18.93</v>
      </c>
      <c r="Q124" s="27" t="s">
        <v>46</v>
      </c>
      <c r="R124" s="27" t="s">
        <v>109</v>
      </c>
      <c r="S124" s="27" t="s">
        <v>65</v>
      </c>
      <c r="T124" s="27"/>
      <c r="U124" s="27" t="s">
        <v>50</v>
      </c>
    </row>
    <row r="125" spans="1:21" s="192" customFormat="1" ht="14.25" customHeight="1" x14ac:dyDescent="0.2">
      <c r="A125" s="23" t="str">
        <f>IFERROR(VLOOKUP(D125,[23]CODIGOS!$A$1:$I$1872,2,0),"CODIGO INVALIDO ")</f>
        <v>ZONA 1</v>
      </c>
      <c r="B125" s="23" t="str">
        <f>IFERROR(VLOOKUP(D125,[23]CODIGOS!$A$1:$I$1872,3,0),"CODIGO INVALIDO ")</f>
        <v>ESMERALDAS</v>
      </c>
      <c r="C125" s="23" t="str">
        <f>IFERROR(VLOOKUP(D125,[23]CODIGOS!$A$1:$I$1872,4,0),"CODIGO INVALIDO ")</f>
        <v>ESMERALDAS</v>
      </c>
      <c r="D125" s="69" t="s">
        <v>55</v>
      </c>
      <c r="E125" s="23" t="str">
        <f>IFERROR(VLOOKUP(D125,[24]CODIGOS!$A$1:$I$1872,6,0),"CODIGO INVALIDO ")</f>
        <v>ESMERALDAS</v>
      </c>
      <c r="F125" s="23" t="str">
        <f>IFERROR(VLOOKUP(D125,[24]CODIGOS!$A$1:$I$1872,7,0),"CODIGO INVALIDO ")</f>
        <v>CAMARONES</v>
      </c>
      <c r="G125" s="23" t="str">
        <f>IFERROR(VLOOKUP(D125,[24]CODIGOS!$A$1:$I$1872,8,0),"CODIGO INVALIDO ")</f>
        <v>CAMARONES 1</v>
      </c>
      <c r="H125" s="52" t="s">
        <v>1070</v>
      </c>
      <c r="I125" s="59">
        <v>-0.95758450201306899</v>
      </c>
      <c r="J125" s="37">
        <v>-79.630590677261296</v>
      </c>
      <c r="K125" s="68">
        <v>44875</v>
      </c>
      <c r="L125" s="68" t="s">
        <v>54</v>
      </c>
      <c r="M125" s="61" t="s">
        <v>17</v>
      </c>
      <c r="N125" s="56">
        <v>8.3333333333333329E-2</v>
      </c>
      <c r="O125" s="56">
        <v>0.1875</v>
      </c>
      <c r="P125" s="27">
        <v>33.159999999999997</v>
      </c>
      <c r="Q125" s="27" t="s">
        <v>46</v>
      </c>
      <c r="R125" s="27" t="s">
        <v>47</v>
      </c>
      <c r="S125" s="27" t="s">
        <v>496</v>
      </c>
      <c r="T125" s="27" t="s">
        <v>1300</v>
      </c>
      <c r="U125" s="27" t="s">
        <v>50</v>
      </c>
    </row>
    <row r="126" spans="1:21" s="192" customFormat="1" ht="14.25" customHeight="1" x14ac:dyDescent="0.2">
      <c r="A126" s="23" t="str">
        <f>IFERROR(VLOOKUP(D126,[23]CODIGOS!$A$1:$I$1872,2,0),"CODIGO INVALIDO ")</f>
        <v>ZONA 1</v>
      </c>
      <c r="B126" s="23" t="str">
        <f>IFERROR(VLOOKUP(D126,[23]CODIGOS!$A$1:$I$1872,3,0),"CODIGO INVALIDO ")</f>
        <v>ESMERALDAS</v>
      </c>
      <c r="C126" s="23" t="str">
        <f>IFERROR(VLOOKUP(D126,[23]CODIGOS!$A$1:$I$1872,4,0),"CODIGO INVALIDO ")</f>
        <v>ATACAMES</v>
      </c>
      <c r="D126" s="64" t="s">
        <v>571</v>
      </c>
      <c r="E126" s="23" t="str">
        <f>IFERROR(VLOOKUP(D126,[24]CODIGOS!$A$1:$I$1872,6,0),"CODIGO INVALIDO ")</f>
        <v>ATACAMES</v>
      </c>
      <c r="F126" s="23" t="str">
        <f>IFERROR(VLOOKUP(D126,[24]CODIGOS!$A$1:$I$1872,7,0),"CODIGO INVALIDO ")</f>
        <v>TONCHIGUE</v>
      </c>
      <c r="G126" s="23" t="str">
        <f>IFERROR(VLOOKUP(D126,[24]CODIGOS!$A$1:$I$1872,8,0),"CODIGO INVALIDO ")</f>
        <v>TONCHIGUE 2</v>
      </c>
      <c r="H126" s="23" t="s">
        <v>1306</v>
      </c>
      <c r="I126" s="27">
        <v>0.82884975246317305</v>
      </c>
      <c r="J126" s="63">
        <v>-79.888759270552796</v>
      </c>
      <c r="K126" s="68">
        <v>44877</v>
      </c>
      <c r="L126" s="68" t="s">
        <v>54</v>
      </c>
      <c r="M126" s="61" t="s">
        <v>17</v>
      </c>
      <c r="N126" s="62">
        <v>0.67569444444444438</v>
      </c>
      <c r="O126" s="62">
        <v>0.79166666666666663</v>
      </c>
      <c r="P126" s="23">
        <v>24</v>
      </c>
      <c r="Q126" s="27" t="s">
        <v>46</v>
      </c>
      <c r="R126" s="27" t="s">
        <v>47</v>
      </c>
      <c r="S126" s="27" t="s">
        <v>83</v>
      </c>
      <c r="T126" s="23"/>
      <c r="U126" s="27" t="s">
        <v>50</v>
      </c>
    </row>
    <row r="127" spans="1:21" s="185" customFormat="1" ht="14.25" customHeight="1" x14ac:dyDescent="0.2">
      <c r="A127" s="23" t="str">
        <f>IFERROR(VLOOKUP(D127,[23]CODIGOS!$A$1:$I$1872,2,0),"CODIGO INVALIDO ")</f>
        <v>ZONA 1</v>
      </c>
      <c r="B127" s="23" t="str">
        <f>IFERROR(VLOOKUP(D127,[23]CODIGOS!$A$1:$I$1872,3,0),"CODIGO INVALIDO ")</f>
        <v>ESMERALDAS</v>
      </c>
      <c r="C127" s="23" t="str">
        <f>IFERROR(VLOOKUP(D127,[23]CODIGOS!$A$1:$I$1872,4,0),"CODIGO INVALIDO ")</f>
        <v>QUININDE</v>
      </c>
      <c r="D127" s="23" t="s">
        <v>315</v>
      </c>
      <c r="E127" s="23" t="str">
        <f>IFERROR(VLOOKUP(D127,[24]CODIGOS!$A$1:$I$1872,6,0),"CODIGO INVALIDO ")</f>
        <v>QUININDE</v>
      </c>
      <c r="F127" s="23" t="str">
        <f>IFERROR(VLOOKUP(D127,[24]CODIGOS!$A$1:$I$1872,7,0),"CODIGO INVALIDO ")</f>
        <v>LA UNION</v>
      </c>
      <c r="G127" s="23" t="str">
        <f>IFERROR(VLOOKUP(D127,[24]CODIGOS!$A$1:$I$1872,8,0),"CODIGO INVALIDO ")</f>
        <v>LA UNION 2</v>
      </c>
      <c r="H127" s="23" t="s">
        <v>265</v>
      </c>
      <c r="I127" s="59">
        <v>0.21596187049725199</v>
      </c>
      <c r="J127" s="70">
        <v>-79.409509642892701</v>
      </c>
      <c r="K127" s="68">
        <v>44892</v>
      </c>
      <c r="L127" s="68" t="s">
        <v>54</v>
      </c>
      <c r="M127" s="37" t="s">
        <v>17</v>
      </c>
      <c r="N127" s="56">
        <v>0.375</v>
      </c>
      <c r="O127" s="56">
        <v>0.625</v>
      </c>
      <c r="P127" s="37">
        <v>58.21</v>
      </c>
      <c r="Q127" s="65" t="s">
        <v>46</v>
      </c>
      <c r="R127" s="27" t="s">
        <v>47</v>
      </c>
      <c r="S127" s="27" t="s">
        <v>266</v>
      </c>
      <c r="T127" s="27" t="s">
        <v>59</v>
      </c>
      <c r="U127" s="27" t="s">
        <v>50</v>
      </c>
    </row>
    <row r="128" spans="1:21" s="192" customFormat="1" ht="14.25" customHeight="1" x14ac:dyDescent="0.2">
      <c r="A128" s="23" t="str">
        <f>IFERROR(VLOOKUP(D128,[23]CODIGOS!$A$1:$I$1872,2,0),"CODIGO INVALIDO ")</f>
        <v>ZONA 1</v>
      </c>
      <c r="B128" s="23" t="str">
        <f>IFERROR(VLOOKUP(D128,[23]CODIGOS!$A$1:$I$1872,3,0),"CODIGO INVALIDO ")</f>
        <v>ESMERALDAS</v>
      </c>
      <c r="C128" s="23" t="str">
        <f>IFERROR(VLOOKUP(D128,[23]CODIGOS!$A$1:$I$1872,4,0),"CODIGO INVALIDO ")</f>
        <v>QUININDE</v>
      </c>
      <c r="D128" s="64" t="s">
        <v>315</v>
      </c>
      <c r="E128" s="23" t="str">
        <f>IFERROR(VLOOKUP(D128,[24]CODIGOS!$A$1:$I$1872,6,0),"CODIGO INVALIDO ")</f>
        <v>QUININDE</v>
      </c>
      <c r="F128" s="23" t="str">
        <f>IFERROR(VLOOKUP(D128,[24]CODIGOS!$A$1:$I$1872,7,0),"CODIGO INVALIDO ")</f>
        <v>LA UNION</v>
      </c>
      <c r="G128" s="23" t="str">
        <f>IFERROR(VLOOKUP(D128,[24]CODIGOS!$A$1:$I$1872,8,0),"CODIGO INVALIDO ")</f>
        <v>LA UNION 2</v>
      </c>
      <c r="H128" s="23" t="s">
        <v>265</v>
      </c>
      <c r="I128" s="59">
        <v>-0.219684641587822</v>
      </c>
      <c r="J128" s="83">
        <v>-79.410339934506098</v>
      </c>
      <c r="K128" s="68">
        <v>44896</v>
      </c>
      <c r="L128" s="68" t="s">
        <v>54</v>
      </c>
      <c r="M128" s="61" t="s">
        <v>17</v>
      </c>
      <c r="N128" s="62">
        <v>0.20833333333333334</v>
      </c>
      <c r="O128" s="62">
        <v>0.46875</v>
      </c>
      <c r="P128" s="23">
        <v>32.08</v>
      </c>
      <c r="Q128" s="57" t="s">
        <v>46</v>
      </c>
      <c r="R128" s="23" t="s">
        <v>47</v>
      </c>
      <c r="S128" s="27" t="s">
        <v>49</v>
      </c>
      <c r="T128" s="23" t="s">
        <v>120</v>
      </c>
      <c r="U128" s="27" t="s">
        <v>50</v>
      </c>
    </row>
    <row r="129" spans="1:21" s="192" customFormat="1" ht="14.25" customHeight="1" x14ac:dyDescent="0.2">
      <c r="A129" s="23" t="str">
        <f>IFERROR(VLOOKUP(D129,[23]CODIGOS!$A$1:$I$1872,2,0),"CODIGO INVALIDO ")</f>
        <v>ZONA 1</v>
      </c>
      <c r="B129" s="23" t="str">
        <f>IFERROR(VLOOKUP(D129,[23]CODIGOS!$A$1:$I$1872,3,0),"CODIGO INVALIDO ")</f>
        <v>ESMERALDAS</v>
      </c>
      <c r="C129" s="23" t="str">
        <f>IFERROR(VLOOKUP(D129,[23]CODIGOS!$A$1:$I$1872,4,0),"CODIGO INVALIDO ")</f>
        <v>ESMERALDAS</v>
      </c>
      <c r="D129" s="7" t="s">
        <v>55</v>
      </c>
      <c r="E129" s="23" t="str">
        <f>IFERROR(VLOOKUP(D129,[24]CODIGOS!$A$1:$I$1872,6,0),"CODIGO INVALIDO ")</f>
        <v>ESMERALDAS</v>
      </c>
      <c r="F129" s="23" t="str">
        <f>IFERROR(VLOOKUP(D129,[24]CODIGOS!$A$1:$I$1872,7,0),"CODIGO INVALIDO ")</f>
        <v>CAMARONES</v>
      </c>
      <c r="G129" s="23" t="str">
        <f>IFERROR(VLOOKUP(D129,[24]CODIGOS!$A$1:$I$1872,8,0),"CODIGO INVALIDO ")</f>
        <v>CAMARONES 1</v>
      </c>
      <c r="H129" s="23" t="s">
        <v>373</v>
      </c>
      <c r="I129" s="59">
        <v>-0.95918466371650501</v>
      </c>
      <c r="J129" s="37">
        <v>-79.626181126295705</v>
      </c>
      <c r="K129" s="58">
        <v>44905</v>
      </c>
      <c r="L129" s="58" t="s">
        <v>54</v>
      </c>
      <c r="M129" s="61" t="s">
        <v>17</v>
      </c>
      <c r="N129" s="56">
        <v>0.14583333333333334</v>
      </c>
      <c r="O129" s="56">
        <v>0.39027777777777778</v>
      </c>
      <c r="P129" s="27">
        <v>25.54</v>
      </c>
      <c r="Q129" s="65" t="s">
        <v>46</v>
      </c>
      <c r="R129" s="27" t="s">
        <v>47</v>
      </c>
      <c r="S129" s="27" t="s">
        <v>696</v>
      </c>
      <c r="T129" s="27" t="s">
        <v>1385</v>
      </c>
      <c r="U129" s="27" t="s">
        <v>50</v>
      </c>
    </row>
    <row r="130" spans="1:21" s="192" customFormat="1" ht="14.25" customHeight="1" x14ac:dyDescent="0.2">
      <c r="A130" s="23" t="str">
        <f>IFERROR(VLOOKUP(D130,[23]CODIGOS!$A$1:$I$1872,2,0),"CODIGO INVALIDO ")</f>
        <v>ZONA 1</v>
      </c>
      <c r="B130" s="23" t="str">
        <f>IFERROR(VLOOKUP(D130,[23]CODIGOS!$A$1:$I$1872,3,0),"CODIGO INVALIDO ")</f>
        <v>ESMERALDAS</v>
      </c>
      <c r="C130" s="23" t="str">
        <f>IFERROR(VLOOKUP(D130,[23]CODIGOS!$A$1:$I$1872,4,0),"CODIGO INVALIDO ")</f>
        <v>ESMERALDAS</v>
      </c>
      <c r="D130" s="64" t="s">
        <v>356</v>
      </c>
      <c r="E130" s="23" t="str">
        <f>IFERROR(VLOOKUP(D130,[24]CODIGOS!$A$1:$I$1872,6,0),"CODIGO INVALIDO ")</f>
        <v>ESMERALDAS</v>
      </c>
      <c r="F130" s="23" t="str">
        <f>IFERROR(VLOOKUP(D130,[24]CODIGOS!$A$1:$I$1872,7,0),"CODIGO INVALIDO ")</f>
        <v>SAN MATEO</v>
      </c>
      <c r="G130" s="23" t="str">
        <f>IFERROR(VLOOKUP(D130,[24]CODIGOS!$A$1:$I$1872,8,0),"CODIGO INVALIDO ")</f>
        <v>SAN MATEO 1</v>
      </c>
      <c r="H130" s="27" t="s">
        <v>357</v>
      </c>
      <c r="I130" s="59">
        <v>-0.87558008501879603</v>
      </c>
      <c r="J130" s="37">
        <v>-79.635279178619399</v>
      </c>
      <c r="K130" s="58">
        <v>44909</v>
      </c>
      <c r="L130" s="58" t="s">
        <v>54</v>
      </c>
      <c r="M130" s="61" t="s">
        <v>17</v>
      </c>
      <c r="N130" s="56">
        <v>0.29166666666666669</v>
      </c>
      <c r="O130" s="56">
        <v>0.375</v>
      </c>
      <c r="P130" s="23">
        <v>20.97</v>
      </c>
      <c r="Q130" s="27" t="s">
        <v>46</v>
      </c>
      <c r="R130" s="27" t="s">
        <v>109</v>
      </c>
      <c r="S130" s="23" t="s">
        <v>65</v>
      </c>
      <c r="T130" s="23"/>
      <c r="U130" s="27" t="s">
        <v>50</v>
      </c>
    </row>
    <row r="131" spans="1:21" s="192" customFormat="1" ht="14.25" customHeight="1" x14ac:dyDescent="0.2">
      <c r="A131" s="23" t="str">
        <f>IFERROR(VLOOKUP(D131,[23]CODIGOS!$A$1:$I$1872,2,0),"CODIGO INVALIDO ")</f>
        <v>ZONA 1</v>
      </c>
      <c r="B131" s="23" t="str">
        <f>IFERROR(VLOOKUP(D131,[23]CODIGOS!$A$1:$I$1872,3,0),"CODIGO INVALIDO ")</f>
        <v>ESMERALDAS</v>
      </c>
      <c r="C131" s="23" t="str">
        <f>IFERROR(VLOOKUP(D131,[23]CODIGOS!$A$1:$I$1872,4,0),"CODIGO INVALIDO ")</f>
        <v>ESMERALDAS</v>
      </c>
      <c r="D131" s="7" t="s">
        <v>55</v>
      </c>
      <c r="E131" s="23" t="str">
        <f>IFERROR(VLOOKUP(D131,[24]CODIGOS!$A$1:$I$1872,6,0),"CODIGO INVALIDO ")</f>
        <v>ESMERALDAS</v>
      </c>
      <c r="F131" s="23" t="str">
        <f>IFERROR(VLOOKUP(D131,[24]CODIGOS!$A$1:$I$1872,7,0),"CODIGO INVALIDO ")</f>
        <v>CAMARONES</v>
      </c>
      <c r="G131" s="23" t="str">
        <f>IFERROR(VLOOKUP(D131,[24]CODIGOS!$A$1:$I$1872,8,0),"CODIGO INVALIDO ")</f>
        <v>CAMARONES 1</v>
      </c>
      <c r="H131" s="23" t="s">
        <v>1070</v>
      </c>
      <c r="I131" s="59">
        <v>0.95679604260283602</v>
      </c>
      <c r="J131" s="73">
        <v>-79.630451202392507</v>
      </c>
      <c r="K131" s="58">
        <v>44917</v>
      </c>
      <c r="L131" s="58" t="s">
        <v>54</v>
      </c>
      <c r="M131" s="61" t="s">
        <v>17</v>
      </c>
      <c r="N131" s="56">
        <v>2.0833333333333332E-2</v>
      </c>
      <c r="O131" s="56">
        <v>0.14583333333333334</v>
      </c>
      <c r="P131" s="27">
        <v>31.7</v>
      </c>
      <c r="Q131" s="27" t="s">
        <v>46</v>
      </c>
      <c r="R131" s="27" t="s">
        <v>47</v>
      </c>
      <c r="S131" s="27" t="s">
        <v>467</v>
      </c>
      <c r="T131" s="27"/>
      <c r="U131" s="23" t="s">
        <v>50</v>
      </c>
    </row>
    <row r="132" spans="1:21" s="185" customFormat="1" ht="14.25" customHeight="1" x14ac:dyDescent="0.2">
      <c r="A132" s="23" t="str">
        <f>IFERROR(VLOOKUP(D132,[23]CODIGOS!$A$1:$I$1872,2,0),"CODIGO INVALIDO ")</f>
        <v>ZONA 1</v>
      </c>
      <c r="B132" s="23" t="str">
        <f>IFERROR(VLOOKUP(D132,[23]CODIGOS!$A$1:$I$1872,3,0),"CODIGO INVALIDO ")</f>
        <v>ESMERALDAS</v>
      </c>
      <c r="C132" s="23" t="str">
        <f>IFERROR(VLOOKUP(D132,[23]CODIGOS!$A$1:$I$1872,4,0),"CODIGO INVALIDO ")</f>
        <v>ATACAMES</v>
      </c>
      <c r="D132" s="23" t="s">
        <v>1386</v>
      </c>
      <c r="E132" s="23" t="str">
        <f>IFERROR(VLOOKUP(D132,[24]CODIGOS!$A$1:$I$1872,6,0),"CODIGO INVALIDO ")</f>
        <v>ATACAMES</v>
      </c>
      <c r="F132" s="23" t="str">
        <f>IFERROR(VLOOKUP(D132,[24]CODIGOS!$A$1:$I$1872,7,0),"CODIGO INVALIDO ")</f>
        <v>LA UNION DE ATACAMES</v>
      </c>
      <c r="G132" s="23" t="str">
        <f>IFERROR(VLOOKUP(D132,[24]CODIGOS!$A$1:$I$1872,8,0),"CODIGO INVALIDO ")</f>
        <v>LA UNION DE ATACAMES 1</v>
      </c>
      <c r="H132" s="23" t="s">
        <v>1387</v>
      </c>
      <c r="I132" s="27">
        <v>-0.80817641982327104</v>
      </c>
      <c r="J132" s="60">
        <v>-79.867172241210895</v>
      </c>
      <c r="K132" s="58">
        <v>44924</v>
      </c>
      <c r="L132" s="58" t="s">
        <v>54</v>
      </c>
      <c r="M132" s="37" t="s">
        <v>17</v>
      </c>
      <c r="N132" s="62">
        <v>0.76388888888888884</v>
      </c>
      <c r="O132" s="62">
        <v>0.96597222222222223</v>
      </c>
      <c r="P132" s="27">
        <v>4.62</v>
      </c>
      <c r="Q132" s="27" t="s">
        <v>46</v>
      </c>
      <c r="R132" s="27" t="s">
        <v>47</v>
      </c>
      <c r="S132" s="27" t="s">
        <v>217</v>
      </c>
      <c r="T132" s="27"/>
      <c r="U132" s="27" t="s">
        <v>50</v>
      </c>
    </row>
    <row r="133" spans="1:21" s="192" customFormat="1" ht="14.25" customHeight="1" x14ac:dyDescent="0.2">
      <c r="A133" s="23" t="str">
        <f>IFERROR(VLOOKUP(D133,[23]CODIGOS!$A$1:$I$1872,2,0),"CODIGO INVALIDO ")</f>
        <v>ZONA 1</v>
      </c>
      <c r="B133" s="23" t="str">
        <f>IFERROR(VLOOKUP(D133,[23]CODIGOS!$A$1:$I$1872,3,0),"CODIGO INVALIDO ")</f>
        <v>CARCHI</v>
      </c>
      <c r="C133" s="23" t="str">
        <f>IFERROR(VLOOKUP(D133,[23]CODIGOS!$A$1:$I$1872,4,0),"CODIGO INVALIDO ")</f>
        <v>TULCAN</v>
      </c>
      <c r="D133" s="64" t="s">
        <v>148</v>
      </c>
      <c r="E133" s="23" t="str">
        <f>IFERROR(VLOOKUP(D133,[24]CODIGOS!$A$1:$I$1872,6,0),"CODIGO INVALIDO ")</f>
        <v>TULCAN</v>
      </c>
      <c r="F133" s="23" t="str">
        <f>IFERROR(VLOOKUP(D133,[24]CODIGOS!$A$1:$I$1872,7,0),"CODIGO INVALIDO ")</f>
        <v>COMUNEROS</v>
      </c>
      <c r="G133" s="23" t="str">
        <f>IFERROR(VLOOKUP(D133,[24]CODIGOS!$A$1:$I$1872,8,0),"CODIGO INVALIDO ")</f>
        <v>COMUNEROS 1</v>
      </c>
      <c r="H133" s="23" t="s">
        <v>149</v>
      </c>
      <c r="I133" s="59">
        <v>0.82525499154555404</v>
      </c>
      <c r="J133" s="37">
        <v>-77.699925899505601</v>
      </c>
      <c r="K133" s="68">
        <v>44568</v>
      </c>
      <c r="L133" s="68" t="s">
        <v>29</v>
      </c>
      <c r="M133" s="61" t="s">
        <v>17</v>
      </c>
      <c r="N133" s="56">
        <v>0.375</v>
      </c>
      <c r="O133" s="56">
        <v>0.54166666666666663</v>
      </c>
      <c r="P133" s="27">
        <v>10.050000000000001</v>
      </c>
      <c r="Q133" s="65" t="s">
        <v>46</v>
      </c>
      <c r="R133" s="27" t="s">
        <v>47</v>
      </c>
      <c r="S133" s="27" t="s">
        <v>83</v>
      </c>
      <c r="T133" s="23"/>
      <c r="U133" s="27" t="s">
        <v>50</v>
      </c>
    </row>
    <row r="134" spans="1:21" s="192" customFormat="1" ht="14.25" customHeight="1" x14ac:dyDescent="0.2">
      <c r="A134" s="23" t="str">
        <f>IFERROR(VLOOKUP(D134,[23]CODIGOS!$A$1:$I$1872,2,0),"CODIGO INVALIDO ")</f>
        <v>ZONA 1</v>
      </c>
      <c r="B134" s="23" t="str">
        <f>IFERROR(VLOOKUP(D134,[23]CODIGOS!$A$1:$I$1872,3,0),"CODIGO INVALIDO ")</f>
        <v>CARCHI</v>
      </c>
      <c r="C134" s="23" t="str">
        <f>IFERROR(VLOOKUP(D134,[23]CODIGOS!$A$1:$I$1872,4,0),"CODIGO INVALIDO ")</f>
        <v>TULCAN</v>
      </c>
      <c r="D134" s="64" t="s">
        <v>156</v>
      </c>
      <c r="E134" s="23" t="str">
        <f>IFERROR(VLOOKUP(D134,[24]CODIGOS!$A$1:$I$1872,6,0),"CODIGO INVALIDO ")</f>
        <v>TULCAN</v>
      </c>
      <c r="F134" s="23" t="str">
        <f>IFERROR(VLOOKUP(D134,[24]CODIGOS!$A$1:$I$1872,7,0),"CODIGO INVALIDO ")</f>
        <v>EL MAESTRO</v>
      </c>
      <c r="G134" s="23" t="str">
        <f>IFERROR(VLOOKUP(D134,[24]CODIGOS!$A$1:$I$1872,8,0),"CODIGO INVALIDO ")</f>
        <v>EL MAESTRO 1</v>
      </c>
      <c r="H134" s="23" t="s">
        <v>157</v>
      </c>
      <c r="I134" s="59">
        <v>0.66455244884032805</v>
      </c>
      <c r="J134" s="37">
        <v>-77.712909577448897</v>
      </c>
      <c r="K134" s="68">
        <v>44575</v>
      </c>
      <c r="L134" s="68" t="s">
        <v>29</v>
      </c>
      <c r="M134" s="61" t="s">
        <v>17</v>
      </c>
      <c r="N134" s="56">
        <v>0.70833333333333337</v>
      </c>
      <c r="O134" s="56">
        <v>0.93958333333333333</v>
      </c>
      <c r="P134" s="27">
        <v>1.2</v>
      </c>
      <c r="Q134" s="65" t="s">
        <v>46</v>
      </c>
      <c r="R134" s="27" t="s">
        <v>47</v>
      </c>
      <c r="S134" s="27" t="s">
        <v>83</v>
      </c>
      <c r="T134" s="23"/>
      <c r="U134" s="27" t="s">
        <v>50</v>
      </c>
    </row>
    <row r="135" spans="1:21" s="192" customFormat="1" ht="14.25" customHeight="1" x14ac:dyDescent="0.2">
      <c r="A135" s="23" t="str">
        <f>IFERROR(VLOOKUP(D135,[23]CODIGOS!$A$1:$I$1872,2,0),"CODIGO INVALIDO ")</f>
        <v>ZONA 1</v>
      </c>
      <c r="B135" s="23" t="str">
        <f>IFERROR(VLOOKUP(D135,[23]CODIGOS!$A$1:$I$1872,3,0),"CODIGO INVALIDO ")</f>
        <v>CARCHI</v>
      </c>
      <c r="C135" s="23" t="str">
        <f>IFERROR(VLOOKUP(D135,[23]CODIGOS!$A$1:$I$1872,4,0),"CODIGO INVALIDO ")</f>
        <v>TULCAN</v>
      </c>
      <c r="D135" s="64" t="s">
        <v>261</v>
      </c>
      <c r="E135" s="23" t="str">
        <f>IFERROR(VLOOKUP(D135,[24]CODIGOS!$A$1:$I$1872,6,0),"CODIGO INVALIDO ")</f>
        <v>TULCAN</v>
      </c>
      <c r="F135" s="23" t="str">
        <f>IFERROR(VLOOKUP(D135,[24]CODIGOS!$A$1:$I$1872,7,0),"CODIGO INVALIDO ")</f>
        <v>EL PORTAL</v>
      </c>
      <c r="G135" s="23" t="str">
        <f>IFERROR(VLOOKUP(D135,[24]CODIGOS!$A$1:$I$1872,8,0),"CODIGO INVALIDO ")</f>
        <v>EL PORTAL 1</v>
      </c>
      <c r="H135" s="23" t="s">
        <v>537</v>
      </c>
      <c r="I135" s="59">
        <v>0.77379377745285005</v>
      </c>
      <c r="J135" s="37">
        <v>-77.738925218582096</v>
      </c>
      <c r="K135" s="68">
        <v>44631</v>
      </c>
      <c r="L135" s="68" t="s">
        <v>29</v>
      </c>
      <c r="M135" s="61" t="s">
        <v>17</v>
      </c>
      <c r="N135" s="56">
        <v>0.5625</v>
      </c>
      <c r="O135" s="56">
        <v>0.96805555555555556</v>
      </c>
      <c r="P135" s="27">
        <v>3.82</v>
      </c>
      <c r="Q135" s="65" t="s">
        <v>46</v>
      </c>
      <c r="R135" s="27" t="s">
        <v>47</v>
      </c>
      <c r="S135" s="27" t="s">
        <v>538</v>
      </c>
      <c r="T135" s="23"/>
      <c r="U135" s="27" t="s">
        <v>50</v>
      </c>
    </row>
    <row r="136" spans="1:21" s="185" customFormat="1" ht="14.25" customHeight="1" x14ac:dyDescent="0.2">
      <c r="A136" s="23" t="str">
        <f>IFERROR(VLOOKUP(D136,[23]CODIGOS!$A$1:$I$1872,2,0),"CODIGO INVALIDO ")</f>
        <v>ZONA 1</v>
      </c>
      <c r="B136" s="23" t="str">
        <f>IFERROR(VLOOKUP(D136,[23]CODIGOS!$A$1:$I$1872,3,0),"CODIGO INVALIDO ")</f>
        <v>CARCHI</v>
      </c>
      <c r="C136" s="23" t="str">
        <f>IFERROR(VLOOKUP(D136,[23]CODIGOS!$A$1:$I$1872,4,0),"CODIGO INVALIDO ")</f>
        <v>TULCAN</v>
      </c>
      <c r="D136" s="64" t="s">
        <v>148</v>
      </c>
      <c r="E136" s="23" t="str">
        <f>IFERROR(VLOOKUP(D136,[24]CODIGOS!$A$1:$I$1872,6,0),"CODIGO INVALIDO ")</f>
        <v>TULCAN</v>
      </c>
      <c r="F136" s="23" t="str">
        <f>IFERROR(VLOOKUP(D136,[24]CODIGOS!$A$1:$I$1872,7,0),"CODIGO INVALIDO ")</f>
        <v>COMUNEROS</v>
      </c>
      <c r="G136" s="23" t="str">
        <f>IFERROR(VLOOKUP(D136,[24]CODIGOS!$A$1:$I$1872,8,0),"CODIGO INVALIDO ")</f>
        <v>COMUNEROS 1</v>
      </c>
      <c r="H136" s="52" t="s">
        <v>600</v>
      </c>
      <c r="I136" s="87">
        <v>0.66377823835160699</v>
      </c>
      <c r="J136" s="88">
        <v>-77.712392807006793</v>
      </c>
      <c r="K136" s="68">
        <v>44641</v>
      </c>
      <c r="L136" s="68" t="s">
        <v>29</v>
      </c>
      <c r="M136" s="61" t="s">
        <v>17</v>
      </c>
      <c r="N136" s="62">
        <v>0.33333333333333331</v>
      </c>
      <c r="O136" s="62">
        <v>0.54166666666666663</v>
      </c>
      <c r="P136" s="23">
        <v>28.9</v>
      </c>
      <c r="Q136" s="23" t="s">
        <v>46</v>
      </c>
      <c r="R136" s="23" t="s">
        <v>47</v>
      </c>
      <c r="S136" s="23" t="s">
        <v>49</v>
      </c>
      <c r="T136" s="23" t="s">
        <v>427</v>
      </c>
      <c r="U136" s="65" t="s">
        <v>50</v>
      </c>
    </row>
    <row r="137" spans="1:21" s="192" customFormat="1" ht="14.25" customHeight="1" x14ac:dyDescent="0.2">
      <c r="A137" s="23" t="str">
        <f>IFERROR(VLOOKUP(D137,[23]CODIGOS!$A$1:$I$1872,2,0),"CODIGO INVALIDO ")</f>
        <v>ZONA 1</v>
      </c>
      <c r="B137" s="23" t="str">
        <f>IFERROR(VLOOKUP(D137,[23]CODIGOS!$A$1:$I$1872,3,0),"CODIGO INVALIDO ")</f>
        <v>CARCHI</v>
      </c>
      <c r="C137" s="23" t="str">
        <f>IFERROR(VLOOKUP(D137,[23]CODIGOS!$A$1:$I$1872,4,0),"CODIGO INVALIDO ")</f>
        <v>TULCAN</v>
      </c>
      <c r="D137" s="64" t="s">
        <v>275</v>
      </c>
      <c r="E137" s="23" t="str">
        <f>IFERROR(VLOOKUP(D137,[24]CODIGOS!$A$1:$I$1872,6,0),"CODIGO INVALIDO ")</f>
        <v>TULCAN</v>
      </c>
      <c r="F137" s="23" t="str">
        <f>IFERROR(VLOOKUP(D137,[24]CODIGOS!$A$1:$I$1872,7,0),"CODIGO INVALIDO ")</f>
        <v>OLIMPICO</v>
      </c>
      <c r="G137" s="23" t="str">
        <f>IFERROR(VLOOKUP(D137,[24]CODIGOS!$A$1:$I$1872,8,0),"CODIGO INVALIDO ")</f>
        <v>OLIMPICO 1</v>
      </c>
      <c r="H137" s="52" t="s">
        <v>649</v>
      </c>
      <c r="I137" s="16">
        <v>0.80576803502122396</v>
      </c>
      <c r="J137" s="6">
        <v>-77.732632756233201</v>
      </c>
      <c r="K137" s="68">
        <v>44655</v>
      </c>
      <c r="L137" s="68" t="s">
        <v>29</v>
      </c>
      <c r="M137" s="61" t="s">
        <v>17</v>
      </c>
      <c r="N137" s="62">
        <v>0.41666666666666669</v>
      </c>
      <c r="O137" s="62">
        <v>0.6875</v>
      </c>
      <c r="P137" s="27">
        <v>6</v>
      </c>
      <c r="Q137" s="23" t="s">
        <v>46</v>
      </c>
      <c r="R137" s="23" t="s">
        <v>47</v>
      </c>
      <c r="S137" s="23" t="s">
        <v>165</v>
      </c>
      <c r="T137" s="23"/>
      <c r="U137" s="27" t="s">
        <v>50</v>
      </c>
    </row>
    <row r="138" spans="1:21" s="192" customFormat="1" ht="14.25" customHeight="1" x14ac:dyDescent="0.2">
      <c r="A138" s="23" t="str">
        <f>IFERROR(VLOOKUP(D138,[23]CODIGOS!$A$1:$I$1872,2,0),"CODIGO INVALIDO ")</f>
        <v>ZONA 1</v>
      </c>
      <c r="B138" s="23" t="str">
        <f>IFERROR(VLOOKUP(D138,[23]CODIGOS!$A$1:$I$1872,3,0),"CODIGO INVALIDO ")</f>
        <v>CARCHI</v>
      </c>
      <c r="C138" s="23" t="str">
        <f>IFERROR(VLOOKUP(D138,[23]CODIGOS!$A$1:$I$1872,4,0),"CODIGO INVALIDO ")</f>
        <v>MONTUFAR</v>
      </c>
      <c r="D138" s="64" t="s">
        <v>147</v>
      </c>
      <c r="E138" s="23" t="str">
        <f>IFERROR(VLOOKUP(D138,[24]CODIGOS!$A$1:$I$1872,6,0),"CODIGO INVALIDO ")</f>
        <v>MONTUFAR</v>
      </c>
      <c r="F138" s="23" t="str">
        <f>IFERROR(VLOOKUP(D138,[24]CODIGOS!$A$1:$I$1872,7,0),"CODIGO INVALIDO ")</f>
        <v>LA PAZ</v>
      </c>
      <c r="G138" s="23" t="str">
        <f>IFERROR(VLOOKUP(D138,[24]CODIGOS!$A$1:$I$1872,8,0),"CODIGO INVALIDO ")</f>
        <v>LA PAZ 1</v>
      </c>
      <c r="H138" s="52" t="s">
        <v>650</v>
      </c>
      <c r="I138" s="16">
        <v>0.59867425138545605</v>
      </c>
      <c r="J138" s="8">
        <v>-77.831557989120498</v>
      </c>
      <c r="K138" s="68">
        <v>44658</v>
      </c>
      <c r="L138" s="68" t="s">
        <v>29</v>
      </c>
      <c r="M138" s="61" t="s">
        <v>17</v>
      </c>
      <c r="N138" s="62">
        <v>0.58333333333333337</v>
      </c>
      <c r="O138" s="62">
        <v>0.70833333333333337</v>
      </c>
      <c r="P138" s="27">
        <v>4</v>
      </c>
      <c r="Q138" s="23" t="s">
        <v>46</v>
      </c>
      <c r="R138" s="23" t="s">
        <v>47</v>
      </c>
      <c r="S138" s="23" t="s">
        <v>651</v>
      </c>
      <c r="T138" s="23"/>
      <c r="U138" s="27" t="s">
        <v>50</v>
      </c>
    </row>
    <row r="139" spans="1:21" s="192" customFormat="1" ht="14.25" customHeight="1" x14ac:dyDescent="0.2">
      <c r="A139" s="23" t="str">
        <f>IFERROR(VLOOKUP(D139,[23]CODIGOS!$A$1:$I$1872,2,0),"CODIGO INVALIDO ")</f>
        <v>ZONA 1</v>
      </c>
      <c r="B139" s="23" t="str">
        <f>IFERROR(VLOOKUP(D139,[23]CODIGOS!$A$1:$I$1872,3,0),"CODIGO INVALIDO ")</f>
        <v>CARCHI</v>
      </c>
      <c r="C139" s="23" t="str">
        <f>IFERROR(VLOOKUP(D139,[23]CODIGOS!$A$1:$I$1872,4,0),"CODIGO INVALIDO ")</f>
        <v>MONTUFAR</v>
      </c>
      <c r="D139" s="64" t="s">
        <v>147</v>
      </c>
      <c r="E139" s="23" t="str">
        <f>IFERROR(VLOOKUP(D139,[24]CODIGOS!$A$1:$I$1872,6,0),"CODIGO INVALIDO ")</f>
        <v>MONTUFAR</v>
      </c>
      <c r="F139" s="23" t="str">
        <f>IFERROR(VLOOKUP(D139,[24]CODIGOS!$A$1:$I$1872,7,0),"CODIGO INVALIDO ")</f>
        <v>LA PAZ</v>
      </c>
      <c r="G139" s="23" t="str">
        <f>IFERROR(VLOOKUP(D139,[24]CODIGOS!$A$1:$I$1872,8,0),"CODIGO INVALIDO ")</f>
        <v>LA PAZ 1</v>
      </c>
      <c r="H139" s="52" t="s">
        <v>652</v>
      </c>
      <c r="I139" s="16">
        <v>0.566044182507908</v>
      </c>
      <c r="J139" s="8">
        <v>-77.826440334319997</v>
      </c>
      <c r="K139" s="68">
        <v>44660</v>
      </c>
      <c r="L139" s="68" t="s">
        <v>29</v>
      </c>
      <c r="M139" s="61" t="s">
        <v>17</v>
      </c>
      <c r="N139" s="62">
        <v>0.51388888888888895</v>
      </c>
      <c r="O139" s="62">
        <v>0.6875</v>
      </c>
      <c r="P139" s="27">
        <v>10.25</v>
      </c>
      <c r="Q139" s="23" t="s">
        <v>46</v>
      </c>
      <c r="R139" s="23" t="s">
        <v>47</v>
      </c>
      <c r="S139" s="23" t="s">
        <v>176</v>
      </c>
      <c r="T139" s="27"/>
      <c r="U139" s="27" t="s">
        <v>50</v>
      </c>
    </row>
    <row r="140" spans="1:21" s="192" customFormat="1" ht="14.25" customHeight="1" x14ac:dyDescent="0.2">
      <c r="A140" s="23" t="str">
        <f>IFERROR(VLOOKUP(D140,[23]CODIGOS!$A$1:$I$1872,2,0),"CODIGO INVALIDO ")</f>
        <v>ZONA 1</v>
      </c>
      <c r="B140" s="23" t="str">
        <f>IFERROR(VLOOKUP(D140,[23]CODIGOS!$A$1:$I$1872,3,0),"CODIGO INVALIDO ")</f>
        <v>CARCHI</v>
      </c>
      <c r="C140" s="23" t="str">
        <f>IFERROR(VLOOKUP(D140,[23]CODIGOS!$A$1:$I$1872,4,0),"CODIGO INVALIDO ")</f>
        <v>TULCAN</v>
      </c>
      <c r="D140" s="64" t="s">
        <v>148</v>
      </c>
      <c r="E140" s="23" t="str">
        <f>IFERROR(VLOOKUP(D140,[24]CODIGOS!$A$1:$I$1872,6,0),"CODIGO INVALIDO ")</f>
        <v>TULCAN</v>
      </c>
      <c r="F140" s="23" t="str">
        <f>IFERROR(VLOOKUP(D140,[24]CODIGOS!$A$1:$I$1872,7,0),"CODIGO INVALIDO ")</f>
        <v>COMUNEROS</v>
      </c>
      <c r="G140" s="23" t="str">
        <f>IFERROR(VLOOKUP(D140,[24]CODIGOS!$A$1:$I$1872,8,0),"CODIGO INVALIDO ")</f>
        <v>COMUNEROS 1</v>
      </c>
      <c r="H140" s="52" t="s">
        <v>548</v>
      </c>
      <c r="I140" s="89">
        <v>0.65389620344015498</v>
      </c>
      <c r="J140" s="39">
        <v>-77.722585201438903</v>
      </c>
      <c r="K140" s="68">
        <v>44720</v>
      </c>
      <c r="L140" s="68" t="s">
        <v>29</v>
      </c>
      <c r="M140" s="61" t="s">
        <v>17</v>
      </c>
      <c r="N140" s="62">
        <v>0.4375</v>
      </c>
      <c r="O140" s="62">
        <v>0.75</v>
      </c>
      <c r="P140" s="27">
        <v>6.4</v>
      </c>
      <c r="Q140" s="65" t="s">
        <v>46</v>
      </c>
      <c r="R140" s="27" t="s">
        <v>47</v>
      </c>
      <c r="S140" s="27" t="s">
        <v>225</v>
      </c>
      <c r="T140" s="27" t="s">
        <v>83</v>
      </c>
      <c r="U140" s="27" t="s">
        <v>50</v>
      </c>
    </row>
    <row r="141" spans="1:21" s="192" customFormat="1" ht="14.25" customHeight="1" x14ac:dyDescent="0.2">
      <c r="A141" s="23" t="str">
        <f>IFERROR(VLOOKUP(D141,[23]CODIGOS!$A$1:$I$1872,2,0),"CODIGO INVALIDO ")</f>
        <v>ZONA 1</v>
      </c>
      <c r="B141" s="23" t="str">
        <f>IFERROR(VLOOKUP(D141,[23]CODIGOS!$A$1:$I$1872,3,0),"CODIGO INVALIDO ")</f>
        <v>CARCHI</v>
      </c>
      <c r="C141" s="23" t="str">
        <f>IFERROR(VLOOKUP(D141,[23]CODIGOS!$A$1:$I$1872,4,0),"CODIGO INVALIDO ")</f>
        <v>TULCAN</v>
      </c>
      <c r="D141" s="64" t="s">
        <v>148</v>
      </c>
      <c r="E141" s="23" t="str">
        <f>IFERROR(VLOOKUP(D141,[24]CODIGOS!$A$1:$I$1872,6,0),"CODIGO INVALIDO ")</f>
        <v>TULCAN</v>
      </c>
      <c r="F141" s="23" t="str">
        <f>IFERROR(VLOOKUP(D141,[24]CODIGOS!$A$1:$I$1872,7,0),"CODIGO INVALIDO ")</f>
        <v>COMUNEROS</v>
      </c>
      <c r="G141" s="23" t="str">
        <f>IFERROR(VLOOKUP(D141,[24]CODIGOS!$A$1:$I$1872,8,0),"CODIGO INVALIDO ")</f>
        <v>COMUNEROS 1</v>
      </c>
      <c r="H141" s="52" t="s">
        <v>993</v>
      </c>
      <c r="I141" s="89">
        <v>0.67066067798344497</v>
      </c>
      <c r="J141" s="39">
        <v>-77.589674949929602</v>
      </c>
      <c r="K141" s="68">
        <v>44759</v>
      </c>
      <c r="L141" s="68" t="s">
        <v>29</v>
      </c>
      <c r="M141" s="61" t="s">
        <v>17</v>
      </c>
      <c r="N141" s="62">
        <v>0.47916666666666669</v>
      </c>
      <c r="O141" s="62">
        <v>0.625</v>
      </c>
      <c r="P141" s="27">
        <v>14</v>
      </c>
      <c r="Q141" s="27" t="s">
        <v>46</v>
      </c>
      <c r="R141" s="23" t="s">
        <v>47</v>
      </c>
      <c r="S141" s="23" t="s">
        <v>49</v>
      </c>
      <c r="T141" s="27"/>
      <c r="U141" s="65" t="s">
        <v>50</v>
      </c>
    </row>
    <row r="142" spans="1:21" s="192" customFormat="1" ht="14.25" customHeight="1" x14ac:dyDescent="0.2">
      <c r="A142" s="23" t="str">
        <f>IFERROR(VLOOKUP(D142,[23]CODIGOS!$A$1:$I$1872,2,0),"CODIGO INVALIDO ")</f>
        <v>ZONA 1</v>
      </c>
      <c r="B142" s="23" t="str">
        <f>IFERROR(VLOOKUP(D142,[23]CODIGOS!$A$1:$I$1872,3,0),"CODIGO INVALIDO ")</f>
        <v>CARCHI</v>
      </c>
      <c r="C142" s="23" t="str">
        <f>IFERROR(VLOOKUP(D142,[23]CODIGOS!$A$1:$I$1872,4,0),"CODIGO INVALIDO ")</f>
        <v>ESPEJO</v>
      </c>
      <c r="D142" s="64" t="s">
        <v>459</v>
      </c>
      <c r="E142" s="23" t="str">
        <f>IFERROR(VLOOKUP(D142,[24]CODIGOS!$A$1:$I$1872,6,0),"CODIGO INVALIDO ")</f>
        <v>ESPEJO</v>
      </c>
      <c r="F142" s="23" t="str">
        <f>IFERROR(VLOOKUP(D142,[24]CODIGOS!$A$1:$I$1872,7,0),"CODIGO INVALIDO ")</f>
        <v>EL ANGEL</v>
      </c>
      <c r="G142" s="23" t="str">
        <f>IFERROR(VLOOKUP(D142,[24]CODIGOS!$A$1:$I$1872,8,0),"CODIGO INVALIDO ")</f>
        <v>EL ANGEL 1</v>
      </c>
      <c r="H142" s="52" t="s">
        <v>1079</v>
      </c>
      <c r="I142" s="89">
        <v>0.87554623344983096</v>
      </c>
      <c r="J142" s="39">
        <v>-78.450515270233097</v>
      </c>
      <c r="K142" s="68">
        <v>44791</v>
      </c>
      <c r="L142" s="68" t="s">
        <v>29</v>
      </c>
      <c r="M142" s="27" t="s">
        <v>17</v>
      </c>
      <c r="N142" s="62">
        <v>0.625</v>
      </c>
      <c r="O142" s="62">
        <v>0.66666666666666663</v>
      </c>
      <c r="P142" s="27">
        <v>4</v>
      </c>
      <c r="Q142" s="27" t="s">
        <v>46</v>
      </c>
      <c r="R142" s="23" t="s">
        <v>47</v>
      </c>
      <c r="S142" s="90" t="s">
        <v>266</v>
      </c>
      <c r="T142" s="65" t="s">
        <v>1080</v>
      </c>
      <c r="U142" s="65" t="s">
        <v>50</v>
      </c>
    </row>
    <row r="143" spans="1:21" s="192" customFormat="1" ht="14.25" customHeight="1" x14ac:dyDescent="0.2">
      <c r="A143" s="23" t="str">
        <f>IFERROR(VLOOKUP(D143,[23]CODIGOS!$A$1:$I$1872,2,0),"CODIGO INVALIDO ")</f>
        <v>ZONA 1</v>
      </c>
      <c r="B143" s="23" t="str">
        <f>IFERROR(VLOOKUP(D143,[23]CODIGOS!$A$1:$I$1872,3,0),"CODIGO INVALIDO ")</f>
        <v>CARCHI</v>
      </c>
      <c r="C143" s="23" t="str">
        <f>IFERROR(VLOOKUP(D143,[23]CODIGOS!$A$1:$I$1872,4,0),"CODIGO INVALIDO ")</f>
        <v>ESPEJO</v>
      </c>
      <c r="D143" s="64" t="s">
        <v>459</v>
      </c>
      <c r="E143" s="23" t="str">
        <f>IFERROR(VLOOKUP(D143,[24]CODIGOS!$A$1:$I$1872,6,0),"CODIGO INVALIDO ")</f>
        <v>ESPEJO</v>
      </c>
      <c r="F143" s="23" t="str">
        <f>IFERROR(VLOOKUP(D143,[24]CODIGOS!$A$1:$I$1872,7,0),"CODIGO INVALIDO ")</f>
        <v>EL ANGEL</v>
      </c>
      <c r="G143" s="23" t="str">
        <f>IFERROR(VLOOKUP(D143,[24]CODIGOS!$A$1:$I$1872,8,0),"CODIGO INVALIDO ")</f>
        <v>EL ANGEL 1</v>
      </c>
      <c r="H143" s="52"/>
      <c r="I143" s="15">
        <v>0.62087632005773197</v>
      </c>
      <c r="J143" s="15">
        <v>-77.936099767684894</v>
      </c>
      <c r="K143" s="68">
        <v>44810</v>
      </c>
      <c r="L143" s="68" t="s">
        <v>29</v>
      </c>
      <c r="M143" s="61" t="s">
        <v>17</v>
      </c>
      <c r="N143" s="66">
        <v>0.5625</v>
      </c>
      <c r="O143" s="66">
        <v>0.72916666666666663</v>
      </c>
      <c r="P143" s="27">
        <v>8.2799999999999994</v>
      </c>
      <c r="Q143" s="27" t="s">
        <v>46</v>
      </c>
      <c r="R143" s="23" t="s">
        <v>47</v>
      </c>
      <c r="S143" s="44" t="s">
        <v>75</v>
      </c>
      <c r="T143" s="27" t="s">
        <v>448</v>
      </c>
      <c r="U143" s="65" t="s">
        <v>50</v>
      </c>
    </row>
    <row r="144" spans="1:21" s="192" customFormat="1" ht="14.25" customHeight="1" x14ac:dyDescent="0.2">
      <c r="A144" s="23" t="str">
        <f>IFERROR(VLOOKUP(D144,[23]CODIGOS!$A$1:$I$1872,2,0),"CODIGO INVALIDO ")</f>
        <v>ZONA 1</v>
      </c>
      <c r="B144" s="23" t="str">
        <f>IFERROR(VLOOKUP(D144,[23]CODIGOS!$A$1:$I$1872,3,0),"CODIGO INVALIDO ")</f>
        <v>CARCHI</v>
      </c>
      <c r="C144" s="23" t="str">
        <f>IFERROR(VLOOKUP(D144,[23]CODIGOS!$A$1:$I$1872,4,0),"CODIGO INVALIDO ")</f>
        <v>TULCAN</v>
      </c>
      <c r="D144" s="23" t="s">
        <v>1162</v>
      </c>
      <c r="E144" s="23" t="str">
        <f>IFERROR(VLOOKUP(D144,[24]CODIGOS!$A$1:$I$1872,6,0),"CODIGO INVALIDO ")</f>
        <v>TULCAN</v>
      </c>
      <c r="F144" s="23" t="str">
        <f>IFERROR(VLOOKUP(D144,[24]CODIGOS!$A$1:$I$1872,7,0),"CODIGO INVALIDO ")</f>
        <v>JULIO ANDRADE</v>
      </c>
      <c r="G144" s="23" t="str">
        <f>IFERROR(VLOOKUP(D144,[24]CODIGOS!$A$1:$I$1872,8,0),"CODIGO INVALIDO ")</f>
        <v>JULIO ANDRADE 2</v>
      </c>
      <c r="H144" s="27" t="s">
        <v>994</v>
      </c>
      <c r="I144" s="89">
        <v>0.64814686106302999</v>
      </c>
      <c r="J144" s="39">
        <v>-77.537893939064006</v>
      </c>
      <c r="K144" s="67">
        <v>44857</v>
      </c>
      <c r="L144" s="27" t="s">
        <v>29</v>
      </c>
      <c r="M144" s="27" t="s">
        <v>17</v>
      </c>
      <c r="N144" s="56">
        <v>0.1076388888888889</v>
      </c>
      <c r="O144" s="66">
        <v>0.5</v>
      </c>
      <c r="P144" s="27">
        <v>20.100000000000001</v>
      </c>
      <c r="Q144" s="27" t="s">
        <v>46</v>
      </c>
      <c r="R144" s="23" t="s">
        <v>47</v>
      </c>
      <c r="S144" s="23" t="s">
        <v>75</v>
      </c>
      <c r="T144" s="65" t="s">
        <v>49</v>
      </c>
      <c r="U144" s="65" t="s">
        <v>50</v>
      </c>
    </row>
    <row r="145" spans="1:21" s="192" customFormat="1" ht="14.25" customHeight="1" x14ac:dyDescent="0.2">
      <c r="A145" s="23" t="str">
        <f>IFERROR(VLOOKUP(D145,[23]CODIGOS!$A$1:$I$1872,2,0),"CODIGO INVALIDO ")</f>
        <v>ZONA 1</v>
      </c>
      <c r="B145" s="23" t="str">
        <f>IFERROR(VLOOKUP(D145,[23]CODIGOS!$A$1:$I$1872,3,0),"CODIGO INVALIDO ")</f>
        <v>CARCHI</v>
      </c>
      <c r="C145" s="23" t="str">
        <f>IFERROR(VLOOKUP(D145,[23]CODIGOS!$A$1:$I$1872,4,0),"CODIGO INVALIDO ")</f>
        <v>TULCAN</v>
      </c>
      <c r="D145" s="37" t="s">
        <v>148</v>
      </c>
      <c r="E145" s="23" t="str">
        <f>IFERROR(VLOOKUP(D145,[24]CODIGOS!$A$1:$I$1872,6,0),"CODIGO INVALIDO ")</f>
        <v>TULCAN</v>
      </c>
      <c r="F145" s="23" t="str">
        <f>IFERROR(VLOOKUP(D145,[24]CODIGOS!$A$1:$I$1872,7,0),"CODIGO INVALIDO ")</f>
        <v>COMUNEROS</v>
      </c>
      <c r="G145" s="23" t="str">
        <f>IFERROR(VLOOKUP(D145,[24]CODIGOS!$A$1:$I$1872,8,0),"CODIGO INVALIDO ")</f>
        <v>COMUNEROS 1</v>
      </c>
      <c r="H145" s="2" t="s">
        <v>1307</v>
      </c>
      <c r="I145" s="89">
        <v>0.82499216231883798</v>
      </c>
      <c r="J145" s="39">
        <v>-77.710756659507695</v>
      </c>
      <c r="K145" s="67">
        <v>44875</v>
      </c>
      <c r="L145" s="27" t="s">
        <v>29</v>
      </c>
      <c r="M145" s="50" t="s">
        <v>17</v>
      </c>
      <c r="N145" s="66">
        <v>0.56944444444444442</v>
      </c>
      <c r="O145" s="66">
        <v>0.66666666666666663</v>
      </c>
      <c r="P145" s="27">
        <v>11.23</v>
      </c>
      <c r="Q145" s="27" t="s">
        <v>46</v>
      </c>
      <c r="R145" s="27" t="s">
        <v>47</v>
      </c>
      <c r="S145" s="23" t="s">
        <v>382</v>
      </c>
      <c r="T145" s="27" t="s">
        <v>496</v>
      </c>
      <c r="U145" s="65" t="s">
        <v>50</v>
      </c>
    </row>
    <row r="146" spans="1:21" s="192" customFormat="1" ht="14.25" customHeight="1" x14ac:dyDescent="0.2">
      <c r="A146" s="23" t="str">
        <f>IFERROR(VLOOKUP(D146,[23]CODIGOS!$A$1:$I$1872,2,0),"CODIGO INVALIDO ")</f>
        <v>ZONA 1</v>
      </c>
      <c r="B146" s="23" t="str">
        <f>IFERROR(VLOOKUP(D146,[23]CODIGOS!$A$1:$I$1872,3,0),"CODIGO INVALIDO ")</f>
        <v>CARCHI</v>
      </c>
      <c r="C146" s="23" t="str">
        <f>IFERROR(VLOOKUP(D146,[23]CODIGOS!$A$1:$I$1872,4,0),"CODIGO INVALIDO ")</f>
        <v>TULCAN</v>
      </c>
      <c r="D146" s="23" t="s">
        <v>148</v>
      </c>
      <c r="E146" s="23" t="str">
        <f>IFERROR(VLOOKUP(D146,[24]CODIGOS!$A$1:$I$1872,6,0),"CODIGO INVALIDO ")</f>
        <v>TULCAN</v>
      </c>
      <c r="F146" s="23" t="str">
        <f>IFERROR(VLOOKUP(D146,[24]CODIGOS!$A$1:$I$1872,7,0),"CODIGO INVALIDO ")</f>
        <v>COMUNEROS</v>
      </c>
      <c r="G146" s="23" t="str">
        <f>IFERROR(VLOOKUP(D146,[24]CODIGOS!$A$1:$I$1872,8,0),"CODIGO INVALIDO ")</f>
        <v>COMUNEROS 1</v>
      </c>
      <c r="H146" s="52" t="s">
        <v>881</v>
      </c>
      <c r="I146" s="16">
        <v>0.70914722841674305</v>
      </c>
      <c r="J146" s="6">
        <v>-77.711470127105699</v>
      </c>
      <c r="K146" s="68">
        <v>44879</v>
      </c>
      <c r="L146" s="68" t="s">
        <v>29</v>
      </c>
      <c r="M146" s="37" t="s">
        <v>17</v>
      </c>
      <c r="N146" s="62">
        <v>0.4375</v>
      </c>
      <c r="O146" s="62">
        <v>0.64583333333333337</v>
      </c>
      <c r="P146" s="27">
        <v>3</v>
      </c>
      <c r="Q146" s="23" t="s">
        <v>46</v>
      </c>
      <c r="R146" s="23" t="s">
        <v>47</v>
      </c>
      <c r="S146" s="23" t="s">
        <v>83</v>
      </c>
      <c r="T146" s="27"/>
      <c r="U146" s="65" t="s">
        <v>50</v>
      </c>
    </row>
    <row r="147" spans="1:21" s="192" customFormat="1" ht="14.25" customHeight="1" x14ac:dyDescent="0.2">
      <c r="A147" s="23" t="str">
        <f>IFERROR(VLOOKUP(D147,[23]CODIGOS!$A$1:$I$1872,2,0),"CODIGO INVALIDO ")</f>
        <v>ZONA 1</v>
      </c>
      <c r="B147" s="23" t="str">
        <f>IFERROR(VLOOKUP(D147,[23]CODIGOS!$A$1:$I$1872,3,0),"CODIGO INVALIDO ")</f>
        <v>CARCHI</v>
      </c>
      <c r="C147" s="23" t="str">
        <f>IFERROR(VLOOKUP(D147,[23]CODIGOS!$A$1:$I$1872,4,0),"CODIGO INVALIDO ")</f>
        <v>TULCAN</v>
      </c>
      <c r="D147" s="37" t="s">
        <v>148</v>
      </c>
      <c r="E147" s="23" t="str">
        <f>IFERROR(VLOOKUP(D147,[24]CODIGOS!$A$1:$I$1872,6,0),"CODIGO INVALIDO ")</f>
        <v>TULCAN</v>
      </c>
      <c r="F147" s="23" t="str">
        <f>IFERROR(VLOOKUP(D147,[24]CODIGOS!$A$1:$I$1872,7,0),"CODIGO INVALIDO ")</f>
        <v>COMUNEROS</v>
      </c>
      <c r="G147" s="23" t="str">
        <f>IFERROR(VLOOKUP(D147,[24]CODIGOS!$A$1:$I$1872,8,0),"CODIGO INVALIDO ")</f>
        <v>COMUNEROS 1</v>
      </c>
      <c r="H147" s="52" t="s">
        <v>1065</v>
      </c>
      <c r="I147" s="16">
        <v>0.816082778340943</v>
      </c>
      <c r="J147" s="8">
        <v>-77.700866458726495</v>
      </c>
      <c r="K147" s="68">
        <v>44923</v>
      </c>
      <c r="L147" s="68" t="s">
        <v>29</v>
      </c>
      <c r="M147" s="61" t="s">
        <v>17</v>
      </c>
      <c r="N147" s="66">
        <v>0.5625</v>
      </c>
      <c r="O147" s="66">
        <v>0.64583333333333337</v>
      </c>
      <c r="P147" s="27">
        <v>1.21</v>
      </c>
      <c r="Q147" s="27" t="s">
        <v>46</v>
      </c>
      <c r="R147" s="23" t="s">
        <v>47</v>
      </c>
      <c r="S147" s="44" t="s">
        <v>83</v>
      </c>
      <c r="T147" s="27"/>
      <c r="U147" s="65" t="s">
        <v>50</v>
      </c>
    </row>
    <row r="148" spans="1:21" s="192" customFormat="1" ht="14.25" customHeight="1" x14ac:dyDescent="0.2">
      <c r="A148" s="23" t="str">
        <f>IFERROR(VLOOKUP(D148,[23]CODIGOS!$A$1:$I$1872,2,0),"CODIGO INVALIDO ")</f>
        <v>ZONA 1</v>
      </c>
      <c r="B148" s="23" t="str">
        <f>IFERROR(VLOOKUP(D148,[23]CODIGOS!$A$1:$I$1872,3,0),"CODIGO INVALIDO ")</f>
        <v>IMBABURA</v>
      </c>
      <c r="C148" s="23" t="str">
        <f>IFERROR(VLOOKUP(D148,[23]CODIGOS!$A$1:$I$1872,4,0),"CODIGO INVALIDO ")</f>
        <v>OTAVALO</v>
      </c>
      <c r="D148" s="64" t="s">
        <v>374</v>
      </c>
      <c r="E148" s="23" t="str">
        <f>IFERROR(VLOOKUP(D148,[24]CODIGOS!$A$1:$I$1872,6,0),"CODIGO INVALIDO ")</f>
        <v>VALLE DEL AMANECER</v>
      </c>
      <c r="F148" s="23" t="str">
        <f>IFERROR(VLOOKUP(D148,[24]CODIGOS!$A$1:$I$1872,7,0),"CODIGO INVALIDO ")</f>
        <v>LOS LAGOS</v>
      </c>
      <c r="G148" s="23" t="str">
        <f>IFERROR(VLOOKUP(D148,[24]CODIGOS!$A$1:$I$1872,8,0),"CODIGO INVALIDO ")</f>
        <v>LOS LAGOS 1</v>
      </c>
      <c r="H148" s="23" t="s">
        <v>517</v>
      </c>
      <c r="I148" s="59">
        <v>0.21819181156742701</v>
      </c>
      <c r="J148" s="37">
        <v>-78.263436555862398</v>
      </c>
      <c r="K148" s="68">
        <v>44630</v>
      </c>
      <c r="L148" s="68" t="s">
        <v>112</v>
      </c>
      <c r="M148" s="61" t="s">
        <v>17</v>
      </c>
      <c r="N148" s="56">
        <v>0.54166666666666663</v>
      </c>
      <c r="O148" s="56">
        <v>0.75</v>
      </c>
      <c r="P148" s="27">
        <v>5.0999999999999996</v>
      </c>
      <c r="Q148" s="65" t="s">
        <v>46</v>
      </c>
      <c r="R148" s="27" t="s">
        <v>47</v>
      </c>
      <c r="S148" s="27" t="s">
        <v>166</v>
      </c>
      <c r="T148" s="23" t="s">
        <v>518</v>
      </c>
      <c r="U148" s="27" t="s">
        <v>50</v>
      </c>
    </row>
    <row r="149" spans="1:21" s="192" customFormat="1" ht="14.25" customHeight="1" x14ac:dyDescent="0.2">
      <c r="A149" s="23" t="str">
        <f>IFERROR(VLOOKUP(D149,[23]CODIGOS!$A$1:$I$1872,2,0),"CODIGO INVALIDO ")</f>
        <v>ZONA 1</v>
      </c>
      <c r="B149" s="23" t="str">
        <f>IFERROR(VLOOKUP(D149,[23]CODIGOS!$A$1:$I$1872,3,0),"CODIGO INVALIDO ")</f>
        <v>IMBABURA</v>
      </c>
      <c r="C149" s="23" t="str">
        <f>IFERROR(VLOOKUP(D149,[23]CODIGOS!$A$1:$I$1872,4,0),"CODIGO INVALIDO ")</f>
        <v>OTAVALO</v>
      </c>
      <c r="D149" s="64" t="s">
        <v>582</v>
      </c>
      <c r="E149" s="23" t="str">
        <f>IFERROR(VLOOKUP(D149,[24]CODIGOS!$A$1:$I$1872,6,0),"CODIGO INVALIDO ")</f>
        <v>VALLE DEL AMANECER</v>
      </c>
      <c r="F149" s="23" t="str">
        <f>IFERROR(VLOOKUP(D149,[24]CODIGOS!$A$1:$I$1872,7,0),"CODIGO INVALIDO ")</f>
        <v>PUERTO LAGO</v>
      </c>
      <c r="G149" s="23" t="str">
        <f>IFERROR(VLOOKUP(D149,[24]CODIGOS!$A$1:$I$1872,8,0),"CODIGO INVALIDO ")</f>
        <v>PUERTO LAGO 1</v>
      </c>
      <c r="H149" s="23" t="s">
        <v>624</v>
      </c>
      <c r="I149" s="42">
        <v>0.2383797439</v>
      </c>
      <c r="J149" s="70">
        <v>-78.238227359999996</v>
      </c>
      <c r="K149" s="24">
        <v>44650</v>
      </c>
      <c r="L149" s="68" t="s">
        <v>112</v>
      </c>
      <c r="M149" s="61" t="s">
        <v>17</v>
      </c>
      <c r="N149" s="62">
        <v>0.33333333333333331</v>
      </c>
      <c r="O149" s="62">
        <v>0.45833333333333331</v>
      </c>
      <c r="P149" s="37">
        <v>4.8</v>
      </c>
      <c r="Q149" s="37" t="s">
        <v>46</v>
      </c>
      <c r="R149" s="27" t="s">
        <v>47</v>
      </c>
      <c r="S149" s="27" t="s">
        <v>83</v>
      </c>
      <c r="T149" s="27"/>
      <c r="U149" s="27" t="s">
        <v>50</v>
      </c>
    </row>
    <row r="150" spans="1:21" s="192" customFormat="1" ht="14.25" customHeight="1" x14ac:dyDescent="0.2">
      <c r="A150" s="23" t="str">
        <f>IFERROR(VLOOKUP(D150,[23]CODIGOS!$A$1:$I$1872,2,0),"CODIGO INVALIDO ")</f>
        <v>ZONA 1</v>
      </c>
      <c r="B150" s="23" t="str">
        <f>IFERROR(VLOOKUP(D150,[23]CODIGOS!$A$1:$I$1872,3,0),"CODIGO INVALIDO ")</f>
        <v>IMBABURA</v>
      </c>
      <c r="C150" s="23" t="str">
        <f>IFERROR(VLOOKUP(D150,[23]CODIGOS!$A$1:$I$1872,4,0),"CODIGO INVALIDO ")</f>
        <v>IBARRA</v>
      </c>
      <c r="D150" s="64" t="s">
        <v>113</v>
      </c>
      <c r="E150" s="23" t="str">
        <f>IFERROR(VLOOKUP(D150,[24]CODIGOS!$A$1:$I$1872,6,0),"CODIGO INVALIDO ")</f>
        <v>CIUDAD BLANCA</v>
      </c>
      <c r="F150" s="23" t="str">
        <f>IFERROR(VLOOKUP(D150,[24]CODIGOS!$A$1:$I$1872,7,0),"CODIGO INVALIDO ")</f>
        <v>GALO PLAZA</v>
      </c>
      <c r="G150" s="23" t="str">
        <f>IFERROR(VLOOKUP(D150,[24]CODIGOS!$A$1:$I$1872,8,0),"CODIGO INVALIDO ")</f>
        <v>GALO PLAZA 2</v>
      </c>
      <c r="H150" s="37" t="s">
        <v>456</v>
      </c>
      <c r="I150" s="42">
        <v>0.23816777140036</v>
      </c>
      <c r="J150" s="43">
        <v>-78.093653436422699</v>
      </c>
      <c r="K150" s="68">
        <v>44652</v>
      </c>
      <c r="L150" s="68" t="s">
        <v>112</v>
      </c>
      <c r="M150" s="61" t="s">
        <v>17</v>
      </c>
      <c r="N150" s="62">
        <v>0.48958333333333331</v>
      </c>
      <c r="O150" s="62">
        <v>0.70833333333333337</v>
      </c>
      <c r="P150" s="27">
        <v>3.24</v>
      </c>
      <c r="Q150" s="27" t="s">
        <v>46</v>
      </c>
      <c r="R150" s="27" t="s">
        <v>47</v>
      </c>
      <c r="S150" s="27" t="s">
        <v>653</v>
      </c>
      <c r="T150" s="27"/>
      <c r="U150" s="27" t="s">
        <v>50</v>
      </c>
    </row>
    <row r="151" spans="1:21" s="192" customFormat="1" ht="14.25" customHeight="1" x14ac:dyDescent="0.2">
      <c r="A151" s="23" t="str">
        <f>IFERROR(VLOOKUP(D151,[23]CODIGOS!$A$1:$I$1872,2,0),"CODIGO INVALIDO ")</f>
        <v>ZONA 1</v>
      </c>
      <c r="B151" s="23" t="str">
        <f>IFERROR(VLOOKUP(D151,[23]CODIGOS!$A$1:$I$1872,3,0),"CODIGO INVALIDO ")</f>
        <v>IMBABURA</v>
      </c>
      <c r="C151" s="23" t="str">
        <f>IFERROR(VLOOKUP(D151,[23]CODIGOS!$A$1:$I$1872,4,0),"CODIGO INVALIDO ")</f>
        <v>IBARRA</v>
      </c>
      <c r="D151" s="64" t="s">
        <v>113</v>
      </c>
      <c r="E151" s="23" t="str">
        <f>IFERROR(VLOOKUP(D151,[24]CODIGOS!$A$1:$I$1872,6,0),"CODIGO INVALIDO ")</f>
        <v>CIUDAD BLANCA</v>
      </c>
      <c r="F151" s="23" t="str">
        <f>IFERROR(VLOOKUP(D151,[24]CODIGOS!$A$1:$I$1872,7,0),"CODIGO INVALIDO ")</f>
        <v>GALO PLAZA</v>
      </c>
      <c r="G151" s="23" t="str">
        <f>IFERROR(VLOOKUP(D151,[24]CODIGOS!$A$1:$I$1872,8,0),"CODIGO INVALIDO ")</f>
        <v>GALO PLAZA 2</v>
      </c>
      <c r="H151" s="23" t="s">
        <v>456</v>
      </c>
      <c r="I151" s="42">
        <v>0.23743836023998599</v>
      </c>
      <c r="J151" s="43">
        <v>-78.082673011795904</v>
      </c>
      <c r="K151" s="68">
        <v>44652</v>
      </c>
      <c r="L151" s="68" t="s">
        <v>112</v>
      </c>
      <c r="M151" s="61" t="s">
        <v>17</v>
      </c>
      <c r="N151" s="62">
        <v>0.54166666666666663</v>
      </c>
      <c r="O151" s="62">
        <v>0.70833333333333337</v>
      </c>
      <c r="P151" s="23">
        <v>2.17</v>
      </c>
      <c r="Q151" s="27" t="s">
        <v>46</v>
      </c>
      <c r="R151" s="27" t="s">
        <v>47</v>
      </c>
      <c r="S151" s="27" t="s">
        <v>653</v>
      </c>
      <c r="T151" s="27"/>
      <c r="U151" s="27" t="s">
        <v>50</v>
      </c>
    </row>
    <row r="152" spans="1:21" s="192" customFormat="1" ht="14.25" customHeight="1" x14ac:dyDescent="0.2">
      <c r="A152" s="23" t="str">
        <f>IFERROR(VLOOKUP(D152,[23]CODIGOS!$A$1:$I$1872,2,0),"CODIGO INVALIDO ")</f>
        <v>ZONA 1</v>
      </c>
      <c r="B152" s="23" t="str">
        <f>IFERROR(VLOOKUP(D152,[23]CODIGOS!$A$1:$I$1872,3,0),"CODIGO INVALIDO ")</f>
        <v>IMBABURA</v>
      </c>
      <c r="C152" s="23" t="str">
        <f>IFERROR(VLOOKUP(D152,[23]CODIGOS!$A$1:$I$1872,4,0),"CODIGO INVALIDO ")</f>
        <v>IBARRA</v>
      </c>
      <c r="D152" s="64" t="s">
        <v>290</v>
      </c>
      <c r="E152" s="23" t="str">
        <f>IFERROR(VLOOKUP(D152,[24]CODIGOS!$A$1:$I$1872,6,0),"CODIGO INVALIDO ")</f>
        <v>CIUDAD BLANCA</v>
      </c>
      <c r="F152" s="23" t="str">
        <f>IFERROR(VLOOKUP(D152,[24]CODIGOS!$A$1:$I$1872,7,0),"CODIGO INVALIDO ")</f>
        <v>LA FLORIDA</v>
      </c>
      <c r="G152" s="23" t="str">
        <f>IFERROR(VLOOKUP(D152,[24]CODIGOS!$A$1:$I$1872,8,0),"CODIGO INVALIDO ")</f>
        <v>LA FLORIDA 1</v>
      </c>
      <c r="H152" s="23" t="s">
        <v>654</v>
      </c>
      <c r="I152" s="59">
        <v>0.35415604005787499</v>
      </c>
      <c r="J152" s="37">
        <v>-78.153473848024504</v>
      </c>
      <c r="K152" s="68">
        <v>44653</v>
      </c>
      <c r="L152" s="68" t="s">
        <v>112</v>
      </c>
      <c r="M152" s="61" t="s">
        <v>17</v>
      </c>
      <c r="N152" s="62">
        <v>0.53472222222222221</v>
      </c>
      <c r="O152" s="62">
        <v>0.58333333333333337</v>
      </c>
      <c r="P152" s="27">
        <v>3.19</v>
      </c>
      <c r="Q152" s="27" t="s">
        <v>46</v>
      </c>
      <c r="R152" s="27" t="s">
        <v>47</v>
      </c>
      <c r="S152" s="27" t="s">
        <v>266</v>
      </c>
      <c r="T152" s="23" t="s">
        <v>598</v>
      </c>
      <c r="U152" s="27" t="s">
        <v>50</v>
      </c>
    </row>
    <row r="153" spans="1:21" s="192" customFormat="1" ht="14.25" customHeight="1" x14ac:dyDescent="0.2">
      <c r="A153" s="23" t="str">
        <f>IFERROR(VLOOKUP(D153,[23]CODIGOS!$A$1:$I$1872,2,0),"CODIGO INVALIDO ")</f>
        <v>ZONA 1</v>
      </c>
      <c r="B153" s="23" t="str">
        <f>IFERROR(VLOOKUP(D153,[23]CODIGOS!$A$1:$I$1872,3,0),"CODIGO INVALIDO ")</f>
        <v>IMBABURA</v>
      </c>
      <c r="C153" s="23" t="str">
        <f>IFERROR(VLOOKUP(D153,[23]CODIGOS!$A$1:$I$1872,4,0),"CODIGO INVALIDO ")</f>
        <v>IBARRA</v>
      </c>
      <c r="D153" s="64" t="s">
        <v>655</v>
      </c>
      <c r="E153" s="23" t="str">
        <f>IFERROR(VLOOKUP(D153,[24]CODIGOS!$A$1:$I$1872,6,0),"CODIGO INVALIDO ")</f>
        <v>CIUDAD BLANCA</v>
      </c>
      <c r="F153" s="23" t="str">
        <f>IFERROR(VLOOKUP(D153,[24]CODIGOS!$A$1:$I$1872,7,0),"CODIGO INVALIDO ")</f>
        <v>LA CAROLINA</v>
      </c>
      <c r="G153" s="23" t="str">
        <f>IFERROR(VLOOKUP(D153,[24]CODIGOS!$A$1:$I$1872,8,0),"CODIGO INVALIDO ")</f>
        <v>LA CAROLINA 1</v>
      </c>
      <c r="H153" s="27" t="s">
        <v>656</v>
      </c>
      <c r="I153" s="23">
        <v>0.72556463670000004</v>
      </c>
      <c r="J153" s="70">
        <v>-78.218963740000007</v>
      </c>
      <c r="K153" s="68">
        <v>44673</v>
      </c>
      <c r="L153" s="68" t="s">
        <v>112</v>
      </c>
      <c r="M153" s="61" t="s">
        <v>17</v>
      </c>
      <c r="N153" s="62">
        <v>0.77083333333333337</v>
      </c>
      <c r="O153" s="62">
        <v>0.97916666666666663</v>
      </c>
      <c r="P153" s="27">
        <v>16.309999999999999</v>
      </c>
      <c r="Q153" s="27" t="s">
        <v>46</v>
      </c>
      <c r="R153" s="27" t="s">
        <v>109</v>
      </c>
      <c r="S153" s="23" t="s">
        <v>441</v>
      </c>
      <c r="T153" s="23"/>
      <c r="U153" s="27" t="s">
        <v>50</v>
      </c>
    </row>
    <row r="154" spans="1:21" s="192" customFormat="1" ht="14.25" customHeight="1" x14ac:dyDescent="0.2">
      <c r="A154" s="23" t="str">
        <f>IFERROR(VLOOKUP(D154,[23]CODIGOS!$A$1:$I$1872,2,0),"CODIGO INVALIDO ")</f>
        <v>ZONA 1</v>
      </c>
      <c r="B154" s="23" t="str">
        <f>IFERROR(VLOOKUP(D154,[23]CODIGOS!$A$1:$I$1872,3,0),"CODIGO INVALIDO ")</f>
        <v>IMBABURA</v>
      </c>
      <c r="C154" s="23" t="str">
        <f>IFERROR(VLOOKUP(D154,[23]CODIGOS!$A$1:$I$1872,4,0),"CODIGO INVALIDO ")</f>
        <v>IBARRA</v>
      </c>
      <c r="D154" s="64" t="s">
        <v>655</v>
      </c>
      <c r="E154" s="23" t="str">
        <f>IFERROR(VLOOKUP(D154,[24]CODIGOS!$A$1:$I$1872,6,0),"CODIGO INVALIDO ")</f>
        <v>CIUDAD BLANCA</v>
      </c>
      <c r="F154" s="23" t="str">
        <f>IFERROR(VLOOKUP(D154,[24]CODIGOS!$A$1:$I$1872,7,0),"CODIGO INVALIDO ")</f>
        <v>LA CAROLINA</v>
      </c>
      <c r="G154" s="23" t="str">
        <f>IFERROR(VLOOKUP(D154,[24]CODIGOS!$A$1:$I$1872,8,0),"CODIGO INVALIDO ")</f>
        <v>LA CAROLINA 1</v>
      </c>
      <c r="H154" s="27" t="s">
        <v>656</v>
      </c>
      <c r="I154" s="23">
        <v>0.72622229438592301</v>
      </c>
      <c r="J154" s="37">
        <v>-78.219069511711794</v>
      </c>
      <c r="K154" s="68">
        <v>44678</v>
      </c>
      <c r="L154" s="68" t="s">
        <v>112</v>
      </c>
      <c r="M154" s="61" t="s">
        <v>17</v>
      </c>
      <c r="N154" s="62">
        <v>0.52430555555555558</v>
      </c>
      <c r="O154" s="62">
        <v>0.79166666666666663</v>
      </c>
      <c r="P154" s="27">
        <v>2.2000000000000002</v>
      </c>
      <c r="Q154" s="27" t="s">
        <v>46</v>
      </c>
      <c r="R154" s="27" t="s">
        <v>47</v>
      </c>
      <c r="S154" s="27" t="s">
        <v>59</v>
      </c>
      <c r="T154" s="23"/>
      <c r="U154" s="27" t="s">
        <v>50</v>
      </c>
    </row>
    <row r="155" spans="1:21" s="192" customFormat="1" ht="14.25" customHeight="1" x14ac:dyDescent="0.2">
      <c r="A155" s="23" t="str">
        <f>IFERROR(VLOOKUP(D155,[23]CODIGOS!$A$1:$I$1872,2,0),"CODIGO INVALIDO ")</f>
        <v>ZONA 1</v>
      </c>
      <c r="B155" s="23" t="str">
        <f>IFERROR(VLOOKUP(D155,[23]CODIGOS!$A$1:$I$1872,3,0),"CODIGO INVALIDO ")</f>
        <v>IMBABURA</v>
      </c>
      <c r="C155" s="23" t="str">
        <f>IFERROR(VLOOKUP(D155,[23]CODIGOS!$A$1:$I$1872,4,0),"CODIGO INVALIDO ")</f>
        <v>IBARRA</v>
      </c>
      <c r="D155" s="64" t="s">
        <v>279</v>
      </c>
      <c r="E155" s="23" t="str">
        <f>IFERROR(VLOOKUP(D155,[24]CODIGOS!$A$1:$I$1872,6,0),"CODIGO INVALIDO ")</f>
        <v>CIUDAD BLANCA</v>
      </c>
      <c r="F155" s="23" t="str">
        <f>IFERROR(VLOOKUP(D155,[24]CODIGOS!$A$1:$I$1872,7,0),"CODIGO INVALIDO ")</f>
        <v>AMBUQUI</v>
      </c>
      <c r="G155" s="23" t="str">
        <f>IFERROR(VLOOKUP(D155,[24]CODIGOS!$A$1:$I$1872,8,0),"CODIGO INVALIDO ")</f>
        <v>AMBUQUI 1</v>
      </c>
      <c r="H155" s="23" t="s">
        <v>822</v>
      </c>
      <c r="I155" s="80">
        <v>0.47635483318879701</v>
      </c>
      <c r="J155" s="44">
        <v>-78.080148697008497</v>
      </c>
      <c r="K155" s="68">
        <v>44690</v>
      </c>
      <c r="L155" s="68" t="s">
        <v>112</v>
      </c>
      <c r="M155" s="61" t="s">
        <v>17</v>
      </c>
      <c r="N155" s="56">
        <v>0.375</v>
      </c>
      <c r="O155" s="56">
        <v>0.54166666666666663</v>
      </c>
      <c r="P155" s="27">
        <v>3.21</v>
      </c>
      <c r="Q155" s="27" t="s">
        <v>46</v>
      </c>
      <c r="R155" s="27" t="s">
        <v>47</v>
      </c>
      <c r="S155" s="27" t="s">
        <v>48</v>
      </c>
      <c r="T155" s="27"/>
      <c r="U155" s="23" t="s">
        <v>50</v>
      </c>
    </row>
    <row r="156" spans="1:21" s="192" customFormat="1" ht="14.25" customHeight="1" x14ac:dyDescent="0.2">
      <c r="A156" s="23" t="str">
        <f>IFERROR(VLOOKUP(D156,[23]CODIGOS!$A$1:$I$1872,2,0),"CODIGO INVALIDO ")</f>
        <v>ZONA 1</v>
      </c>
      <c r="B156" s="23" t="str">
        <f>IFERROR(VLOOKUP(D156,[23]CODIGOS!$A$1:$I$1872,3,0),"CODIGO INVALIDO ")</f>
        <v>IMBABURA</v>
      </c>
      <c r="C156" s="23" t="str">
        <f>IFERROR(VLOOKUP(D156,[23]CODIGOS!$A$1:$I$1872,4,0),"CODIGO INVALIDO ")</f>
        <v>IBARRA</v>
      </c>
      <c r="D156" s="64" t="s">
        <v>823</v>
      </c>
      <c r="E156" s="23" t="str">
        <f>IFERROR(VLOOKUP(D156,[24]CODIGOS!$A$1:$I$1872,6,0),"CODIGO INVALIDO ")</f>
        <v>CIUDAD BLANCA</v>
      </c>
      <c r="F156" s="23" t="str">
        <f>IFERROR(VLOOKUP(D156,[24]CODIGOS!$A$1:$I$1872,7,0),"CODIGO INVALIDO ")</f>
        <v>SALINAS</v>
      </c>
      <c r="G156" s="23" t="str">
        <f>IFERROR(VLOOKUP(D156,[24]CODIGOS!$A$1:$I$1872,8,0),"CODIGO INVALIDO ")</f>
        <v>SALINAS 1</v>
      </c>
      <c r="H156" s="23" t="s">
        <v>824</v>
      </c>
      <c r="I156" s="80">
        <v>0.52469712236764599</v>
      </c>
      <c r="J156" s="44">
        <v>-78.138574361801105</v>
      </c>
      <c r="K156" s="68">
        <v>44692</v>
      </c>
      <c r="L156" s="68" t="s">
        <v>112</v>
      </c>
      <c r="M156" s="61" t="s">
        <v>17</v>
      </c>
      <c r="N156" s="62">
        <v>0.38541666666666669</v>
      </c>
      <c r="O156" s="62">
        <v>0.54166666666666663</v>
      </c>
      <c r="P156" s="27">
        <v>25.78</v>
      </c>
      <c r="Q156" s="27" t="s">
        <v>46</v>
      </c>
      <c r="R156" s="27" t="s">
        <v>47</v>
      </c>
      <c r="S156" s="23" t="s">
        <v>329</v>
      </c>
      <c r="T156" s="27"/>
      <c r="U156" s="27" t="s">
        <v>50</v>
      </c>
    </row>
    <row r="157" spans="1:21" s="192" customFormat="1" ht="14.25" customHeight="1" x14ac:dyDescent="0.2">
      <c r="A157" s="23" t="str">
        <f>IFERROR(VLOOKUP(D157,[23]CODIGOS!$A$1:$I$1872,2,0),"CODIGO INVALIDO ")</f>
        <v>ZONA 1</v>
      </c>
      <c r="B157" s="23" t="str">
        <f>IFERROR(VLOOKUP(D157,[23]CODIGOS!$A$1:$I$1872,3,0),"CODIGO INVALIDO ")</f>
        <v>IMBABURA</v>
      </c>
      <c r="C157" s="23" t="str">
        <f>IFERROR(VLOOKUP(D157,[23]CODIGOS!$A$1:$I$1872,4,0),"CODIGO INVALIDO ")</f>
        <v>IBARRA</v>
      </c>
      <c r="D157" s="64" t="s">
        <v>516</v>
      </c>
      <c r="E157" s="23" t="str">
        <f>IFERROR(VLOOKUP(D157,[24]CODIGOS!$A$1:$I$1872,6,0),"CODIGO INVALIDO ")</f>
        <v>CIUDAD BLANCA</v>
      </c>
      <c r="F157" s="23" t="str">
        <f>IFERROR(VLOOKUP(D157,[24]CODIGOS!$A$1:$I$1872,7,0),"CODIGO INVALIDO ")</f>
        <v>LA FLORIDA</v>
      </c>
      <c r="G157" s="23" t="str">
        <f>IFERROR(VLOOKUP(D157,[24]CODIGOS!$A$1:$I$1872,8,0),"CODIGO INVALIDO ")</f>
        <v>LA FLORIDA 2</v>
      </c>
      <c r="H157" s="23" t="s">
        <v>825</v>
      </c>
      <c r="I157" s="80">
        <v>0.331862501406126</v>
      </c>
      <c r="J157" s="44">
        <v>-78.148326873779297</v>
      </c>
      <c r="K157" s="68">
        <v>44695</v>
      </c>
      <c r="L157" s="68" t="s">
        <v>112</v>
      </c>
      <c r="M157" s="61" t="s">
        <v>17</v>
      </c>
      <c r="N157" s="56">
        <v>0.42708333333333331</v>
      </c>
      <c r="O157" s="56">
        <v>0.54166666666666663</v>
      </c>
      <c r="P157" s="27">
        <v>13.39</v>
      </c>
      <c r="Q157" s="27" t="s">
        <v>46</v>
      </c>
      <c r="R157" s="27" t="s">
        <v>47</v>
      </c>
      <c r="S157" s="27" t="s">
        <v>467</v>
      </c>
      <c r="T157" s="27"/>
      <c r="U157" s="23" t="s">
        <v>50</v>
      </c>
    </row>
    <row r="158" spans="1:21" s="192" customFormat="1" ht="14.25" customHeight="1" x14ac:dyDescent="0.2">
      <c r="A158" s="23" t="str">
        <f>IFERROR(VLOOKUP(D158,[23]CODIGOS!$A$1:$I$1872,2,0),"CODIGO INVALIDO ")</f>
        <v>ZONA 1</v>
      </c>
      <c r="B158" s="23" t="str">
        <f>IFERROR(VLOOKUP(D158,[23]CODIGOS!$A$1:$I$1872,3,0),"CODIGO INVALIDO ")</f>
        <v>IMBABURA</v>
      </c>
      <c r="C158" s="23" t="str">
        <f>IFERROR(VLOOKUP(D158,[23]CODIGOS!$A$1:$I$1872,4,0),"CODIGO INVALIDO ")</f>
        <v>COTACACHI</v>
      </c>
      <c r="D158" s="64" t="s">
        <v>658</v>
      </c>
      <c r="E158" s="23" t="str">
        <f>IFERROR(VLOOKUP(D158,[24]CODIGOS!$A$1:$I$1872,6,0),"CODIGO INVALIDO ")</f>
        <v>TIERRA DEL SOL</v>
      </c>
      <c r="F158" s="23" t="str">
        <f>IFERROR(VLOOKUP(D158,[24]CODIGOS!$A$1:$I$1872,7,0),"CODIGO INVALIDO ")</f>
        <v>COTACACHI</v>
      </c>
      <c r="G158" s="23" t="str">
        <f>IFERROR(VLOOKUP(D158,[24]CODIGOS!$A$1:$I$1872,8,0),"CODIGO INVALIDO ")</f>
        <v>COTACACHI 1</v>
      </c>
      <c r="H158" s="23" t="s">
        <v>848</v>
      </c>
      <c r="I158" s="80">
        <v>0.3022620962</v>
      </c>
      <c r="J158" s="91">
        <v>-78.267717360999995</v>
      </c>
      <c r="K158" s="68">
        <v>44701</v>
      </c>
      <c r="L158" s="68" t="s">
        <v>112</v>
      </c>
      <c r="M158" s="61" t="s">
        <v>17</v>
      </c>
      <c r="N158" s="56">
        <v>0.45833333333333331</v>
      </c>
      <c r="O158" s="56">
        <v>0.60416666666666663</v>
      </c>
      <c r="P158" s="27">
        <v>7.45</v>
      </c>
      <c r="Q158" s="27" t="s">
        <v>46</v>
      </c>
      <c r="R158" s="27" t="s">
        <v>47</v>
      </c>
      <c r="S158" s="27" t="s">
        <v>427</v>
      </c>
      <c r="T158" s="27" t="s">
        <v>496</v>
      </c>
      <c r="U158" s="23" t="s">
        <v>50</v>
      </c>
    </row>
    <row r="159" spans="1:21" s="192" customFormat="1" ht="14.25" customHeight="1" x14ac:dyDescent="0.2">
      <c r="A159" s="23" t="str">
        <f>IFERROR(VLOOKUP(D159,[23]CODIGOS!$A$1:$I$1872,2,0),"CODIGO INVALIDO ")</f>
        <v>ZONA 1</v>
      </c>
      <c r="B159" s="23" t="str">
        <f>IFERROR(VLOOKUP(D159,[23]CODIGOS!$A$1:$I$1872,3,0),"CODIGO INVALIDO ")</f>
        <v>IMBABURA</v>
      </c>
      <c r="C159" s="23" t="str">
        <f>IFERROR(VLOOKUP(D159,[23]CODIGOS!$A$1:$I$1872,4,0),"CODIGO INVALIDO ")</f>
        <v>IBARRA</v>
      </c>
      <c r="D159" s="64" t="s">
        <v>655</v>
      </c>
      <c r="E159" s="23" t="str">
        <f>IFERROR(VLOOKUP(D159,[24]CODIGOS!$A$1:$I$1872,6,0),"CODIGO INVALIDO ")</f>
        <v>CIUDAD BLANCA</v>
      </c>
      <c r="F159" s="23" t="str">
        <f>IFERROR(VLOOKUP(D159,[24]CODIGOS!$A$1:$I$1872,7,0),"CODIGO INVALIDO ")</f>
        <v>LA CAROLINA</v>
      </c>
      <c r="G159" s="23" t="str">
        <f>IFERROR(VLOOKUP(D159,[24]CODIGOS!$A$1:$I$1872,8,0),"CODIGO INVALIDO ")</f>
        <v>LA CAROLINA 1</v>
      </c>
      <c r="H159" s="27" t="s">
        <v>656</v>
      </c>
      <c r="I159" s="23">
        <v>0.72622229438592301</v>
      </c>
      <c r="J159" s="37">
        <v>-78.219069511711794</v>
      </c>
      <c r="K159" s="68">
        <v>44750</v>
      </c>
      <c r="L159" s="68" t="s">
        <v>112</v>
      </c>
      <c r="M159" s="61" t="s">
        <v>17</v>
      </c>
      <c r="N159" s="62">
        <v>0.33333333333333331</v>
      </c>
      <c r="O159" s="62">
        <v>0.58333333333333337</v>
      </c>
      <c r="P159" s="27">
        <v>6.43</v>
      </c>
      <c r="Q159" s="27" t="s">
        <v>46</v>
      </c>
      <c r="R159" s="27" t="s">
        <v>47</v>
      </c>
      <c r="S159" s="23" t="s">
        <v>266</v>
      </c>
      <c r="T159" s="27" t="s">
        <v>59</v>
      </c>
      <c r="U159" s="27" t="s">
        <v>50</v>
      </c>
    </row>
    <row r="160" spans="1:21" s="192" customFormat="1" ht="14.25" customHeight="1" x14ac:dyDescent="0.2">
      <c r="A160" s="23" t="str">
        <f>IFERROR(VLOOKUP(D160,[23]CODIGOS!$A$1:$I$1872,2,0),"CODIGO INVALIDO ")</f>
        <v>ZONA 1</v>
      </c>
      <c r="B160" s="23" t="str">
        <f>IFERROR(VLOOKUP(D160,[23]CODIGOS!$A$1:$I$1872,3,0),"CODIGO INVALIDO ")</f>
        <v>IMBABURA</v>
      </c>
      <c r="C160" s="23" t="str">
        <f>IFERROR(VLOOKUP(D160,[23]CODIGOS!$A$1:$I$1872,4,0),"CODIGO INVALIDO ")</f>
        <v>IBARRA</v>
      </c>
      <c r="D160" s="64" t="s">
        <v>290</v>
      </c>
      <c r="E160" s="23" t="str">
        <f>IFERROR(VLOOKUP(D160,[24]CODIGOS!$A$1:$I$1872,6,0),"CODIGO INVALIDO ")</f>
        <v>CIUDAD BLANCA</v>
      </c>
      <c r="F160" s="23" t="str">
        <f>IFERROR(VLOOKUP(D160,[24]CODIGOS!$A$1:$I$1872,7,0),"CODIGO INVALIDO ")</f>
        <v>LA FLORIDA</v>
      </c>
      <c r="G160" s="23" t="str">
        <f>IFERROR(VLOOKUP(D160,[24]CODIGOS!$A$1:$I$1872,8,0),"CODIGO INVALIDO ")</f>
        <v>LA FLORIDA 1</v>
      </c>
      <c r="H160" s="23" t="s">
        <v>960</v>
      </c>
      <c r="I160" s="59">
        <v>0.33113295276493998</v>
      </c>
      <c r="J160" s="37">
        <v>-78.151019811630206</v>
      </c>
      <c r="K160" s="24">
        <v>44750</v>
      </c>
      <c r="L160" s="68" t="s">
        <v>112</v>
      </c>
      <c r="M160" s="61" t="s">
        <v>17</v>
      </c>
      <c r="N160" s="56">
        <v>0.72916666666666663</v>
      </c>
      <c r="O160" s="56">
        <v>0.85416666666666663</v>
      </c>
      <c r="P160" s="27">
        <v>4</v>
      </c>
      <c r="Q160" s="27" t="s">
        <v>46</v>
      </c>
      <c r="R160" s="27" t="s">
        <v>109</v>
      </c>
      <c r="S160" s="27" t="s">
        <v>154</v>
      </c>
      <c r="T160" s="27"/>
      <c r="U160" s="23" t="s">
        <v>50</v>
      </c>
    </row>
    <row r="161" spans="1:21" s="192" customFormat="1" ht="14.25" customHeight="1" x14ac:dyDescent="0.2">
      <c r="A161" s="23" t="str">
        <f>IFERROR(VLOOKUP(D161,[23]CODIGOS!$A$1:$I$1872,2,0),"CODIGO INVALIDO ")</f>
        <v>ZONA 1</v>
      </c>
      <c r="B161" s="23" t="str">
        <f>IFERROR(VLOOKUP(D161,[23]CODIGOS!$A$1:$I$1872,3,0),"CODIGO INVALIDO ")</f>
        <v>IMBABURA</v>
      </c>
      <c r="C161" s="23" t="str">
        <f>IFERROR(VLOOKUP(D161,[23]CODIGOS!$A$1:$I$1872,4,0),"CODIGO INVALIDO ")</f>
        <v>COTACACHI</v>
      </c>
      <c r="D161" s="64" t="s">
        <v>658</v>
      </c>
      <c r="E161" s="23" t="str">
        <f>IFERROR(VLOOKUP(D161,[24]CODIGOS!$A$1:$I$1872,6,0),"CODIGO INVALIDO ")</f>
        <v>TIERRA DEL SOL</v>
      </c>
      <c r="F161" s="23" t="str">
        <f>IFERROR(VLOOKUP(D161,[24]CODIGOS!$A$1:$I$1872,7,0),"CODIGO INVALIDO ")</f>
        <v>COTACACHI</v>
      </c>
      <c r="G161" s="23" t="str">
        <f>IFERROR(VLOOKUP(D161,[24]CODIGOS!$A$1:$I$1872,8,0),"CODIGO INVALIDO ")</f>
        <v>COTACACHI 1</v>
      </c>
      <c r="H161" s="27" t="s">
        <v>961</v>
      </c>
      <c r="I161" s="27">
        <v>0.29425849302561702</v>
      </c>
      <c r="J161" s="27">
        <v>-78.268339633941594</v>
      </c>
      <c r="K161" s="68">
        <v>44755</v>
      </c>
      <c r="L161" s="68" t="s">
        <v>112</v>
      </c>
      <c r="M161" s="61" t="s">
        <v>17</v>
      </c>
      <c r="N161" s="62">
        <v>0.27083333333333331</v>
      </c>
      <c r="O161" s="66">
        <v>0.4375</v>
      </c>
      <c r="P161" s="27">
        <v>5.28</v>
      </c>
      <c r="Q161" s="27" t="s">
        <v>46</v>
      </c>
      <c r="R161" s="27" t="s">
        <v>47</v>
      </c>
      <c r="S161" s="27" t="s">
        <v>962</v>
      </c>
      <c r="T161" s="27"/>
      <c r="U161" s="27" t="s">
        <v>50</v>
      </c>
    </row>
    <row r="162" spans="1:21" s="192" customFormat="1" ht="14.25" customHeight="1" x14ac:dyDescent="0.2">
      <c r="A162" s="23" t="str">
        <f>IFERROR(VLOOKUP(D162,[23]CODIGOS!$A$1:$I$1872,2,0),"CODIGO INVALIDO ")</f>
        <v>ZONA 1</v>
      </c>
      <c r="B162" s="23" t="str">
        <f>IFERROR(VLOOKUP(D162,[23]CODIGOS!$A$1:$I$1872,3,0),"CODIGO INVALIDO ")</f>
        <v>IMBABURA</v>
      </c>
      <c r="C162" s="23" t="str">
        <f>IFERROR(VLOOKUP(D162,[23]CODIGOS!$A$1:$I$1872,4,0),"CODIGO INVALIDO ")</f>
        <v>IBARRA</v>
      </c>
      <c r="D162" s="64" t="s">
        <v>290</v>
      </c>
      <c r="E162" s="23" t="str">
        <f>IFERROR(VLOOKUP(D162,[24]CODIGOS!$A$1:$I$1872,6,0),"CODIGO INVALIDO ")</f>
        <v>CIUDAD BLANCA</v>
      </c>
      <c r="F162" s="23" t="str">
        <f>IFERROR(VLOOKUP(D162,[24]CODIGOS!$A$1:$I$1872,7,0),"CODIGO INVALIDO ")</f>
        <v>LA FLORIDA</v>
      </c>
      <c r="G162" s="23" t="str">
        <f>IFERROR(VLOOKUP(D162,[24]CODIGOS!$A$1:$I$1872,8,0),"CODIGO INVALIDO ")</f>
        <v>LA FLORIDA 1</v>
      </c>
      <c r="H162" s="23" t="s">
        <v>825</v>
      </c>
      <c r="I162" s="27">
        <v>0.33546732919405597</v>
      </c>
      <c r="J162" s="26">
        <v>-78.157467842101994</v>
      </c>
      <c r="K162" s="68">
        <v>44755</v>
      </c>
      <c r="L162" s="68" t="s">
        <v>112</v>
      </c>
      <c r="M162" s="61" t="s">
        <v>17</v>
      </c>
      <c r="N162" s="56">
        <v>0.35416666666666669</v>
      </c>
      <c r="O162" s="56">
        <v>0.4375</v>
      </c>
      <c r="P162" s="27">
        <v>7.58</v>
      </c>
      <c r="Q162" s="27" t="s">
        <v>46</v>
      </c>
      <c r="R162" s="27" t="s">
        <v>47</v>
      </c>
      <c r="S162" s="27" t="s">
        <v>176</v>
      </c>
      <c r="T162" s="27"/>
      <c r="U162" s="27" t="s">
        <v>50</v>
      </c>
    </row>
    <row r="163" spans="1:21" s="192" customFormat="1" ht="14.25" customHeight="1" x14ac:dyDescent="0.2">
      <c r="A163" s="23" t="str">
        <f>IFERROR(VLOOKUP(D163,[23]CODIGOS!$A$1:$I$1872,2,0),"CODIGO INVALIDO ")</f>
        <v>ZONA 1</v>
      </c>
      <c r="B163" s="23" t="str">
        <f>IFERROR(VLOOKUP(D163,[23]CODIGOS!$A$1:$I$1872,3,0),"CODIGO INVALIDO ")</f>
        <v>IMBABURA</v>
      </c>
      <c r="C163" s="23" t="str">
        <f>IFERROR(VLOOKUP(D163,[23]CODIGOS!$A$1:$I$1872,4,0),"CODIGO INVALIDO ")</f>
        <v>IBARRA</v>
      </c>
      <c r="D163" s="64" t="s">
        <v>516</v>
      </c>
      <c r="E163" s="23" t="str">
        <f>IFERROR(VLOOKUP(D163,[24]CODIGOS!$A$1:$I$1872,6,0),"CODIGO INVALIDO ")</f>
        <v>CIUDAD BLANCA</v>
      </c>
      <c r="F163" s="23" t="str">
        <f>IFERROR(VLOOKUP(D163,[24]CODIGOS!$A$1:$I$1872,7,0),"CODIGO INVALIDO ")</f>
        <v>LA FLORIDA</v>
      </c>
      <c r="G163" s="23" t="str">
        <f>IFERROR(VLOOKUP(D163,[24]CODIGOS!$A$1:$I$1872,8,0),"CODIGO INVALIDO ")</f>
        <v>LA FLORIDA 2</v>
      </c>
      <c r="H163" s="23" t="s">
        <v>825</v>
      </c>
      <c r="I163" s="27">
        <v>0.33546732919405597</v>
      </c>
      <c r="J163" s="26">
        <v>-78.157467842101994</v>
      </c>
      <c r="K163" s="68">
        <v>44783</v>
      </c>
      <c r="L163" s="68" t="s">
        <v>112</v>
      </c>
      <c r="M163" s="61" t="s">
        <v>17</v>
      </c>
      <c r="N163" s="56">
        <v>0.60416666666666663</v>
      </c>
      <c r="O163" s="56">
        <v>0.77083333333333337</v>
      </c>
      <c r="P163" s="27">
        <v>5.25</v>
      </c>
      <c r="Q163" s="27" t="s">
        <v>46</v>
      </c>
      <c r="R163" s="27" t="s">
        <v>47</v>
      </c>
      <c r="S163" s="27" t="s">
        <v>83</v>
      </c>
      <c r="T163" s="27" t="s">
        <v>467</v>
      </c>
      <c r="U163" s="27" t="s">
        <v>50</v>
      </c>
    </row>
    <row r="164" spans="1:21" s="192" customFormat="1" ht="14.25" customHeight="1" x14ac:dyDescent="0.2">
      <c r="A164" s="23" t="str">
        <f>IFERROR(VLOOKUP(D164,[23]CODIGOS!$A$1:$I$1872,2,0),"CODIGO INVALIDO ")</f>
        <v>ZONA 1</v>
      </c>
      <c r="B164" s="23" t="str">
        <f>IFERROR(VLOOKUP(D164,[23]CODIGOS!$A$1:$I$1872,3,0),"CODIGO INVALIDO ")</f>
        <v>IMBABURA</v>
      </c>
      <c r="C164" s="23" t="str">
        <f>IFERROR(VLOOKUP(D164,[23]CODIGOS!$A$1:$I$1872,4,0),"CODIGO INVALIDO ")</f>
        <v>IBARRA</v>
      </c>
      <c r="D164" s="64" t="s">
        <v>655</v>
      </c>
      <c r="E164" s="23" t="str">
        <f>IFERROR(VLOOKUP(D164,[24]CODIGOS!$A$1:$I$1872,6,0),"CODIGO INVALIDO ")</f>
        <v>CIUDAD BLANCA</v>
      </c>
      <c r="F164" s="23" t="str">
        <f>IFERROR(VLOOKUP(D164,[24]CODIGOS!$A$1:$I$1872,7,0),"CODIGO INVALIDO ")</f>
        <v>LA CAROLINA</v>
      </c>
      <c r="G164" s="23" t="str">
        <f>IFERROR(VLOOKUP(D164,[24]CODIGOS!$A$1:$I$1872,8,0),"CODIGO INVALIDO ")</f>
        <v>LA CAROLINA 1</v>
      </c>
      <c r="H164" s="27" t="s">
        <v>656</v>
      </c>
      <c r="I164" s="23">
        <v>0.72622229438592301</v>
      </c>
      <c r="J164" s="37">
        <v>-78.219069511711794</v>
      </c>
      <c r="K164" s="68">
        <v>44785</v>
      </c>
      <c r="L164" s="68" t="s">
        <v>112</v>
      </c>
      <c r="M164" s="37" t="s">
        <v>17</v>
      </c>
      <c r="N164" s="62">
        <v>0.33333333333333331</v>
      </c>
      <c r="O164" s="62">
        <v>0.75</v>
      </c>
      <c r="P164" s="27">
        <v>17.68</v>
      </c>
      <c r="Q164" s="27" t="s">
        <v>46</v>
      </c>
      <c r="R164" s="27" t="s">
        <v>109</v>
      </c>
      <c r="S164" s="23" t="s">
        <v>372</v>
      </c>
      <c r="T164" s="23"/>
      <c r="U164" s="27" t="s">
        <v>50</v>
      </c>
    </row>
    <row r="165" spans="1:21" s="192" customFormat="1" ht="14.25" customHeight="1" x14ac:dyDescent="0.2">
      <c r="A165" s="23" t="str">
        <f>IFERROR(VLOOKUP(D165,[23]CODIGOS!$A$1:$I$1872,2,0),"CODIGO INVALIDO ")</f>
        <v>ZONA 1</v>
      </c>
      <c r="B165" s="23" t="str">
        <f>IFERROR(VLOOKUP(D165,[23]CODIGOS!$A$1:$I$1872,3,0),"CODIGO INVALIDO ")</f>
        <v>IMBABURA</v>
      </c>
      <c r="C165" s="23" t="str">
        <f>IFERROR(VLOOKUP(D165,[23]CODIGOS!$A$1:$I$1872,4,0),"CODIGO INVALIDO ")</f>
        <v>OTAVALO</v>
      </c>
      <c r="D165" s="64" t="s">
        <v>490</v>
      </c>
      <c r="E165" s="23" t="str">
        <f>IFERROR(VLOOKUP(D165,[24]CODIGOS!$A$1:$I$1872,6,0),"CODIGO INVALIDO ")</f>
        <v>VALLE DEL AMANECER</v>
      </c>
      <c r="F165" s="23" t="str">
        <f>IFERROR(VLOOKUP(D165,[24]CODIGOS!$A$1:$I$1872,7,0),"CODIGO INVALIDO ")</f>
        <v>LA CASCADA</v>
      </c>
      <c r="G165" s="23" t="str">
        <f>IFERROR(VLOOKUP(D165,[24]CODIGOS!$A$1:$I$1872,8,0),"CODIGO INVALIDO ")</f>
        <v>LA CASCADA 2</v>
      </c>
      <c r="H165" s="37" t="s">
        <v>1124</v>
      </c>
      <c r="I165" s="23">
        <v>0.25152316045768702</v>
      </c>
      <c r="J165" s="37">
        <v>-78.217969899054793</v>
      </c>
      <c r="K165" s="68">
        <v>44805</v>
      </c>
      <c r="L165" s="68" t="s">
        <v>112</v>
      </c>
      <c r="M165" s="37" t="s">
        <v>17</v>
      </c>
      <c r="N165" s="62">
        <v>0.49652777777777773</v>
      </c>
      <c r="O165" s="62">
        <v>0.58333333333333337</v>
      </c>
      <c r="P165" s="27">
        <v>5.3</v>
      </c>
      <c r="Q165" s="27" t="s">
        <v>46</v>
      </c>
      <c r="R165" s="27" t="s">
        <v>47</v>
      </c>
      <c r="S165" s="27" t="s">
        <v>83</v>
      </c>
      <c r="T165" s="27"/>
      <c r="U165" s="27" t="s">
        <v>50</v>
      </c>
    </row>
    <row r="166" spans="1:21" s="192" customFormat="1" ht="14.25" customHeight="1" x14ac:dyDescent="0.2">
      <c r="A166" s="23" t="str">
        <f>IFERROR(VLOOKUP(D166,[23]CODIGOS!$A$1:$I$1872,2,0),"CODIGO INVALIDO ")</f>
        <v>ZONA 1</v>
      </c>
      <c r="B166" s="23" t="str">
        <f>IFERROR(VLOOKUP(D166,[23]CODIGOS!$A$1:$I$1872,3,0),"CODIGO INVALIDO ")</f>
        <v>IMBABURA</v>
      </c>
      <c r="C166" s="23" t="str">
        <f>IFERROR(VLOOKUP(D166,[23]CODIGOS!$A$1:$I$1872,4,0),"CODIGO INVALIDO ")</f>
        <v>IBARRA</v>
      </c>
      <c r="D166" s="64" t="s">
        <v>506</v>
      </c>
      <c r="E166" s="23" t="str">
        <f>IFERROR(VLOOKUP(D166,[24]CODIGOS!$A$1:$I$1872,6,0),"CODIGO INVALIDO ")</f>
        <v>CIUDAD BLANCA</v>
      </c>
      <c r="F166" s="23" t="str">
        <f>IFERROR(VLOOKUP(D166,[24]CODIGOS!$A$1:$I$1872,7,0),"CODIGO INVALIDO ")</f>
        <v>COMPLEJO DEPORTIVO</v>
      </c>
      <c r="G166" s="23" t="str">
        <f>IFERROR(VLOOKUP(D166,[24]CODIGOS!$A$1:$I$1872,8,0),"CODIGO INVALIDO ")</f>
        <v>COMPLEJO DEPORTIVO 1</v>
      </c>
      <c r="H166" s="37" t="s">
        <v>1124</v>
      </c>
      <c r="I166" s="23">
        <v>0.33122519832477298</v>
      </c>
      <c r="J166" s="48">
        <v>-78.137232205311506</v>
      </c>
      <c r="K166" s="68">
        <v>44805</v>
      </c>
      <c r="L166" s="68" t="s">
        <v>112</v>
      </c>
      <c r="M166" s="37" t="s">
        <v>17</v>
      </c>
      <c r="N166" s="62">
        <v>0.37152777777777773</v>
      </c>
      <c r="O166" s="62">
        <v>0.45833333333333331</v>
      </c>
      <c r="P166" s="27">
        <v>9.0399999999999991</v>
      </c>
      <c r="Q166" s="27" t="s">
        <v>46</v>
      </c>
      <c r="R166" s="27" t="s">
        <v>47</v>
      </c>
      <c r="S166" s="27" t="s">
        <v>49</v>
      </c>
      <c r="T166" s="27"/>
      <c r="U166" s="27" t="s">
        <v>50</v>
      </c>
    </row>
    <row r="167" spans="1:21" s="192" customFormat="1" ht="14.25" customHeight="1" x14ac:dyDescent="0.2">
      <c r="A167" s="23" t="str">
        <f>IFERROR(VLOOKUP(D167,[23]CODIGOS!$A$1:$I$1872,2,0),"CODIGO INVALIDO ")</f>
        <v>ZONA 1</v>
      </c>
      <c r="B167" s="23" t="str">
        <f>IFERROR(VLOOKUP(D167,[23]CODIGOS!$A$1:$I$1872,3,0),"CODIGO INVALIDO ")</f>
        <v>IMBABURA</v>
      </c>
      <c r="C167" s="23" t="str">
        <f>IFERROR(VLOOKUP(D167,[23]CODIGOS!$A$1:$I$1872,4,0),"CODIGO INVALIDO ")</f>
        <v>ANTONIO ANTE</v>
      </c>
      <c r="D167" s="64" t="s">
        <v>659</v>
      </c>
      <c r="E167" s="23" t="str">
        <f>IFERROR(VLOOKUP(D167,[24]CODIGOS!$A$1:$I$1872,6,0),"CODIGO INVALIDO ")</f>
        <v>VALLE DEL AMANECER</v>
      </c>
      <c r="F167" s="23" t="str">
        <f>IFERROR(VLOOKUP(D167,[24]CODIGOS!$A$1:$I$1872,7,0),"CODIGO INVALIDO ")</f>
        <v>LOS GUABOS</v>
      </c>
      <c r="G167" s="23" t="str">
        <f>IFERROR(VLOOKUP(D167,[24]CODIGOS!$A$1:$I$1872,8,0),"CODIGO INVALIDO ")</f>
        <v>LOS GUABOS 2</v>
      </c>
      <c r="H167" s="23" t="s">
        <v>1151</v>
      </c>
      <c r="I167" s="59">
        <v>0.334738496206337</v>
      </c>
      <c r="J167" s="37">
        <v>-78.200077771566995</v>
      </c>
      <c r="K167" s="68">
        <v>44813</v>
      </c>
      <c r="L167" s="68" t="s">
        <v>112</v>
      </c>
      <c r="M167" s="37" t="s">
        <v>17</v>
      </c>
      <c r="N167" s="62">
        <v>0.66666666666666663</v>
      </c>
      <c r="O167" s="62">
        <v>0.75</v>
      </c>
      <c r="P167" s="27">
        <v>10.050000000000001</v>
      </c>
      <c r="Q167" s="27" t="s">
        <v>46</v>
      </c>
      <c r="R167" s="27" t="s">
        <v>47</v>
      </c>
      <c r="S167" s="27" t="s">
        <v>908</v>
      </c>
      <c r="T167" s="27" t="s">
        <v>787</v>
      </c>
      <c r="U167" s="27" t="s">
        <v>50</v>
      </c>
    </row>
    <row r="168" spans="1:21" s="192" customFormat="1" ht="14.25" customHeight="1" x14ac:dyDescent="0.2">
      <c r="A168" s="23" t="str">
        <f>IFERROR(VLOOKUP(D168,[23]CODIGOS!$A$1:$I$1872,2,0),"CODIGO INVALIDO ")</f>
        <v>ZONA 1</v>
      </c>
      <c r="B168" s="23" t="str">
        <f>IFERROR(VLOOKUP(D168,[23]CODIGOS!$A$1:$I$1872,3,0),"CODIGO INVALIDO ")</f>
        <v>IMBABURA</v>
      </c>
      <c r="C168" s="23" t="str">
        <f>IFERROR(VLOOKUP(D168,[23]CODIGOS!$A$1:$I$1872,4,0),"CODIGO INVALIDO ")</f>
        <v>COTACACHI</v>
      </c>
      <c r="D168" s="64" t="s">
        <v>114</v>
      </c>
      <c r="E168" s="23" t="str">
        <f>IFERROR(VLOOKUP(D168,[24]CODIGOS!$A$1:$I$1872,6,0),"CODIGO INVALIDO ")</f>
        <v>TIERRA DEL SOL</v>
      </c>
      <c r="F168" s="23" t="str">
        <f>IFERROR(VLOOKUP(D168,[24]CODIGOS!$A$1:$I$1872,7,0),"CODIGO INVALIDO ")</f>
        <v>GARCIA MORENO</v>
      </c>
      <c r="G168" s="23" t="str">
        <f>IFERROR(VLOOKUP(D168,[24]CODIGOS!$A$1:$I$1872,8,0),"CODIGO INVALIDO ")</f>
        <v>GARCIA MORENO 1</v>
      </c>
      <c r="H168" s="52" t="s">
        <v>115</v>
      </c>
      <c r="I168" s="59">
        <v>0.320027786986117</v>
      </c>
      <c r="J168" s="37">
        <v>-79.212775349650698</v>
      </c>
      <c r="K168" s="68">
        <v>44814</v>
      </c>
      <c r="L168" s="68" t="s">
        <v>112</v>
      </c>
      <c r="M168" s="37" t="s">
        <v>17</v>
      </c>
      <c r="N168" s="62">
        <v>0.20833333333333334</v>
      </c>
      <c r="O168" s="62">
        <v>0.33333333333333331</v>
      </c>
      <c r="P168" s="27">
        <v>27.89</v>
      </c>
      <c r="Q168" s="27" t="s">
        <v>46</v>
      </c>
      <c r="R168" s="27" t="s">
        <v>47</v>
      </c>
      <c r="S168" s="27" t="s">
        <v>513</v>
      </c>
      <c r="T168" s="27" t="s">
        <v>75</v>
      </c>
      <c r="U168" s="27" t="s">
        <v>50</v>
      </c>
    </row>
    <row r="169" spans="1:21" s="192" customFormat="1" ht="14.25" customHeight="1" x14ac:dyDescent="0.2">
      <c r="A169" s="23" t="str">
        <f>IFERROR(VLOOKUP(D169,[23]CODIGOS!$A$1:$I$1872,2,0),"CODIGO INVALIDO ")</f>
        <v>ZONA 1</v>
      </c>
      <c r="B169" s="23" t="str">
        <f>IFERROR(VLOOKUP(D169,[23]CODIGOS!$A$1:$I$1872,3,0),"CODIGO INVALIDO ")</f>
        <v>IMBABURA</v>
      </c>
      <c r="C169" s="23" t="str">
        <f>IFERROR(VLOOKUP(D169,[23]CODIGOS!$A$1:$I$1872,4,0),"CODIGO INVALIDO ")</f>
        <v>IBARRA</v>
      </c>
      <c r="D169" s="64" t="s">
        <v>655</v>
      </c>
      <c r="E169" s="23" t="str">
        <f>IFERROR(VLOOKUP(D169,[24]CODIGOS!$A$1:$I$1872,6,0),"CODIGO INVALIDO ")</f>
        <v>CIUDAD BLANCA</v>
      </c>
      <c r="F169" s="23" t="str">
        <f>IFERROR(VLOOKUP(D169,[24]CODIGOS!$A$1:$I$1872,7,0),"CODIGO INVALIDO ")</f>
        <v>LA CAROLINA</v>
      </c>
      <c r="G169" s="23" t="str">
        <f>IFERROR(VLOOKUP(D169,[24]CODIGOS!$A$1:$I$1872,8,0),"CODIGO INVALIDO ")</f>
        <v>LA CAROLINA 1</v>
      </c>
      <c r="H169" s="27" t="s">
        <v>656</v>
      </c>
      <c r="I169" s="23">
        <v>0.72622229438592301</v>
      </c>
      <c r="J169" s="37">
        <v>-78.219069511711794</v>
      </c>
      <c r="K169" s="68">
        <v>44821</v>
      </c>
      <c r="L169" s="68" t="s">
        <v>112</v>
      </c>
      <c r="M169" s="37" t="s">
        <v>17</v>
      </c>
      <c r="N169" s="62">
        <v>0.625</v>
      </c>
      <c r="O169" s="62">
        <v>0.79166666666666663</v>
      </c>
      <c r="P169" s="27">
        <v>2.68</v>
      </c>
      <c r="Q169" s="27" t="s">
        <v>46</v>
      </c>
      <c r="R169" s="27" t="s">
        <v>47</v>
      </c>
      <c r="S169" s="27" t="s">
        <v>1170</v>
      </c>
      <c r="T169" s="27"/>
      <c r="U169" s="27" t="s">
        <v>50</v>
      </c>
    </row>
    <row r="170" spans="1:21" s="192" customFormat="1" ht="14.25" customHeight="1" x14ac:dyDescent="0.2">
      <c r="A170" s="23" t="str">
        <f>IFERROR(VLOOKUP(D170,[23]CODIGOS!$A$1:$I$1872,2,0),"CODIGO INVALIDO ")</f>
        <v>ZONA 1</v>
      </c>
      <c r="B170" s="23" t="str">
        <f>IFERROR(VLOOKUP(D170,[23]CODIGOS!$A$1:$I$1872,3,0),"CODIGO INVALIDO ")</f>
        <v>IMBABURA</v>
      </c>
      <c r="C170" s="23" t="str">
        <f>IFERROR(VLOOKUP(D170,[23]CODIGOS!$A$1:$I$1872,4,0),"CODIGO INVALIDO ")</f>
        <v>OTAVALO</v>
      </c>
      <c r="D170" s="64" t="s">
        <v>374</v>
      </c>
      <c r="E170" s="23" t="str">
        <f>IFERROR(VLOOKUP(D170,[24]CODIGOS!$A$1:$I$1872,6,0),"CODIGO INVALIDO ")</f>
        <v>VALLE DEL AMANECER</v>
      </c>
      <c r="F170" s="23" t="str">
        <f>IFERROR(VLOOKUP(D170,[24]CODIGOS!$A$1:$I$1872,7,0),"CODIGO INVALIDO ")</f>
        <v>LOS LAGOS</v>
      </c>
      <c r="G170" s="23" t="str">
        <f>IFERROR(VLOOKUP(D170,[24]CODIGOS!$A$1:$I$1872,8,0),"CODIGO INVALIDO ")</f>
        <v>LOS LAGOS 1</v>
      </c>
      <c r="H170" s="27" t="s">
        <v>1234</v>
      </c>
      <c r="I170" s="59">
        <v>0.173682005791608</v>
      </c>
      <c r="J170" s="37">
        <v>-78.263321252781296</v>
      </c>
      <c r="K170" s="68">
        <v>44842</v>
      </c>
      <c r="L170" s="68" t="s">
        <v>112</v>
      </c>
      <c r="M170" s="37" t="s">
        <v>17</v>
      </c>
      <c r="N170" s="62">
        <v>0.5</v>
      </c>
      <c r="O170" s="62">
        <v>0.66666666666666663</v>
      </c>
      <c r="P170" s="27">
        <v>5.99</v>
      </c>
      <c r="Q170" s="27" t="s">
        <v>46</v>
      </c>
      <c r="R170" s="27" t="s">
        <v>47</v>
      </c>
      <c r="S170" s="27" t="s">
        <v>1170</v>
      </c>
      <c r="T170" s="27"/>
      <c r="U170" s="27" t="s">
        <v>50</v>
      </c>
    </row>
    <row r="171" spans="1:21" s="192" customFormat="1" ht="14.25" customHeight="1" x14ac:dyDescent="0.2">
      <c r="A171" s="23" t="str">
        <f>IFERROR(VLOOKUP(D171,[23]CODIGOS!$A$1:$I$1872,2,0),"CODIGO INVALIDO ")</f>
        <v>ZONA 1</v>
      </c>
      <c r="B171" s="23" t="str">
        <f>IFERROR(VLOOKUP(D171,[23]CODIGOS!$A$1:$I$1872,3,0),"CODIGO INVALIDO ")</f>
        <v>IMBABURA</v>
      </c>
      <c r="C171" s="23" t="str">
        <f>IFERROR(VLOOKUP(D171,[23]CODIGOS!$A$1:$I$1872,4,0),"CODIGO INVALIDO ")</f>
        <v>ANTONIO ANTE</v>
      </c>
      <c r="D171" s="32" t="s">
        <v>659</v>
      </c>
      <c r="E171" s="23" t="str">
        <f>IFERROR(VLOOKUP(D171,[24]CODIGOS!$A$1:$I$1872,6,0),"CODIGO INVALIDO ")</f>
        <v>VALLE DEL AMANECER</v>
      </c>
      <c r="F171" s="23" t="str">
        <f>IFERROR(VLOOKUP(D171,[24]CODIGOS!$A$1:$I$1872,7,0),"CODIGO INVALIDO ")</f>
        <v>LOS GUABOS</v>
      </c>
      <c r="G171" s="23" t="str">
        <f>IFERROR(VLOOKUP(D171,[24]CODIGOS!$A$1:$I$1872,8,0),"CODIGO INVALIDO ")</f>
        <v>LOS GUABOS 2</v>
      </c>
      <c r="H171" s="23" t="s">
        <v>1308</v>
      </c>
      <c r="I171" s="27">
        <v>0.33663675220974199</v>
      </c>
      <c r="J171" s="37">
        <v>-78.192679882049504</v>
      </c>
      <c r="K171" s="68">
        <v>44877</v>
      </c>
      <c r="L171" s="68" t="s">
        <v>112</v>
      </c>
      <c r="M171" s="37" t="s">
        <v>17</v>
      </c>
      <c r="N171" s="62">
        <v>0.31944444444444448</v>
      </c>
      <c r="O171" s="62">
        <v>0.5</v>
      </c>
      <c r="P171" s="27">
        <v>20</v>
      </c>
      <c r="Q171" s="27" t="s">
        <v>46</v>
      </c>
      <c r="R171" s="27" t="s">
        <v>47</v>
      </c>
      <c r="S171" s="27" t="s">
        <v>49</v>
      </c>
      <c r="T171" s="27" t="s">
        <v>731</v>
      </c>
      <c r="U171" s="27" t="s">
        <v>50</v>
      </c>
    </row>
    <row r="172" spans="1:21" s="192" customFormat="1" ht="14.25" customHeight="1" x14ac:dyDescent="0.2">
      <c r="A172" s="23" t="str">
        <f>IFERROR(VLOOKUP(D172,[23]CODIGOS!$A$1:$I$1872,2,0),"CODIGO INVALIDO ")</f>
        <v>ZONA 1</v>
      </c>
      <c r="B172" s="23" t="str">
        <f>IFERROR(VLOOKUP(D172,[23]CODIGOS!$A$1:$I$1872,3,0),"CODIGO INVALIDO ")</f>
        <v>IMBABURA</v>
      </c>
      <c r="C172" s="23" t="str">
        <f>IFERROR(VLOOKUP(D172,[23]CODIGOS!$A$1:$I$1872,4,0),"CODIGO INVALIDO ")</f>
        <v>ANTONIO ANTE</v>
      </c>
      <c r="D172" s="69" t="s">
        <v>659</v>
      </c>
      <c r="E172" s="23" t="str">
        <f>IFERROR(VLOOKUP(D172,[24]CODIGOS!$A$1:$I$1872,6,0),"CODIGO INVALIDO ")</f>
        <v>VALLE DEL AMANECER</v>
      </c>
      <c r="F172" s="23" t="str">
        <f>IFERROR(VLOOKUP(D172,[24]CODIGOS!$A$1:$I$1872,7,0),"CODIGO INVALIDO ")</f>
        <v>LOS GUABOS</v>
      </c>
      <c r="G172" s="23" t="str">
        <f>IFERROR(VLOOKUP(D172,[24]CODIGOS!$A$1:$I$1872,8,0),"CODIGO INVALIDO ")</f>
        <v>LOS GUABOS 2</v>
      </c>
      <c r="H172" s="69" t="s">
        <v>1320</v>
      </c>
      <c r="I172" s="59">
        <v>0.26850959721724699</v>
      </c>
      <c r="J172" s="37">
        <v>-78.242847919464296</v>
      </c>
      <c r="K172" s="67">
        <v>44880</v>
      </c>
      <c r="L172" s="68" t="s">
        <v>112</v>
      </c>
      <c r="M172" s="37" t="s">
        <v>17</v>
      </c>
      <c r="N172" s="62">
        <v>0.4826388888888889</v>
      </c>
      <c r="O172" s="62">
        <v>0.52083333333333337</v>
      </c>
      <c r="P172" s="27">
        <v>5.74</v>
      </c>
      <c r="Q172" s="65" t="s">
        <v>46</v>
      </c>
      <c r="R172" s="27" t="s">
        <v>47</v>
      </c>
      <c r="S172" s="27" t="s">
        <v>49</v>
      </c>
      <c r="T172" s="23"/>
      <c r="U172" s="27" t="s">
        <v>50</v>
      </c>
    </row>
    <row r="173" spans="1:21" s="185" customFormat="1" ht="14.25" customHeight="1" x14ac:dyDescent="0.2">
      <c r="A173" s="23" t="str">
        <f>IFERROR(VLOOKUP(D173,[23]CODIGOS!$A$1:$I$1872,2,0),"CODIGO INVALIDO ")</f>
        <v>ZONA 1</v>
      </c>
      <c r="B173" s="23" t="str">
        <f>IFERROR(VLOOKUP(D173,[23]CODIGOS!$A$1:$I$1872,3,0),"CODIGO INVALIDO ")</f>
        <v>IMBABURA</v>
      </c>
      <c r="C173" s="23" t="str">
        <f>IFERROR(VLOOKUP(D173,[23]CODIGOS!$A$1:$I$1872,4,0),"CODIGO INVALIDO ")</f>
        <v>IBARRA</v>
      </c>
      <c r="D173" s="92" t="s">
        <v>655</v>
      </c>
      <c r="E173" s="23" t="str">
        <f>IFERROR(VLOOKUP(D173,[24]CODIGOS!$A$1:$I$1872,6,0),"CODIGO INVALIDO ")</f>
        <v>CIUDAD BLANCA</v>
      </c>
      <c r="F173" s="23" t="str">
        <f>IFERROR(VLOOKUP(D173,[24]CODIGOS!$A$1:$I$1872,7,0),"CODIGO INVALIDO ")</f>
        <v>LA CAROLINA</v>
      </c>
      <c r="G173" s="23" t="str">
        <f>IFERROR(VLOOKUP(D173,[24]CODIGOS!$A$1:$I$1872,8,0),"CODIGO INVALIDO ")</f>
        <v>LA CAROLINA 1</v>
      </c>
      <c r="H173" s="27" t="s">
        <v>656</v>
      </c>
      <c r="I173" s="23">
        <v>0.72622229438592301</v>
      </c>
      <c r="J173" s="37">
        <v>-78.219069511711794</v>
      </c>
      <c r="K173" s="67">
        <v>44882</v>
      </c>
      <c r="L173" s="68" t="s">
        <v>112</v>
      </c>
      <c r="M173" s="61" t="s">
        <v>17</v>
      </c>
      <c r="N173" s="62">
        <v>0.35416666666666669</v>
      </c>
      <c r="O173" s="62">
        <v>0.64583333333333337</v>
      </c>
      <c r="P173" s="27">
        <v>14.96</v>
      </c>
      <c r="Q173" s="27" t="s">
        <v>46</v>
      </c>
      <c r="R173" s="27" t="s">
        <v>109</v>
      </c>
      <c r="S173" s="27" t="s">
        <v>441</v>
      </c>
      <c r="T173" s="23"/>
      <c r="U173" s="27" t="s">
        <v>50</v>
      </c>
    </row>
    <row r="174" spans="1:21" s="200" customFormat="1" ht="14.25" customHeight="1" x14ac:dyDescent="0.2">
      <c r="A174" s="23" t="str">
        <f>IFERROR(VLOOKUP(D174,[23]CODIGOS!$A$1:$I$1872,2,0),"CODIGO INVALIDO ")</f>
        <v>ZONA 1</v>
      </c>
      <c r="B174" s="23" t="str">
        <f>IFERROR(VLOOKUP(D174,[23]CODIGOS!$A$1:$I$1872,3,0),"CODIGO INVALIDO ")</f>
        <v>IMBABURA</v>
      </c>
      <c r="C174" s="23" t="str">
        <f>IFERROR(VLOOKUP(D174,[23]CODIGOS!$A$1:$I$1872,4,0),"CODIGO INVALIDO ")</f>
        <v>IBARRA</v>
      </c>
      <c r="D174" s="93" t="s">
        <v>229</v>
      </c>
      <c r="E174" s="23" t="str">
        <f>IFERROR(VLOOKUP(D174,[24]CODIGOS!$A$1:$I$1872,6,0),"CODIGO INVALIDO ")</f>
        <v>CIUDAD BLANCA</v>
      </c>
      <c r="F174" s="23" t="str">
        <f>IFERROR(VLOOKUP(D174,[24]CODIGOS!$A$1:$I$1872,7,0),"CODIGO INVALIDO ")</f>
        <v>GUAYABILLAS</v>
      </c>
      <c r="G174" s="23" t="str">
        <f>IFERROR(VLOOKUP(D174,[24]CODIGOS!$A$1:$I$1872,8,0),"CODIGO INVALIDO ")</f>
        <v>GUAYABILLAS 1</v>
      </c>
      <c r="H174" s="78" t="s">
        <v>1325</v>
      </c>
      <c r="I174" s="23">
        <v>0.320098598720372</v>
      </c>
      <c r="J174" s="37">
        <v>-79.2128847517926</v>
      </c>
      <c r="K174" s="68">
        <v>44883</v>
      </c>
      <c r="L174" s="68" t="s">
        <v>112</v>
      </c>
      <c r="M174" s="65" t="s">
        <v>17</v>
      </c>
      <c r="N174" s="56">
        <v>0.66666666666666663</v>
      </c>
      <c r="O174" s="56">
        <v>0.83333333333333337</v>
      </c>
      <c r="P174" s="55">
        <v>34.43</v>
      </c>
      <c r="Q174" s="55" t="s">
        <v>46</v>
      </c>
      <c r="R174" s="55" t="s">
        <v>47</v>
      </c>
      <c r="S174" s="78" t="s">
        <v>49</v>
      </c>
      <c r="T174" s="37" t="s">
        <v>775</v>
      </c>
      <c r="U174" s="55" t="s">
        <v>50</v>
      </c>
    </row>
    <row r="175" spans="1:21" s="213" customFormat="1" ht="14.25" customHeight="1" x14ac:dyDescent="0.25">
      <c r="A175" s="23" t="str">
        <f>IFERROR(VLOOKUP(D175,[23]CODIGOS!$A$1:$I$1872,2,0),"CODIGO INVALIDO ")</f>
        <v>ZONA 1</v>
      </c>
      <c r="B175" s="23" t="str">
        <f>IFERROR(VLOOKUP(D175,[23]CODIGOS!$A$1:$I$1872,3,0),"CODIGO INVALIDO ")</f>
        <v>IMBABURA</v>
      </c>
      <c r="C175" s="23" t="str">
        <f>IFERROR(VLOOKUP(D175,[23]CODIGOS!$A$1:$I$1872,4,0),"CODIGO INVALIDO ")</f>
        <v>IBARRA</v>
      </c>
      <c r="D175" s="217" t="s">
        <v>655</v>
      </c>
      <c r="E175" s="23" t="str">
        <f>IFERROR(VLOOKUP(D175,[24]CODIGOS!$A$1:$I$1872,6,0),"CODIGO INVALIDO ")</f>
        <v>CIUDAD BLANCA</v>
      </c>
      <c r="F175" s="23" t="str">
        <f>IFERROR(VLOOKUP(D175,[24]CODIGOS!$A$1:$I$1872,7,0),"CODIGO INVALIDO ")</f>
        <v>LA CAROLINA</v>
      </c>
      <c r="G175" s="23" t="str">
        <f>IFERROR(VLOOKUP(D175,[24]CODIGOS!$A$1:$I$1872,8,0),"CODIGO INVALIDO ")</f>
        <v>LA CAROLINA 1</v>
      </c>
      <c r="H175" s="125" t="s">
        <v>656</v>
      </c>
      <c r="I175" s="181">
        <v>0.72622229438592301</v>
      </c>
      <c r="J175" s="181">
        <v>-78.219069511711794</v>
      </c>
      <c r="K175" s="218">
        <v>44901</v>
      </c>
      <c r="L175" s="218" t="s">
        <v>112</v>
      </c>
      <c r="M175" s="181" t="s">
        <v>17</v>
      </c>
      <c r="N175" s="183">
        <v>0.375</v>
      </c>
      <c r="O175" s="183">
        <v>0.625</v>
      </c>
      <c r="P175" s="125">
        <v>17.66</v>
      </c>
      <c r="Q175" s="125" t="s">
        <v>46</v>
      </c>
      <c r="R175" s="125" t="s">
        <v>47</v>
      </c>
      <c r="S175" s="181" t="s">
        <v>329</v>
      </c>
      <c r="T175" s="181"/>
      <c r="U175" s="125" t="s">
        <v>50</v>
      </c>
    </row>
    <row r="176" spans="1:21" s="213" customFormat="1" ht="14.25" customHeight="1" x14ac:dyDescent="0.25">
      <c r="A176" s="23" t="str">
        <f>IFERROR(VLOOKUP(D176,[23]CODIGOS!$A$1:$I$1872,2,0),"CODIGO INVALIDO ")</f>
        <v>ZONA 1</v>
      </c>
      <c r="B176" s="23" t="str">
        <f>IFERROR(VLOOKUP(D176,[23]CODIGOS!$A$1:$I$1872,3,0),"CODIGO INVALIDO ")</f>
        <v>IMBABURA</v>
      </c>
      <c r="C176" s="23" t="str">
        <f>IFERROR(VLOOKUP(D176,[23]CODIGOS!$A$1:$I$1872,4,0),"CODIGO INVALIDO ")</f>
        <v>IBARRA</v>
      </c>
      <c r="D176" s="219" t="s">
        <v>457</v>
      </c>
      <c r="E176" s="23" t="str">
        <f>IFERROR(VLOOKUP(D176,[24]CODIGOS!$A$1:$I$1872,6,0),"CODIGO INVALIDO ")</f>
        <v>CIUDAD BLANCA</v>
      </c>
      <c r="F176" s="23" t="str">
        <f>IFERROR(VLOOKUP(D176,[24]CODIGOS!$A$1:$I$1872,7,0),"CODIGO INVALIDO ")</f>
        <v>AMAZONAS</v>
      </c>
      <c r="G176" s="23" t="str">
        <f>IFERROR(VLOOKUP(D176,[24]CODIGOS!$A$1:$I$1872,8,0),"CODIGO INVALIDO ")</f>
        <v>AMAZONAS 1</v>
      </c>
      <c r="H176" s="220" t="s">
        <v>1380</v>
      </c>
      <c r="I176" s="94">
        <v>0.33206439547200001</v>
      </c>
      <c r="J176" s="94">
        <v>-78.148509770000004</v>
      </c>
      <c r="K176" s="67">
        <v>44919</v>
      </c>
      <c r="L176" s="221" t="s">
        <v>112</v>
      </c>
      <c r="M176" s="222" t="s">
        <v>17</v>
      </c>
      <c r="N176" s="223">
        <v>0.41666666666666669</v>
      </c>
      <c r="O176" s="223">
        <v>0.5</v>
      </c>
      <c r="P176" s="220">
        <v>3.66</v>
      </c>
      <c r="Q176" s="220" t="s">
        <v>46</v>
      </c>
      <c r="R176" s="220" t="s">
        <v>47</v>
      </c>
      <c r="S176" s="125" t="s">
        <v>176</v>
      </c>
      <c r="T176" s="220"/>
      <c r="U176" s="220" t="s">
        <v>50</v>
      </c>
    </row>
    <row r="177" spans="1:21" s="192" customFormat="1" ht="14.25" customHeight="1" x14ac:dyDescent="0.2">
      <c r="A177" s="23" t="str">
        <f>IFERROR(VLOOKUP(D177,[23]CODIGOS!$A$1:$I$1872,2,0),"CODIGO INVALIDO ")</f>
        <v>ZONA 1</v>
      </c>
      <c r="B177" s="23" t="str">
        <f>IFERROR(VLOOKUP(D177,[23]CODIGOS!$A$1:$I$1872,3,0),"CODIGO INVALIDO ")</f>
        <v>SUCUMBIOS</v>
      </c>
      <c r="C177" s="23" t="str">
        <f>IFERROR(VLOOKUP(D177,[23]CODIGOS!$A$1:$I$1872,4,0),"CODIGO INVALIDO ")</f>
        <v>PUTUMAYO</v>
      </c>
      <c r="D177" s="224" t="s">
        <v>209</v>
      </c>
      <c r="E177" s="23" t="str">
        <f>IFERROR(VLOOKUP(D177,[24]CODIGOS!$A$1:$I$1872,6,0),"CODIGO INVALIDO ")</f>
        <v>PUTUMAYO</v>
      </c>
      <c r="F177" s="23" t="str">
        <f>IFERROR(VLOOKUP(D177,[24]CODIGOS!$A$1:$I$1872,7,0),"CODIGO INVALIDO ")</f>
        <v>PUERTO DEL CARMEN</v>
      </c>
      <c r="G177" s="23" t="str">
        <f>IFERROR(VLOOKUP(D177,[24]CODIGOS!$A$1:$I$1872,8,0),"CODIGO INVALIDO ")</f>
        <v>PUERTO DEL CARMEN 1</v>
      </c>
      <c r="H177" s="23" t="s">
        <v>210</v>
      </c>
      <c r="I177" s="59">
        <v>0.11900774038899301</v>
      </c>
      <c r="J177" s="37">
        <v>-75.8602130471496</v>
      </c>
      <c r="K177" s="68">
        <v>44571</v>
      </c>
      <c r="L177" s="68" t="s">
        <v>141</v>
      </c>
      <c r="M177" s="61" t="s">
        <v>17</v>
      </c>
      <c r="N177" s="56">
        <v>0.50347222222222221</v>
      </c>
      <c r="O177" s="56">
        <v>0.78472222222222221</v>
      </c>
      <c r="P177" s="27">
        <v>21.46</v>
      </c>
      <c r="Q177" s="65" t="s">
        <v>46</v>
      </c>
      <c r="R177" s="27" t="s">
        <v>47</v>
      </c>
      <c r="S177" s="27" t="s">
        <v>765</v>
      </c>
      <c r="T177" s="23"/>
      <c r="U177" s="27" t="s">
        <v>50</v>
      </c>
    </row>
    <row r="178" spans="1:21" s="192" customFormat="1" ht="14.25" customHeight="1" x14ac:dyDescent="0.2">
      <c r="A178" s="23" t="str">
        <f>IFERROR(VLOOKUP(D178,[23]CODIGOS!$A$1:$I$1872,2,0),"CODIGO INVALIDO ")</f>
        <v>ZONA 1</v>
      </c>
      <c r="B178" s="23" t="str">
        <f>IFERROR(VLOOKUP(D178,[23]CODIGOS!$A$1:$I$1872,3,0),"CODIGO INVALIDO ")</f>
        <v>SUCUMBIOS</v>
      </c>
      <c r="C178" s="23" t="str">
        <f>IFERROR(VLOOKUP(D178,[23]CODIGOS!$A$1:$I$1872,4,0),"CODIGO INVALIDO ")</f>
        <v>PUTUMAYO</v>
      </c>
      <c r="D178" s="224" t="s">
        <v>375</v>
      </c>
      <c r="E178" s="23" t="str">
        <f>IFERROR(VLOOKUP(D178,[24]CODIGOS!$A$1:$I$1872,6,0),"CODIGO INVALIDO ")</f>
        <v>PUTUMAYO</v>
      </c>
      <c r="F178" s="23" t="str">
        <f>IFERROR(VLOOKUP(D178,[24]CODIGOS!$A$1:$I$1872,7,0),"CODIGO INVALIDO ")</f>
        <v>PALMA ROJA</v>
      </c>
      <c r="G178" s="23" t="str">
        <f>IFERROR(VLOOKUP(D178,[24]CODIGOS!$A$1:$I$1872,8,0),"CODIGO INVALIDO ")</f>
        <v>PALMA ROJA 1</v>
      </c>
      <c r="H178" s="23" t="s">
        <v>376</v>
      </c>
      <c r="I178" s="59">
        <v>5.0154132147882197E-2</v>
      </c>
      <c r="J178" s="37">
        <v>-76.305069923400893</v>
      </c>
      <c r="K178" s="68">
        <v>44599</v>
      </c>
      <c r="L178" s="68" t="s">
        <v>141</v>
      </c>
      <c r="M178" s="61" t="s">
        <v>17</v>
      </c>
      <c r="N178" s="56">
        <v>0.33680555555555558</v>
      </c>
      <c r="O178" s="56">
        <v>0.58333333333333337</v>
      </c>
      <c r="P178" s="27">
        <v>13.12</v>
      </c>
      <c r="Q178" s="65" t="s">
        <v>46</v>
      </c>
      <c r="R178" s="27" t="s">
        <v>47</v>
      </c>
      <c r="S178" s="27" t="s">
        <v>765</v>
      </c>
      <c r="T178" s="23"/>
      <c r="U178" s="27" t="s">
        <v>50</v>
      </c>
    </row>
    <row r="179" spans="1:21" s="192" customFormat="1" ht="14.25" customHeight="1" x14ac:dyDescent="0.2">
      <c r="A179" s="23" t="str">
        <f>IFERROR(VLOOKUP(D179,[23]CODIGOS!$A$1:$I$1872,2,0),"CODIGO INVALIDO ")</f>
        <v>ZONA 1</v>
      </c>
      <c r="B179" s="23" t="str">
        <f>IFERROR(VLOOKUP(D179,[23]CODIGOS!$A$1:$I$1872,3,0),"CODIGO INVALIDO ")</f>
        <v>SUCUMBIOS</v>
      </c>
      <c r="C179" s="23" t="str">
        <f>IFERROR(VLOOKUP(D179,[23]CODIGOS!$A$1:$I$1872,4,0),"CODIGO INVALIDO ")</f>
        <v>PUTUMAYO</v>
      </c>
      <c r="D179" s="224" t="s">
        <v>375</v>
      </c>
      <c r="E179" s="23" t="str">
        <f>IFERROR(VLOOKUP(D179,[24]CODIGOS!$A$1:$I$1872,6,0),"CODIGO INVALIDO ")</f>
        <v>PUTUMAYO</v>
      </c>
      <c r="F179" s="23" t="str">
        <f>IFERROR(VLOOKUP(D179,[24]CODIGOS!$A$1:$I$1872,7,0),"CODIGO INVALIDO ")</f>
        <v>PALMA ROJA</v>
      </c>
      <c r="G179" s="23" t="str">
        <f>IFERROR(VLOOKUP(D179,[24]CODIGOS!$A$1:$I$1872,8,0),"CODIGO INVALIDO ")</f>
        <v>PALMA ROJA 1</v>
      </c>
      <c r="H179" s="23" t="s">
        <v>422</v>
      </c>
      <c r="I179" s="59">
        <v>0.20307498375428201</v>
      </c>
      <c r="J179" s="37">
        <v>-76.273183822631793</v>
      </c>
      <c r="K179" s="68">
        <v>44610</v>
      </c>
      <c r="L179" s="68" t="s">
        <v>141</v>
      </c>
      <c r="M179" s="61" t="s">
        <v>17</v>
      </c>
      <c r="N179" s="56">
        <v>0.375</v>
      </c>
      <c r="O179" s="56">
        <v>0.75</v>
      </c>
      <c r="P179" s="27">
        <v>27.98</v>
      </c>
      <c r="Q179" s="65" t="s">
        <v>46</v>
      </c>
      <c r="R179" s="27" t="s">
        <v>47</v>
      </c>
      <c r="S179" s="27" t="s">
        <v>765</v>
      </c>
      <c r="T179" s="23"/>
      <c r="U179" s="27" t="s">
        <v>50</v>
      </c>
    </row>
    <row r="180" spans="1:21" s="192" customFormat="1" ht="14.25" customHeight="1" x14ac:dyDescent="0.2">
      <c r="A180" s="23" t="str">
        <f>IFERROR(VLOOKUP(D180,[23]CODIGOS!$A$1:$I$1872,2,0),"CODIGO INVALIDO ")</f>
        <v>ZONA 1</v>
      </c>
      <c r="B180" s="23" t="str">
        <f>IFERROR(VLOOKUP(D180,[23]CODIGOS!$A$1:$I$1872,3,0),"CODIGO INVALIDO ")</f>
        <v>SUCUMBIOS</v>
      </c>
      <c r="C180" s="23" t="str">
        <f>IFERROR(VLOOKUP(D180,[23]CODIGOS!$A$1:$I$1872,4,0),"CODIGO INVALIDO ")</f>
        <v>LAGO AGRIO</v>
      </c>
      <c r="D180" s="224" t="s">
        <v>277</v>
      </c>
      <c r="E180" s="23" t="str">
        <f>IFERROR(VLOOKUP(D180,[24]CODIGOS!$A$1:$I$1872,6,0),"CODIGO INVALIDO ")</f>
        <v>LAGO AGRIO</v>
      </c>
      <c r="F180" s="23" t="str">
        <f>IFERROR(VLOOKUP(D180,[24]CODIGOS!$A$1:$I$1872,7,0),"CODIGO INVALIDO ")</f>
        <v>LAS PALMERAS</v>
      </c>
      <c r="G180" s="23" t="str">
        <f>IFERROR(VLOOKUP(D180,[24]CODIGOS!$A$1:$I$1872,8,0),"CODIGO INVALIDO ")</f>
        <v>LAS PALMERAS 1</v>
      </c>
      <c r="H180" s="23" t="s">
        <v>462</v>
      </c>
      <c r="I180" s="59">
        <v>9.6666767036603596E-2</v>
      </c>
      <c r="J180" s="37">
        <v>-76.881701946258502</v>
      </c>
      <c r="K180" s="68">
        <v>44616</v>
      </c>
      <c r="L180" s="68" t="s">
        <v>141</v>
      </c>
      <c r="M180" s="61" t="s">
        <v>17</v>
      </c>
      <c r="N180" s="56">
        <v>0.375</v>
      </c>
      <c r="O180" s="56">
        <v>0.45833333333333331</v>
      </c>
      <c r="P180" s="27">
        <v>5</v>
      </c>
      <c r="Q180" s="65" t="s">
        <v>46</v>
      </c>
      <c r="R180" s="27" t="s">
        <v>109</v>
      </c>
      <c r="S180" s="27" t="s">
        <v>154</v>
      </c>
      <c r="T180" s="23"/>
      <c r="U180" s="27" t="s">
        <v>50</v>
      </c>
    </row>
    <row r="181" spans="1:21" s="192" customFormat="1" ht="14.25" customHeight="1" x14ac:dyDescent="0.2">
      <c r="A181" s="23" t="str">
        <f>IFERROR(VLOOKUP(D181,[23]CODIGOS!$A$1:$I$1872,2,0),"CODIGO INVALIDO ")</f>
        <v>ZONA 1</v>
      </c>
      <c r="B181" s="23" t="str">
        <f>IFERROR(VLOOKUP(D181,[23]CODIGOS!$A$1:$I$1872,3,0),"CODIGO INVALIDO ")</f>
        <v>SUCUMBIOS</v>
      </c>
      <c r="C181" s="23" t="str">
        <f>IFERROR(VLOOKUP(D181,[23]CODIGOS!$A$1:$I$1872,4,0),"CODIGO INVALIDO ")</f>
        <v>LAGO AGRIO</v>
      </c>
      <c r="D181" s="224" t="s">
        <v>277</v>
      </c>
      <c r="E181" s="23" t="str">
        <f>IFERROR(VLOOKUP(D181,[24]CODIGOS!$A$1:$I$1872,6,0),"CODIGO INVALIDO ")</f>
        <v>LAGO AGRIO</v>
      </c>
      <c r="F181" s="23" t="str">
        <f>IFERROR(VLOOKUP(D181,[24]CODIGOS!$A$1:$I$1872,7,0),"CODIGO INVALIDO ")</f>
        <v>LAS PALMERAS</v>
      </c>
      <c r="G181" s="23" t="str">
        <f>IFERROR(VLOOKUP(D181,[24]CODIGOS!$A$1:$I$1872,8,0),"CODIGO INVALIDO ")</f>
        <v>LAS PALMERAS 1</v>
      </c>
      <c r="H181" s="23" t="s">
        <v>463</v>
      </c>
      <c r="I181" s="59">
        <v>0.115418789674685</v>
      </c>
      <c r="J181" s="37">
        <v>-76.880983683760505</v>
      </c>
      <c r="K181" s="68">
        <v>44617</v>
      </c>
      <c r="L181" s="68" t="s">
        <v>141</v>
      </c>
      <c r="M181" s="61" t="s">
        <v>17</v>
      </c>
      <c r="N181" s="56">
        <v>0.47916666666666669</v>
      </c>
      <c r="O181" s="56">
        <v>0.54166666666666663</v>
      </c>
      <c r="P181" s="27">
        <v>5.49</v>
      </c>
      <c r="Q181" s="65" t="s">
        <v>46</v>
      </c>
      <c r="R181" s="27" t="s">
        <v>47</v>
      </c>
      <c r="S181" s="27" t="s">
        <v>464</v>
      </c>
      <c r="T181" s="23"/>
      <c r="U181" s="27" t="s">
        <v>50</v>
      </c>
    </row>
    <row r="182" spans="1:21" s="192" customFormat="1" ht="14.25" customHeight="1" x14ac:dyDescent="0.2">
      <c r="A182" s="23" t="str">
        <f>IFERROR(VLOOKUP(D182,[23]CODIGOS!$A$1:$I$1872,2,0),"CODIGO INVALIDO ")</f>
        <v>ZONA 1</v>
      </c>
      <c r="B182" s="23" t="str">
        <f>IFERROR(VLOOKUP(D182,[23]CODIGOS!$A$1:$I$1872,3,0),"CODIGO INVALIDO ")</f>
        <v>SUCUMBIOS</v>
      </c>
      <c r="C182" s="23" t="str">
        <f>IFERROR(VLOOKUP(D182,[23]CODIGOS!$A$1:$I$1872,4,0),"CODIGO INVALIDO ")</f>
        <v>CASCALES</v>
      </c>
      <c r="D182" s="224" t="s">
        <v>465</v>
      </c>
      <c r="E182" s="23" t="str">
        <f>IFERROR(VLOOKUP(D182,[24]CODIGOS!$A$1:$I$1872,6,0),"CODIGO INVALIDO ")</f>
        <v>SUCUMBIOS</v>
      </c>
      <c r="F182" s="23" t="str">
        <f>IFERROR(VLOOKUP(D182,[24]CODIGOS!$A$1:$I$1872,7,0),"CODIGO INVALIDO ")</f>
        <v>CASCALES</v>
      </c>
      <c r="G182" s="23" t="str">
        <f>IFERROR(VLOOKUP(D182,[24]CODIGOS!$A$1:$I$1872,8,0),"CODIGO INVALIDO ")</f>
        <v>CASCALES 1</v>
      </c>
      <c r="H182" s="23" t="s">
        <v>466</v>
      </c>
      <c r="I182" s="59">
        <v>7.3399848920960103E-2</v>
      </c>
      <c r="J182" s="37">
        <v>-77.250570406089693</v>
      </c>
      <c r="K182" s="68">
        <v>44617</v>
      </c>
      <c r="L182" s="68" t="s">
        <v>141</v>
      </c>
      <c r="M182" s="61" t="s">
        <v>17</v>
      </c>
      <c r="N182" s="56">
        <v>0.5625</v>
      </c>
      <c r="O182" s="56">
        <v>0.70833333333333337</v>
      </c>
      <c r="P182" s="27">
        <v>5.38</v>
      </c>
      <c r="Q182" s="65" t="s">
        <v>46</v>
      </c>
      <c r="R182" s="27" t="s">
        <v>47</v>
      </c>
      <c r="S182" s="27" t="s">
        <v>48</v>
      </c>
      <c r="T182" s="23" t="s">
        <v>467</v>
      </c>
      <c r="U182" s="27" t="s">
        <v>50</v>
      </c>
    </row>
    <row r="183" spans="1:21" s="192" customFormat="1" ht="14.25" customHeight="1" x14ac:dyDescent="0.2">
      <c r="A183" s="23" t="str">
        <f>IFERROR(VLOOKUP(D183,[23]CODIGOS!$A$1:$I$1872,2,0),"CODIGO INVALIDO ")</f>
        <v>ZONA 1</v>
      </c>
      <c r="B183" s="23" t="str">
        <f>IFERROR(VLOOKUP(D183,[23]CODIGOS!$A$1:$I$1872,3,0),"CODIGO INVALIDO ")</f>
        <v>SUCUMBIOS</v>
      </c>
      <c r="C183" s="23" t="str">
        <f>IFERROR(VLOOKUP(D183,[23]CODIGOS!$A$1:$I$1872,4,0),"CODIGO INVALIDO ")</f>
        <v>LAGO AGRIO</v>
      </c>
      <c r="D183" s="224" t="s">
        <v>277</v>
      </c>
      <c r="E183" s="23" t="str">
        <f>IFERROR(VLOOKUP(D183,[24]CODIGOS!$A$1:$I$1872,6,0),"CODIGO INVALIDO ")</f>
        <v>LAGO AGRIO</v>
      </c>
      <c r="F183" s="23" t="str">
        <f>IFERROR(VLOOKUP(D183,[24]CODIGOS!$A$1:$I$1872,7,0),"CODIGO INVALIDO ")</f>
        <v>LAS PALMERAS</v>
      </c>
      <c r="G183" s="23" t="str">
        <f>IFERROR(VLOOKUP(D183,[24]CODIGOS!$A$1:$I$1872,8,0),"CODIGO INVALIDO ")</f>
        <v>LAS PALMERAS 1</v>
      </c>
      <c r="H183" s="23" t="s">
        <v>498</v>
      </c>
      <c r="I183" s="59">
        <v>0.10741704370338701</v>
      </c>
      <c r="J183" s="37">
        <v>-76.881508827209402</v>
      </c>
      <c r="K183" s="68">
        <v>44622</v>
      </c>
      <c r="L183" s="68" t="s">
        <v>141</v>
      </c>
      <c r="M183" s="61" t="s">
        <v>17</v>
      </c>
      <c r="N183" s="56">
        <v>0.47916666666666669</v>
      </c>
      <c r="O183" s="56">
        <v>0.53819444444444442</v>
      </c>
      <c r="P183" s="27">
        <v>11.85</v>
      </c>
      <c r="Q183" s="65" t="s">
        <v>46</v>
      </c>
      <c r="R183" s="27" t="s">
        <v>47</v>
      </c>
      <c r="S183" s="27" t="s">
        <v>765</v>
      </c>
      <c r="T183" s="23"/>
      <c r="U183" s="27" t="s">
        <v>50</v>
      </c>
    </row>
    <row r="184" spans="1:21" s="192" customFormat="1" ht="14.25" customHeight="1" x14ac:dyDescent="0.2">
      <c r="A184" s="23" t="str">
        <f>IFERROR(VLOOKUP(D184,[23]CODIGOS!$A$1:$I$1872,2,0),"CODIGO INVALIDO ")</f>
        <v>ZONA 1</v>
      </c>
      <c r="B184" s="23" t="str">
        <f>IFERROR(VLOOKUP(D184,[23]CODIGOS!$A$1:$I$1872,3,0),"CODIGO INVALIDO ")</f>
        <v>SUCUMBIOS</v>
      </c>
      <c r="C184" s="23" t="str">
        <f>IFERROR(VLOOKUP(D184,[23]CODIGOS!$A$1:$I$1872,4,0),"CODIGO INVALIDO ")</f>
        <v>CASCALES</v>
      </c>
      <c r="D184" s="224" t="s">
        <v>465</v>
      </c>
      <c r="E184" s="23" t="str">
        <f>IFERROR(VLOOKUP(D184,[24]CODIGOS!$A$1:$I$1872,6,0),"CODIGO INVALIDO ")</f>
        <v>SUCUMBIOS</v>
      </c>
      <c r="F184" s="23" t="str">
        <f>IFERROR(VLOOKUP(D184,[24]CODIGOS!$A$1:$I$1872,7,0),"CODIGO INVALIDO ")</f>
        <v>CASCALES</v>
      </c>
      <c r="G184" s="23" t="str">
        <f>IFERROR(VLOOKUP(D184,[24]CODIGOS!$A$1:$I$1872,8,0),"CODIGO INVALIDO ")</f>
        <v>CASCALES 1</v>
      </c>
      <c r="H184" s="23" t="s">
        <v>519</v>
      </c>
      <c r="I184" s="59">
        <v>8.0037090974195702E-2</v>
      </c>
      <c r="J184" s="37">
        <v>-77.210175991058307</v>
      </c>
      <c r="K184" s="68">
        <v>44629</v>
      </c>
      <c r="L184" s="68" t="s">
        <v>141</v>
      </c>
      <c r="M184" s="61" t="s">
        <v>17</v>
      </c>
      <c r="N184" s="56">
        <v>0.375</v>
      </c>
      <c r="O184" s="56">
        <v>0.5625</v>
      </c>
      <c r="P184" s="27">
        <v>14.03</v>
      </c>
      <c r="Q184" s="65" t="s">
        <v>46</v>
      </c>
      <c r="R184" s="27" t="s">
        <v>47</v>
      </c>
      <c r="S184" s="27" t="s">
        <v>49</v>
      </c>
      <c r="T184" s="23"/>
      <c r="U184" s="27" t="s">
        <v>50</v>
      </c>
    </row>
    <row r="185" spans="1:21" s="192" customFormat="1" ht="14.25" customHeight="1" x14ac:dyDescent="0.2">
      <c r="A185" s="23" t="str">
        <f>IFERROR(VLOOKUP(D185,[23]CODIGOS!$A$1:$I$1872,2,0),"CODIGO INVALIDO ")</f>
        <v>ZONA 1</v>
      </c>
      <c r="B185" s="23" t="str">
        <f>IFERROR(VLOOKUP(D185,[23]CODIGOS!$A$1:$I$1872,3,0),"CODIGO INVALIDO ")</f>
        <v>SUCUMBIOS</v>
      </c>
      <c r="C185" s="23" t="str">
        <f>IFERROR(VLOOKUP(D185,[23]CODIGOS!$A$1:$I$1872,4,0),"CODIGO INVALIDO ")</f>
        <v>LAGO AGRIO</v>
      </c>
      <c r="D185" s="224" t="s">
        <v>277</v>
      </c>
      <c r="E185" s="23" t="str">
        <f>IFERROR(VLOOKUP(D185,[24]CODIGOS!$A$1:$I$1872,6,0),"CODIGO INVALIDO ")</f>
        <v>LAGO AGRIO</v>
      </c>
      <c r="F185" s="23" t="str">
        <f>IFERROR(VLOOKUP(D185,[24]CODIGOS!$A$1:$I$1872,7,0),"CODIGO INVALIDO ")</f>
        <v>LAS PALMERAS</v>
      </c>
      <c r="G185" s="23" t="str">
        <f>IFERROR(VLOOKUP(D185,[24]CODIGOS!$A$1:$I$1872,8,0),"CODIGO INVALIDO ")</f>
        <v>LAS PALMERAS 1</v>
      </c>
      <c r="H185" s="37" t="s">
        <v>597</v>
      </c>
      <c r="I185" s="23">
        <v>0.104305686557173</v>
      </c>
      <c r="J185" s="37">
        <v>-76.883440017700195</v>
      </c>
      <c r="K185" s="68">
        <v>44641</v>
      </c>
      <c r="L185" s="68" t="s">
        <v>141</v>
      </c>
      <c r="M185" s="61" t="s">
        <v>17</v>
      </c>
      <c r="N185" s="62">
        <v>0.79166666666666663</v>
      </c>
      <c r="O185" s="62">
        <v>0</v>
      </c>
      <c r="P185" s="27">
        <v>11.12</v>
      </c>
      <c r="Q185" s="57" t="s">
        <v>46</v>
      </c>
      <c r="R185" s="27" t="s">
        <v>47</v>
      </c>
      <c r="S185" s="27" t="s">
        <v>598</v>
      </c>
      <c r="T185" s="27"/>
      <c r="U185" s="27" t="s">
        <v>50</v>
      </c>
    </row>
    <row r="186" spans="1:21" s="192" customFormat="1" ht="14.25" customHeight="1" x14ac:dyDescent="0.2">
      <c r="A186" s="23" t="str">
        <f>IFERROR(VLOOKUP(D186,[23]CODIGOS!$A$1:$I$1872,2,0),"CODIGO INVALIDO ")</f>
        <v>ZONA 1</v>
      </c>
      <c r="B186" s="23" t="str">
        <f>IFERROR(VLOOKUP(D186,[23]CODIGOS!$A$1:$I$1872,3,0),"CODIGO INVALIDO ")</f>
        <v>SUCUMBIOS</v>
      </c>
      <c r="C186" s="23" t="str">
        <f>IFERROR(VLOOKUP(D186,[23]CODIGOS!$A$1:$I$1872,4,0),"CODIGO INVALIDO ")</f>
        <v>LAGO AGRIO</v>
      </c>
      <c r="D186" s="224" t="s">
        <v>277</v>
      </c>
      <c r="E186" s="23" t="str">
        <f>IFERROR(VLOOKUP(D186,[24]CODIGOS!$A$1:$I$1872,6,0),"CODIGO INVALIDO ")</f>
        <v>LAGO AGRIO</v>
      </c>
      <c r="F186" s="23" t="str">
        <f>IFERROR(VLOOKUP(D186,[24]CODIGOS!$A$1:$I$1872,7,0),"CODIGO INVALIDO ")</f>
        <v>LAS PALMERAS</v>
      </c>
      <c r="G186" s="23" t="str">
        <f>IFERROR(VLOOKUP(D186,[24]CODIGOS!$A$1:$I$1872,8,0),"CODIGO INVALIDO ")</f>
        <v>LAS PALMERAS 1</v>
      </c>
      <c r="H186" s="23" t="s">
        <v>625</v>
      </c>
      <c r="I186" s="23">
        <v>9.5701170000000002E-2</v>
      </c>
      <c r="J186" s="37">
        <v>-76.884255409240694</v>
      </c>
      <c r="K186" s="68">
        <v>44649</v>
      </c>
      <c r="L186" s="68" t="s">
        <v>141</v>
      </c>
      <c r="M186" s="61" t="s">
        <v>17</v>
      </c>
      <c r="N186" s="56">
        <v>0.39583333333333331</v>
      </c>
      <c r="O186" s="56">
        <v>0.47916666666666669</v>
      </c>
      <c r="P186" s="23">
        <v>2</v>
      </c>
      <c r="Q186" s="65" t="s">
        <v>46</v>
      </c>
      <c r="R186" s="27" t="s">
        <v>47</v>
      </c>
      <c r="S186" s="27" t="s">
        <v>49</v>
      </c>
      <c r="T186" s="23" t="s">
        <v>49</v>
      </c>
      <c r="U186" s="23" t="s">
        <v>50</v>
      </c>
    </row>
    <row r="187" spans="1:21" s="192" customFormat="1" ht="14.25" customHeight="1" x14ac:dyDescent="0.2">
      <c r="A187" s="23" t="str">
        <f>IFERROR(VLOOKUP(D187,[23]CODIGOS!$A$1:$I$1872,2,0),"CODIGO INVALIDO ")</f>
        <v>ZONA 1</v>
      </c>
      <c r="B187" s="23" t="str">
        <f>IFERROR(VLOOKUP(D187,[23]CODIGOS!$A$1:$I$1872,3,0),"CODIGO INVALIDO ")</f>
        <v>SUCUMBIOS</v>
      </c>
      <c r="C187" s="23" t="str">
        <f>IFERROR(VLOOKUP(D187,[23]CODIGOS!$A$1:$I$1872,4,0),"CODIGO INVALIDO ")</f>
        <v>GONZALO PIZARRO</v>
      </c>
      <c r="D187" s="224" t="s">
        <v>570</v>
      </c>
      <c r="E187" s="23" t="str">
        <f>IFERROR(VLOOKUP(D187,[24]CODIGOS!$A$1:$I$1872,6,0),"CODIGO INVALIDO ")</f>
        <v>SUCUMBIOS</v>
      </c>
      <c r="F187" s="23" t="str">
        <f>IFERROR(VLOOKUP(D187,[24]CODIGOS!$A$1:$I$1872,7,0),"CODIGO INVALIDO ")</f>
        <v>LUMBAQUI</v>
      </c>
      <c r="G187" s="23" t="str">
        <f>IFERROR(VLOOKUP(D187,[24]CODIGOS!$A$1:$I$1872,8,0),"CODIGO INVALIDO ")</f>
        <v>LUMBAQUI 1</v>
      </c>
      <c r="H187" s="37" t="s">
        <v>626</v>
      </c>
      <c r="I187" s="23">
        <v>2.2331582599682001E-2</v>
      </c>
      <c r="J187" s="37">
        <v>-77.368779134496094</v>
      </c>
      <c r="K187" s="68">
        <v>44649</v>
      </c>
      <c r="L187" s="68" t="s">
        <v>141</v>
      </c>
      <c r="M187" s="61" t="s">
        <v>17</v>
      </c>
      <c r="N187" s="56">
        <v>0.55763888888888891</v>
      </c>
      <c r="O187" s="56">
        <v>0.66666666666666663</v>
      </c>
      <c r="P187" s="23">
        <v>1.8</v>
      </c>
      <c r="Q187" s="65" t="s">
        <v>46</v>
      </c>
      <c r="R187" s="27" t="s">
        <v>47</v>
      </c>
      <c r="S187" s="27" t="s">
        <v>416</v>
      </c>
      <c r="T187" s="23"/>
      <c r="U187" s="23" t="s">
        <v>50</v>
      </c>
    </row>
    <row r="188" spans="1:21" s="192" customFormat="1" ht="14.25" customHeight="1" x14ac:dyDescent="0.2">
      <c r="A188" s="23" t="str">
        <f>IFERROR(VLOOKUP(D188,[23]CODIGOS!$A$1:$I$1872,2,0),"CODIGO INVALIDO ")</f>
        <v>ZONA 1</v>
      </c>
      <c r="B188" s="23" t="str">
        <f>IFERROR(VLOOKUP(D188,[23]CODIGOS!$A$1:$I$1872,3,0),"CODIGO INVALIDO ")</f>
        <v>SUCUMBIOS</v>
      </c>
      <c r="C188" s="23" t="str">
        <f>IFERROR(VLOOKUP(D188,[23]CODIGOS!$A$1:$I$1872,4,0),"CODIGO INVALIDO ")</f>
        <v>PUTUMAYO</v>
      </c>
      <c r="D188" s="224" t="s">
        <v>375</v>
      </c>
      <c r="E188" s="23" t="str">
        <f>IFERROR(VLOOKUP(D188,[24]CODIGOS!$A$1:$I$1872,6,0),"CODIGO INVALIDO ")</f>
        <v>PUTUMAYO</v>
      </c>
      <c r="F188" s="23" t="str">
        <f>IFERROR(VLOOKUP(D188,[24]CODIGOS!$A$1:$I$1872,7,0),"CODIGO INVALIDO ")</f>
        <v>PALMA ROJA</v>
      </c>
      <c r="G188" s="23" t="str">
        <f>IFERROR(VLOOKUP(D188,[24]CODIGOS!$A$1:$I$1872,8,0),"CODIGO INVALIDO ")</f>
        <v>PALMA ROJA 1</v>
      </c>
      <c r="H188" s="37" t="s">
        <v>660</v>
      </c>
      <c r="I188" s="23">
        <v>0.14147744112428801</v>
      </c>
      <c r="J188" s="37">
        <v>-76.264552474021897</v>
      </c>
      <c r="K188" s="68">
        <v>44653</v>
      </c>
      <c r="L188" s="68" t="s">
        <v>141</v>
      </c>
      <c r="M188" s="61" t="s">
        <v>17</v>
      </c>
      <c r="N188" s="62">
        <v>0.5</v>
      </c>
      <c r="O188" s="62">
        <v>0.70833333333333337</v>
      </c>
      <c r="P188" s="27">
        <v>7.02</v>
      </c>
      <c r="Q188" s="27" t="s">
        <v>46</v>
      </c>
      <c r="R188" s="27" t="s">
        <v>47</v>
      </c>
      <c r="S188" s="27" t="s">
        <v>598</v>
      </c>
      <c r="T188" s="27"/>
      <c r="U188" s="27" t="s">
        <v>50</v>
      </c>
    </row>
    <row r="189" spans="1:21" s="192" customFormat="1" ht="14.25" customHeight="1" x14ac:dyDescent="0.2">
      <c r="A189" s="23" t="str">
        <f>IFERROR(VLOOKUP(D189,[23]CODIGOS!$A$1:$I$1872,2,0),"CODIGO INVALIDO ")</f>
        <v>ZONA 1</v>
      </c>
      <c r="B189" s="23" t="str">
        <f>IFERROR(VLOOKUP(D189,[23]CODIGOS!$A$1:$I$1872,3,0),"CODIGO INVALIDO ")</f>
        <v>SUCUMBIOS</v>
      </c>
      <c r="C189" s="23" t="str">
        <f>IFERROR(VLOOKUP(D189,[23]CODIGOS!$A$1:$I$1872,4,0),"CODIGO INVALIDO ")</f>
        <v>GONZALO PIZARRO</v>
      </c>
      <c r="D189" s="224" t="s">
        <v>570</v>
      </c>
      <c r="E189" s="23" t="str">
        <f>IFERROR(VLOOKUP(D189,[24]CODIGOS!$A$1:$I$1872,6,0),"CODIGO INVALIDO ")</f>
        <v>SUCUMBIOS</v>
      </c>
      <c r="F189" s="23" t="str">
        <f>IFERROR(VLOOKUP(D189,[24]CODIGOS!$A$1:$I$1872,7,0),"CODIGO INVALIDO ")</f>
        <v>LUMBAQUI</v>
      </c>
      <c r="G189" s="23" t="str">
        <f>IFERROR(VLOOKUP(D189,[24]CODIGOS!$A$1:$I$1872,8,0),"CODIGO INVALIDO ")</f>
        <v>LUMBAQUI 1</v>
      </c>
      <c r="H189" s="37" t="s">
        <v>662</v>
      </c>
      <c r="I189" s="23">
        <v>0.64561745520370295</v>
      </c>
      <c r="J189" s="37">
        <v>-77.522096088796701</v>
      </c>
      <c r="K189" s="68">
        <v>44660</v>
      </c>
      <c r="L189" s="68" t="s">
        <v>141</v>
      </c>
      <c r="M189" s="61" t="s">
        <v>17</v>
      </c>
      <c r="N189" s="56">
        <v>0.875</v>
      </c>
      <c r="O189" s="56">
        <v>0.9375</v>
      </c>
      <c r="P189" s="23">
        <v>1.5</v>
      </c>
      <c r="Q189" s="65" t="s">
        <v>46</v>
      </c>
      <c r="R189" s="27" t="s">
        <v>47</v>
      </c>
      <c r="S189" s="27" t="s">
        <v>454</v>
      </c>
      <c r="T189" s="23"/>
      <c r="U189" s="27" t="s">
        <v>50</v>
      </c>
    </row>
    <row r="190" spans="1:21" s="192" customFormat="1" ht="14.25" customHeight="1" x14ac:dyDescent="0.2">
      <c r="A190" s="23" t="str">
        <f>IFERROR(VLOOKUP(D190,[23]CODIGOS!$A$1:$I$1872,2,0),"CODIGO INVALIDO ")</f>
        <v>ZONA 1</v>
      </c>
      <c r="B190" s="23" t="str">
        <f>IFERROR(VLOOKUP(D190,[23]CODIGOS!$A$1:$I$1872,3,0),"CODIGO INVALIDO ")</f>
        <v>SUCUMBIOS</v>
      </c>
      <c r="C190" s="23" t="str">
        <f>IFERROR(VLOOKUP(D190,[23]CODIGOS!$A$1:$I$1872,4,0),"CODIGO INVALIDO ")</f>
        <v>PUTUMAYO</v>
      </c>
      <c r="D190" s="224" t="s">
        <v>375</v>
      </c>
      <c r="E190" s="23" t="str">
        <f>IFERROR(VLOOKUP(D190,[24]CODIGOS!$A$1:$I$1872,6,0),"CODIGO INVALIDO ")</f>
        <v>PUTUMAYO</v>
      </c>
      <c r="F190" s="23" t="str">
        <f>IFERROR(VLOOKUP(D190,[24]CODIGOS!$A$1:$I$1872,7,0),"CODIGO INVALIDO ")</f>
        <v>PALMA ROJA</v>
      </c>
      <c r="G190" s="23" t="str">
        <f>IFERROR(VLOOKUP(D190,[24]CODIGOS!$A$1:$I$1872,8,0),"CODIGO INVALIDO ")</f>
        <v>PALMA ROJA 1</v>
      </c>
      <c r="H190" s="37" t="s">
        <v>660</v>
      </c>
      <c r="I190" s="23">
        <v>0.14350876108164101</v>
      </c>
      <c r="J190" s="37">
        <v>-76.264343261718693</v>
      </c>
      <c r="K190" s="68">
        <v>44662</v>
      </c>
      <c r="L190" s="68" t="s">
        <v>141</v>
      </c>
      <c r="M190" s="61" t="s">
        <v>17</v>
      </c>
      <c r="N190" s="56">
        <v>0.52083333333333337</v>
      </c>
      <c r="O190" s="56">
        <v>0.70833333333333337</v>
      </c>
      <c r="P190" s="27">
        <v>5</v>
      </c>
      <c r="Q190" s="27" t="s">
        <v>46</v>
      </c>
      <c r="R190" s="27" t="s">
        <v>47</v>
      </c>
      <c r="S190" s="23" t="s">
        <v>663</v>
      </c>
      <c r="T190" s="27" t="s">
        <v>238</v>
      </c>
      <c r="U190" s="27" t="s">
        <v>50</v>
      </c>
    </row>
    <row r="191" spans="1:21" s="192" customFormat="1" ht="14.25" customHeight="1" x14ac:dyDescent="0.2">
      <c r="A191" s="23" t="str">
        <f>IFERROR(VLOOKUP(D191,[23]CODIGOS!$A$1:$I$1872,2,0),"CODIGO INVALIDO ")</f>
        <v>ZONA 1</v>
      </c>
      <c r="B191" s="23" t="str">
        <f>IFERROR(VLOOKUP(D191,[23]CODIGOS!$A$1:$I$1872,3,0),"CODIGO INVALIDO ")</f>
        <v>SUCUMBIOS</v>
      </c>
      <c r="C191" s="23" t="str">
        <f>IFERROR(VLOOKUP(D191,[23]CODIGOS!$A$1:$I$1872,4,0),"CODIGO INVALIDO ")</f>
        <v>PUTUMAYO</v>
      </c>
      <c r="D191" s="224" t="s">
        <v>375</v>
      </c>
      <c r="E191" s="23" t="str">
        <f>IFERROR(VLOOKUP(D191,[24]CODIGOS!$A$1:$I$1872,6,0),"CODIGO INVALIDO ")</f>
        <v>PUTUMAYO</v>
      </c>
      <c r="F191" s="23" t="str">
        <f>IFERROR(VLOOKUP(D191,[24]CODIGOS!$A$1:$I$1872,7,0),"CODIGO INVALIDO ")</f>
        <v>PALMA ROJA</v>
      </c>
      <c r="G191" s="23" t="str">
        <f>IFERROR(VLOOKUP(D191,[24]CODIGOS!$A$1:$I$1872,8,0),"CODIGO INVALIDO ")</f>
        <v>PALMA ROJA 1</v>
      </c>
      <c r="H191" s="27" t="s">
        <v>665</v>
      </c>
      <c r="I191" s="23">
        <v>-5.6991557273057998E-2</v>
      </c>
      <c r="J191" s="37">
        <v>-76.4869308506604</v>
      </c>
      <c r="K191" s="68">
        <v>44665</v>
      </c>
      <c r="L191" s="68" t="s">
        <v>141</v>
      </c>
      <c r="M191" s="61" t="s">
        <v>17</v>
      </c>
      <c r="N191" s="56">
        <v>0.25</v>
      </c>
      <c r="O191" s="56">
        <v>0.9375</v>
      </c>
      <c r="P191" s="27">
        <v>4.58</v>
      </c>
      <c r="Q191" s="27" t="s">
        <v>46</v>
      </c>
      <c r="R191" s="27" t="s">
        <v>47</v>
      </c>
      <c r="S191" s="27" t="s">
        <v>238</v>
      </c>
      <c r="T191" s="27" t="s">
        <v>663</v>
      </c>
      <c r="U191" s="27" t="s">
        <v>50</v>
      </c>
    </row>
    <row r="192" spans="1:21" s="192" customFormat="1" ht="14.25" customHeight="1" x14ac:dyDescent="0.2">
      <c r="A192" s="23" t="str">
        <f>IFERROR(VLOOKUP(D192,[23]CODIGOS!$A$1:$I$1872,2,0),"CODIGO INVALIDO ")</f>
        <v>ZONA 1</v>
      </c>
      <c r="B192" s="23" t="str">
        <f>IFERROR(VLOOKUP(D192,[23]CODIGOS!$A$1:$I$1872,3,0),"CODIGO INVALIDO ")</f>
        <v>SUCUMBIOS</v>
      </c>
      <c r="C192" s="23" t="str">
        <f>IFERROR(VLOOKUP(D192,[23]CODIGOS!$A$1:$I$1872,4,0),"CODIGO INVALIDO ")</f>
        <v>LAGO AGRIO</v>
      </c>
      <c r="D192" s="224" t="s">
        <v>277</v>
      </c>
      <c r="E192" s="23" t="str">
        <f>IFERROR(VLOOKUP(D192,[24]CODIGOS!$A$1:$I$1872,6,0),"CODIGO INVALIDO ")</f>
        <v>LAGO AGRIO</v>
      </c>
      <c r="F192" s="23" t="str">
        <f>IFERROR(VLOOKUP(D192,[24]CODIGOS!$A$1:$I$1872,7,0),"CODIGO INVALIDO ")</f>
        <v>LAS PALMERAS</v>
      </c>
      <c r="G192" s="23" t="str">
        <f>IFERROR(VLOOKUP(D192,[24]CODIGOS!$A$1:$I$1872,8,0),"CODIGO INVALIDO ")</f>
        <v>LAS PALMERAS 1</v>
      </c>
      <c r="H192" s="23" t="s">
        <v>666</v>
      </c>
      <c r="I192" s="23">
        <v>-0.32189557492502002</v>
      </c>
      <c r="J192" s="37">
        <v>-76.483372449874807</v>
      </c>
      <c r="K192" s="68">
        <v>44669</v>
      </c>
      <c r="L192" s="68" t="s">
        <v>141</v>
      </c>
      <c r="M192" s="61" t="s">
        <v>17</v>
      </c>
      <c r="N192" s="56">
        <v>0.45833333333333331</v>
      </c>
      <c r="O192" s="56">
        <v>0.66666666666666663</v>
      </c>
      <c r="P192" s="27">
        <v>4.32</v>
      </c>
      <c r="Q192" s="27" t="s">
        <v>46</v>
      </c>
      <c r="R192" s="27" t="s">
        <v>47</v>
      </c>
      <c r="S192" s="27" t="s">
        <v>49</v>
      </c>
      <c r="T192" s="27"/>
      <c r="U192" s="27" t="s">
        <v>50</v>
      </c>
    </row>
    <row r="193" spans="1:21" s="192" customFormat="1" ht="14.25" customHeight="1" x14ac:dyDescent="0.2">
      <c r="A193" s="23" t="str">
        <f>IFERROR(VLOOKUP(D193,[23]CODIGOS!$A$1:$I$1872,2,0),"CODIGO INVALIDO ")</f>
        <v>ZONA 1</v>
      </c>
      <c r="B193" s="23" t="str">
        <f>IFERROR(VLOOKUP(D193,[23]CODIGOS!$A$1:$I$1872,3,0),"CODIGO INVALIDO ")</f>
        <v>SUCUMBIOS</v>
      </c>
      <c r="C193" s="23" t="str">
        <f>IFERROR(VLOOKUP(D193,[23]CODIGOS!$A$1:$I$1872,4,0),"CODIGO INVALIDO ")</f>
        <v>PUTUMAYO</v>
      </c>
      <c r="D193" s="224" t="s">
        <v>375</v>
      </c>
      <c r="E193" s="23" t="str">
        <f>IFERROR(VLOOKUP(D193,[24]CODIGOS!$A$1:$I$1872,6,0),"CODIGO INVALIDO ")</f>
        <v>PUTUMAYO</v>
      </c>
      <c r="F193" s="23" t="str">
        <f>IFERROR(VLOOKUP(D193,[24]CODIGOS!$A$1:$I$1872,7,0),"CODIGO INVALIDO ")</f>
        <v>PALMA ROJA</v>
      </c>
      <c r="G193" s="23" t="str">
        <f>IFERROR(VLOOKUP(D193,[24]CODIGOS!$A$1:$I$1872,8,0),"CODIGO INVALIDO ")</f>
        <v>PALMA ROJA 1</v>
      </c>
      <c r="H193" s="37" t="s">
        <v>660</v>
      </c>
      <c r="I193" s="23">
        <v>0.14133081409010301</v>
      </c>
      <c r="J193" s="37">
        <v>-76.264579296112004</v>
      </c>
      <c r="K193" s="68">
        <v>44672</v>
      </c>
      <c r="L193" s="68" t="s">
        <v>141</v>
      </c>
      <c r="M193" s="61" t="s">
        <v>17</v>
      </c>
      <c r="N193" s="56">
        <v>0.52083333333333337</v>
      </c>
      <c r="O193" s="56">
        <v>0.70833333333333337</v>
      </c>
      <c r="P193" s="27">
        <v>3.33</v>
      </c>
      <c r="Q193" s="27" t="s">
        <v>46</v>
      </c>
      <c r="R193" s="27" t="s">
        <v>47</v>
      </c>
      <c r="S193" s="23" t="s">
        <v>598</v>
      </c>
      <c r="T193" s="27"/>
      <c r="U193" s="27" t="s">
        <v>50</v>
      </c>
    </row>
    <row r="194" spans="1:21" s="192" customFormat="1" ht="14.25" customHeight="1" x14ac:dyDescent="0.2">
      <c r="A194" s="23" t="str">
        <f>IFERROR(VLOOKUP(D194,[23]CODIGOS!$A$1:$I$1872,2,0),"CODIGO INVALIDO ")</f>
        <v>ZONA 1</v>
      </c>
      <c r="B194" s="23" t="str">
        <f>IFERROR(VLOOKUP(D194,[23]CODIGOS!$A$1:$I$1872,3,0),"CODIGO INVALIDO ")</f>
        <v>SUCUMBIOS</v>
      </c>
      <c r="C194" s="23" t="str">
        <f>IFERROR(VLOOKUP(D194,[23]CODIGOS!$A$1:$I$1872,4,0),"CODIGO INVALIDO ")</f>
        <v>GONZALO PIZARRO</v>
      </c>
      <c r="D194" s="224" t="s">
        <v>570</v>
      </c>
      <c r="E194" s="23" t="str">
        <f>IFERROR(VLOOKUP(D194,[24]CODIGOS!$A$1:$I$1872,6,0),"CODIGO INVALIDO ")</f>
        <v>SUCUMBIOS</v>
      </c>
      <c r="F194" s="23" t="str">
        <f>IFERROR(VLOOKUP(D194,[24]CODIGOS!$A$1:$I$1872,7,0),"CODIGO INVALIDO ")</f>
        <v>LUMBAQUI</v>
      </c>
      <c r="G194" s="23" t="str">
        <f>IFERROR(VLOOKUP(D194,[24]CODIGOS!$A$1:$I$1872,8,0),"CODIGO INVALIDO ")</f>
        <v>LUMBAQUI 1</v>
      </c>
      <c r="H194" s="23" t="s">
        <v>667</v>
      </c>
      <c r="I194" s="23">
        <v>4.3151374388576302E-2</v>
      </c>
      <c r="J194" s="37">
        <v>-77.329616546521706</v>
      </c>
      <c r="K194" s="68">
        <v>44673</v>
      </c>
      <c r="L194" s="68" t="s">
        <v>141</v>
      </c>
      <c r="M194" s="61" t="s">
        <v>17</v>
      </c>
      <c r="N194" s="56">
        <v>0.77083333333333337</v>
      </c>
      <c r="O194" s="56">
        <v>0.91666666666666663</v>
      </c>
      <c r="P194" s="27">
        <v>24.57</v>
      </c>
      <c r="Q194" s="27" t="s">
        <v>46</v>
      </c>
      <c r="R194" s="27" t="s">
        <v>109</v>
      </c>
      <c r="S194" s="23" t="s">
        <v>65</v>
      </c>
      <c r="T194" s="27"/>
      <c r="U194" s="27" t="s">
        <v>50</v>
      </c>
    </row>
    <row r="195" spans="1:21" s="192" customFormat="1" ht="14.25" customHeight="1" x14ac:dyDescent="0.2">
      <c r="A195" s="23" t="str">
        <f>IFERROR(VLOOKUP(D195,[23]CODIGOS!$A$1:$I$1872,2,0),"CODIGO INVALIDO ")</f>
        <v>ZONA 1</v>
      </c>
      <c r="B195" s="23" t="str">
        <f>IFERROR(VLOOKUP(D195,[23]CODIGOS!$A$1:$I$1872,3,0),"CODIGO INVALIDO ")</f>
        <v>SUCUMBIOS</v>
      </c>
      <c r="C195" s="23" t="str">
        <f>IFERROR(VLOOKUP(D195,[23]CODIGOS!$A$1:$I$1872,4,0),"CODIGO INVALIDO ")</f>
        <v>PUTUMAYO</v>
      </c>
      <c r="D195" s="224" t="s">
        <v>375</v>
      </c>
      <c r="E195" s="23" t="str">
        <f>IFERROR(VLOOKUP(D195,[24]CODIGOS!$A$1:$I$1872,6,0),"CODIGO INVALIDO ")</f>
        <v>PUTUMAYO</v>
      </c>
      <c r="F195" s="23" t="str">
        <f>IFERROR(VLOOKUP(D195,[24]CODIGOS!$A$1:$I$1872,7,0),"CODIGO INVALIDO ")</f>
        <v>PALMA ROJA</v>
      </c>
      <c r="G195" s="23" t="str">
        <f>IFERROR(VLOOKUP(D195,[24]CODIGOS!$A$1:$I$1872,8,0),"CODIGO INVALIDO ")</f>
        <v>PALMA ROJA 1</v>
      </c>
      <c r="H195" s="37" t="s">
        <v>668</v>
      </c>
      <c r="I195" s="23">
        <v>0.14122352605565799</v>
      </c>
      <c r="J195" s="37">
        <v>-76.264504194259601</v>
      </c>
      <c r="K195" s="68">
        <v>44678</v>
      </c>
      <c r="L195" s="68" t="s">
        <v>141</v>
      </c>
      <c r="M195" s="61" t="s">
        <v>17</v>
      </c>
      <c r="N195" s="62">
        <v>0.50694444444444442</v>
      </c>
      <c r="O195" s="62">
        <v>0.77083333333333337</v>
      </c>
      <c r="P195" s="27">
        <v>5.44</v>
      </c>
      <c r="Q195" s="65" t="s">
        <v>46</v>
      </c>
      <c r="R195" s="27" t="s">
        <v>47</v>
      </c>
      <c r="S195" s="27" t="s">
        <v>765</v>
      </c>
      <c r="T195" s="27"/>
      <c r="U195" s="27" t="s">
        <v>50</v>
      </c>
    </row>
    <row r="196" spans="1:21" s="192" customFormat="1" ht="14.25" customHeight="1" x14ac:dyDescent="0.2">
      <c r="A196" s="23" t="str">
        <f>IFERROR(VLOOKUP(D196,[23]CODIGOS!$A$1:$I$1872,2,0),"CODIGO INVALIDO ")</f>
        <v>ZONA 1</v>
      </c>
      <c r="B196" s="23" t="str">
        <f>IFERROR(VLOOKUP(D196,[23]CODIGOS!$A$1:$I$1872,3,0),"CODIGO INVALIDO ")</f>
        <v>SUCUMBIOS</v>
      </c>
      <c r="C196" s="23" t="str">
        <f>IFERROR(VLOOKUP(D196,[23]CODIGOS!$A$1:$I$1872,4,0),"CODIGO INVALIDO ")</f>
        <v>SUCUMBIOS</v>
      </c>
      <c r="D196" s="224" t="s">
        <v>768</v>
      </c>
      <c r="E196" s="23" t="str">
        <f>IFERROR(VLOOKUP(D196,[24]CODIGOS!$A$1:$I$1872,6,0),"CODIGO INVALIDO ")</f>
        <v>SUCUMBIOS</v>
      </c>
      <c r="F196" s="23" t="str">
        <f>IFERROR(VLOOKUP(D196,[24]CODIGOS!$A$1:$I$1872,7,0),"CODIGO INVALIDO ")</f>
        <v>LA BONITA</v>
      </c>
      <c r="G196" s="23" t="str">
        <f>IFERROR(VLOOKUP(D196,[24]CODIGOS!$A$1:$I$1872,8,0),"CODIGO INVALIDO ")</f>
        <v>LA BONITA 2</v>
      </c>
      <c r="H196" s="23" t="s">
        <v>769</v>
      </c>
      <c r="I196" s="23">
        <v>0.63114320331288798</v>
      </c>
      <c r="J196" s="37">
        <v>-77.5810933113098</v>
      </c>
      <c r="K196" s="68">
        <v>44683</v>
      </c>
      <c r="L196" s="68" t="s">
        <v>141</v>
      </c>
      <c r="M196" s="61" t="s">
        <v>17</v>
      </c>
      <c r="N196" s="56">
        <v>0.97291666666666676</v>
      </c>
      <c r="O196" s="56">
        <v>0.375</v>
      </c>
      <c r="P196" s="27">
        <v>32.159999999999997</v>
      </c>
      <c r="Q196" s="27" t="s">
        <v>46</v>
      </c>
      <c r="R196" s="27" t="s">
        <v>47</v>
      </c>
      <c r="S196" s="27" t="s">
        <v>765</v>
      </c>
      <c r="T196" s="27"/>
      <c r="U196" s="27" t="s">
        <v>50</v>
      </c>
    </row>
    <row r="197" spans="1:21" s="192" customFormat="1" ht="14.25" customHeight="1" x14ac:dyDescent="0.2">
      <c r="A197" s="23" t="str">
        <f>IFERROR(VLOOKUP(D197,[23]CODIGOS!$A$1:$I$1872,2,0),"CODIGO INVALIDO ")</f>
        <v>ZONA 1</v>
      </c>
      <c r="B197" s="23" t="str">
        <f>IFERROR(VLOOKUP(D197,[23]CODIGOS!$A$1:$I$1872,3,0),"CODIGO INVALIDO ")</f>
        <v>SUCUMBIOS</v>
      </c>
      <c r="C197" s="23" t="str">
        <f>IFERROR(VLOOKUP(D197,[23]CODIGOS!$A$1:$I$1872,4,0),"CODIGO INVALIDO ")</f>
        <v>LAGO AGRIO</v>
      </c>
      <c r="D197" s="224" t="s">
        <v>276</v>
      </c>
      <c r="E197" s="23" t="str">
        <f>IFERROR(VLOOKUP(D197,[24]CODIGOS!$A$1:$I$1872,6,0),"CODIGO INVALIDO ")</f>
        <v>LAGO AGRIO</v>
      </c>
      <c r="F197" s="23" t="str">
        <f>IFERROR(VLOOKUP(D197,[24]CODIGOS!$A$1:$I$1872,7,0),"CODIGO INVALIDO ")</f>
        <v>NUEVO SUCUMBIOS</v>
      </c>
      <c r="G197" s="23" t="str">
        <f>IFERROR(VLOOKUP(D197,[24]CODIGOS!$A$1:$I$1872,8,0),"CODIGO INVALIDO ")</f>
        <v>NUEVO SUCUMBIOS 1</v>
      </c>
      <c r="H197" s="27" t="s">
        <v>858</v>
      </c>
      <c r="I197" s="23">
        <v>-3.8954449587354001E-2</v>
      </c>
      <c r="J197" s="37">
        <v>-76.584372300591596</v>
      </c>
      <c r="K197" s="68">
        <v>44705</v>
      </c>
      <c r="L197" s="68" t="s">
        <v>141</v>
      </c>
      <c r="M197" s="61" t="s">
        <v>17</v>
      </c>
      <c r="N197" s="56">
        <v>0.67361111111111116</v>
      </c>
      <c r="O197" s="56">
        <v>0.83333333333333337</v>
      </c>
      <c r="P197" s="27">
        <v>6.4</v>
      </c>
      <c r="Q197" s="27" t="s">
        <v>46</v>
      </c>
      <c r="R197" s="27" t="s">
        <v>47</v>
      </c>
      <c r="S197" s="23" t="s">
        <v>859</v>
      </c>
      <c r="T197" s="27"/>
      <c r="U197" s="27" t="s">
        <v>50</v>
      </c>
    </row>
    <row r="198" spans="1:21" s="192" customFormat="1" ht="14.25" customHeight="1" x14ac:dyDescent="0.2">
      <c r="A198" s="23" t="str">
        <f>IFERROR(VLOOKUP(D198,[23]CODIGOS!$A$1:$I$1872,2,0),"CODIGO INVALIDO ")</f>
        <v>ZONA 1</v>
      </c>
      <c r="B198" s="23" t="str">
        <f>IFERROR(VLOOKUP(D198,[23]CODIGOS!$A$1:$I$1872,3,0),"CODIGO INVALIDO ")</f>
        <v>SUCUMBIOS</v>
      </c>
      <c r="C198" s="23" t="str">
        <f>IFERROR(VLOOKUP(D198,[23]CODIGOS!$A$1:$I$1872,4,0),"CODIGO INVALIDO ")</f>
        <v>LAGO AGRIO</v>
      </c>
      <c r="D198" s="224" t="s">
        <v>661</v>
      </c>
      <c r="E198" s="23" t="str">
        <f>IFERROR(VLOOKUP(D198,[24]CODIGOS!$A$1:$I$1872,6,0),"CODIGO INVALIDO ")</f>
        <v>LAGO AGRIO</v>
      </c>
      <c r="F198" s="23" t="str">
        <f>IFERROR(VLOOKUP(D198,[24]CODIGOS!$A$1:$I$1872,7,0),"CODIGO INVALIDO ")</f>
        <v>LAS PALMERAS</v>
      </c>
      <c r="G198" s="23" t="str">
        <f>IFERROR(VLOOKUP(D198,[24]CODIGOS!$A$1:$I$1872,8,0),"CODIGO INVALIDO ")</f>
        <v>LAS PALMERAS 2</v>
      </c>
      <c r="H198" s="23" t="s">
        <v>783</v>
      </c>
      <c r="I198" s="23">
        <v>7.0978059865680204E-2</v>
      </c>
      <c r="J198" s="37">
        <v>-76.894523308179501</v>
      </c>
      <c r="K198" s="68">
        <v>44707</v>
      </c>
      <c r="L198" s="68" t="s">
        <v>141</v>
      </c>
      <c r="M198" s="61" t="s">
        <v>17</v>
      </c>
      <c r="N198" s="56">
        <v>0.82291666666666663</v>
      </c>
      <c r="O198" s="56">
        <v>0.91666666666666663</v>
      </c>
      <c r="P198" s="27">
        <v>2.2200000000000002</v>
      </c>
      <c r="Q198" s="27" t="s">
        <v>46</v>
      </c>
      <c r="R198" s="27" t="s">
        <v>47</v>
      </c>
      <c r="S198" s="23" t="s">
        <v>859</v>
      </c>
      <c r="T198" s="27"/>
      <c r="U198" s="27" t="s">
        <v>50</v>
      </c>
    </row>
    <row r="199" spans="1:21" s="192" customFormat="1" ht="14.25" customHeight="1" x14ac:dyDescent="0.2">
      <c r="A199" s="23" t="str">
        <f>IFERROR(VLOOKUP(D199,[23]CODIGOS!$A$1:$I$1872,2,0),"CODIGO INVALIDO ")</f>
        <v>ZONA 1</v>
      </c>
      <c r="B199" s="23" t="str">
        <f>IFERROR(VLOOKUP(D199,[23]CODIGOS!$A$1:$I$1872,3,0),"CODIGO INVALIDO ")</f>
        <v>SUCUMBIOS</v>
      </c>
      <c r="C199" s="23" t="str">
        <f>IFERROR(VLOOKUP(D199,[23]CODIGOS!$A$1:$I$1872,4,0),"CODIGO INVALIDO ")</f>
        <v>LAGO AGRIO</v>
      </c>
      <c r="D199" s="224" t="s">
        <v>125</v>
      </c>
      <c r="E199" s="23" t="str">
        <f>IFERROR(VLOOKUP(D199,[24]CODIGOS!$A$1:$I$1872,6,0),"CODIGO INVALIDO ")</f>
        <v>LAGO AGRIO</v>
      </c>
      <c r="F199" s="23" t="str">
        <f>IFERROR(VLOOKUP(D199,[24]CODIGOS!$A$1:$I$1872,7,0),"CODIGO INVALIDO ")</f>
        <v>PARQUE ECOLOGICO</v>
      </c>
      <c r="G199" s="23" t="str">
        <f>IFERROR(VLOOKUP(D199,[24]CODIGOS!$A$1:$I$1872,8,0),"CODIGO INVALIDO ")</f>
        <v>PARQUE ECOLOGICO 2</v>
      </c>
      <c r="H199" s="27" t="s">
        <v>900</v>
      </c>
      <c r="I199" s="23">
        <v>8.3363697392780101E-2</v>
      </c>
      <c r="J199" s="23">
        <v>-76.991803237702399</v>
      </c>
      <c r="K199" s="68">
        <v>44718</v>
      </c>
      <c r="L199" s="68" t="s">
        <v>141</v>
      </c>
      <c r="M199" s="61" t="s">
        <v>17</v>
      </c>
      <c r="N199" s="56">
        <v>1.0416666666666666E-2</v>
      </c>
      <c r="O199" s="56">
        <v>0.10416666666666667</v>
      </c>
      <c r="P199" s="27">
        <v>20.09</v>
      </c>
      <c r="Q199" s="27" t="s">
        <v>46</v>
      </c>
      <c r="R199" s="27" t="s">
        <v>47</v>
      </c>
      <c r="S199" s="23" t="s">
        <v>49</v>
      </c>
      <c r="T199" s="27"/>
      <c r="U199" s="27" t="s">
        <v>50</v>
      </c>
    </row>
    <row r="200" spans="1:21" s="192" customFormat="1" ht="14.25" customHeight="1" x14ac:dyDescent="0.2">
      <c r="A200" s="23" t="str">
        <f>IFERROR(VLOOKUP(D200,[23]CODIGOS!$A$1:$I$1872,2,0),"CODIGO INVALIDO ")</f>
        <v>ZONA 1</v>
      </c>
      <c r="B200" s="23" t="str">
        <f>IFERROR(VLOOKUP(D200,[23]CODIGOS!$A$1:$I$1872,3,0),"CODIGO INVALIDO ")</f>
        <v>SUCUMBIOS</v>
      </c>
      <c r="C200" s="23" t="str">
        <f>IFERROR(VLOOKUP(D200,[23]CODIGOS!$A$1:$I$1872,4,0),"CODIGO INVALIDO ")</f>
        <v>GONZALO PIZARRO</v>
      </c>
      <c r="D200" s="224" t="s">
        <v>570</v>
      </c>
      <c r="E200" s="23" t="str">
        <f>IFERROR(VLOOKUP(D200,[24]CODIGOS!$A$1:$I$1872,6,0),"CODIGO INVALIDO ")</f>
        <v>SUCUMBIOS</v>
      </c>
      <c r="F200" s="23" t="str">
        <f>IFERROR(VLOOKUP(D200,[24]CODIGOS!$A$1:$I$1872,7,0),"CODIGO INVALIDO ")</f>
        <v>LUMBAQUI</v>
      </c>
      <c r="G200" s="23" t="str">
        <f>IFERROR(VLOOKUP(D200,[24]CODIGOS!$A$1:$I$1872,8,0),"CODIGO INVALIDO ")</f>
        <v>LUMBAQUI 1</v>
      </c>
      <c r="H200" s="27" t="s">
        <v>995</v>
      </c>
      <c r="I200" s="23">
        <v>1.7731894632841E-2</v>
      </c>
      <c r="J200" s="23">
        <v>-77.454040998005297</v>
      </c>
      <c r="K200" s="68">
        <v>44760</v>
      </c>
      <c r="L200" s="68" t="s">
        <v>141</v>
      </c>
      <c r="M200" s="61" t="s">
        <v>17</v>
      </c>
      <c r="N200" s="56">
        <v>0.39583333333333331</v>
      </c>
      <c r="O200" s="56">
        <v>0.47916666666666669</v>
      </c>
      <c r="P200" s="27">
        <v>7.62</v>
      </c>
      <c r="Q200" s="27" t="s">
        <v>46</v>
      </c>
      <c r="R200" s="27" t="s">
        <v>47</v>
      </c>
      <c r="S200" s="23" t="s">
        <v>464</v>
      </c>
      <c r="T200" s="23" t="s">
        <v>999</v>
      </c>
      <c r="U200" s="27" t="s">
        <v>50</v>
      </c>
    </row>
    <row r="201" spans="1:21" s="192" customFormat="1" ht="14.25" customHeight="1" x14ac:dyDescent="0.2">
      <c r="A201" s="23" t="str">
        <f>IFERROR(VLOOKUP(D201,[23]CODIGOS!$A$1:$I$1872,2,0),"CODIGO INVALIDO ")</f>
        <v>ZONA 1</v>
      </c>
      <c r="B201" s="23" t="str">
        <f>IFERROR(VLOOKUP(D201,[23]CODIGOS!$A$1:$I$1872,3,0),"CODIGO INVALIDO ")</f>
        <v>SUCUMBIOS</v>
      </c>
      <c r="C201" s="23" t="str">
        <f>IFERROR(VLOOKUP(D201,[23]CODIGOS!$A$1:$I$1872,4,0),"CODIGO INVALIDO ")</f>
        <v>PUTUMAYO</v>
      </c>
      <c r="D201" s="224" t="s">
        <v>375</v>
      </c>
      <c r="E201" s="23" t="str">
        <f>IFERROR(VLOOKUP(D201,[24]CODIGOS!$A$1:$I$1872,6,0),"CODIGO INVALIDO ")</f>
        <v>PUTUMAYO</v>
      </c>
      <c r="F201" s="23" t="str">
        <f>IFERROR(VLOOKUP(D201,[24]CODIGOS!$A$1:$I$1872,7,0),"CODIGO INVALIDO ")</f>
        <v>PALMA ROJA</v>
      </c>
      <c r="G201" s="23" t="str">
        <f>IFERROR(VLOOKUP(D201,[24]CODIGOS!$A$1:$I$1872,8,0),"CODIGO INVALIDO ")</f>
        <v>PALMA ROJA 1</v>
      </c>
      <c r="H201" s="23" t="s">
        <v>996</v>
      </c>
      <c r="I201" s="23">
        <v>0.25994348144208801</v>
      </c>
      <c r="J201" s="37">
        <v>-76.309661869319996</v>
      </c>
      <c r="K201" s="24">
        <v>44762</v>
      </c>
      <c r="L201" s="68" t="s">
        <v>141</v>
      </c>
      <c r="M201" s="61" t="s">
        <v>17</v>
      </c>
      <c r="N201" s="56">
        <v>0.27083333333333331</v>
      </c>
      <c r="O201" s="56">
        <v>0.89583333333333337</v>
      </c>
      <c r="P201" s="27">
        <v>24.02</v>
      </c>
      <c r="Q201" s="27" t="s">
        <v>46</v>
      </c>
      <c r="R201" s="27" t="s">
        <v>47</v>
      </c>
      <c r="S201" s="27" t="s">
        <v>467</v>
      </c>
      <c r="T201" s="27"/>
      <c r="U201" s="27" t="s">
        <v>50</v>
      </c>
    </row>
    <row r="202" spans="1:21" s="192" customFormat="1" ht="14.25" customHeight="1" x14ac:dyDescent="0.2">
      <c r="A202" s="23" t="str">
        <f>IFERROR(VLOOKUP(D202,[23]CODIGOS!$A$1:$I$1872,2,0),"CODIGO INVALIDO ")</f>
        <v>ZONA 1</v>
      </c>
      <c r="B202" s="23" t="str">
        <f>IFERROR(VLOOKUP(D202,[23]CODIGOS!$A$1:$I$1872,3,0),"CODIGO INVALIDO ")</f>
        <v>SUCUMBIOS</v>
      </c>
      <c r="C202" s="23" t="str">
        <f>IFERROR(VLOOKUP(D202,[23]CODIGOS!$A$1:$I$1872,4,0),"CODIGO INVALIDO ")</f>
        <v>LAGO AGRIO</v>
      </c>
      <c r="D202" s="224" t="s">
        <v>123</v>
      </c>
      <c r="E202" s="23" t="str">
        <f>IFERROR(VLOOKUP(D202,[24]CODIGOS!$A$1:$I$1872,6,0),"CODIGO INVALIDO ")</f>
        <v>LAGO AGRIO</v>
      </c>
      <c r="F202" s="23" t="str">
        <f>IFERROR(VLOOKUP(D202,[24]CODIGOS!$A$1:$I$1872,7,0),"CODIGO INVALIDO ")</f>
        <v>GENERAL FARFAN</v>
      </c>
      <c r="G202" s="23" t="str">
        <f>IFERROR(VLOOKUP(D202,[24]CODIGOS!$A$1:$I$1872,8,0),"CODIGO INVALIDO ")</f>
        <v>GENERAL FARFAN 1</v>
      </c>
      <c r="H202" s="23" t="s">
        <v>997</v>
      </c>
      <c r="I202" s="23">
        <v>0.22654951190426201</v>
      </c>
      <c r="J202" s="37">
        <v>-76.872711181640597</v>
      </c>
      <c r="K202" s="24">
        <v>44765</v>
      </c>
      <c r="L202" s="68" t="s">
        <v>141</v>
      </c>
      <c r="M202" s="61" t="s">
        <v>17</v>
      </c>
      <c r="N202" s="62">
        <v>0.65277777777777779</v>
      </c>
      <c r="O202" s="62">
        <v>0.69444444444444453</v>
      </c>
      <c r="P202" s="27">
        <v>4.3</v>
      </c>
      <c r="Q202" s="27" t="s">
        <v>46</v>
      </c>
      <c r="R202" s="27" t="s">
        <v>109</v>
      </c>
      <c r="S202" s="27" t="s">
        <v>998</v>
      </c>
      <c r="T202" s="27" t="s">
        <v>65</v>
      </c>
      <c r="U202" s="27" t="s">
        <v>50</v>
      </c>
    </row>
    <row r="203" spans="1:21" s="192" customFormat="1" ht="14.25" customHeight="1" x14ac:dyDescent="0.2">
      <c r="A203" s="23" t="str">
        <f>IFERROR(VLOOKUP(D203,[23]CODIGOS!$A$1:$I$1872,2,0),"CODIGO INVALIDO ")</f>
        <v>ZONA 1</v>
      </c>
      <c r="B203" s="23" t="str">
        <f>IFERROR(VLOOKUP(D203,[23]CODIGOS!$A$1:$I$1872,3,0),"CODIGO INVALIDO ")</f>
        <v>SUCUMBIOS</v>
      </c>
      <c r="C203" s="23" t="str">
        <f>IFERROR(VLOOKUP(D203,[23]CODIGOS!$A$1:$I$1872,4,0),"CODIGO INVALIDO ")</f>
        <v>LAGO AGRIO</v>
      </c>
      <c r="D203" s="224" t="s">
        <v>125</v>
      </c>
      <c r="E203" s="23" t="str">
        <f>IFERROR(VLOOKUP(D203,[24]CODIGOS!$A$1:$I$1872,6,0),"CODIGO INVALIDO ")</f>
        <v>LAGO AGRIO</v>
      </c>
      <c r="F203" s="23" t="str">
        <f>IFERROR(VLOOKUP(D203,[24]CODIGOS!$A$1:$I$1872,7,0),"CODIGO INVALIDO ")</f>
        <v>PARQUE ECOLOGICO</v>
      </c>
      <c r="G203" s="23" t="str">
        <f>IFERROR(VLOOKUP(D203,[24]CODIGOS!$A$1:$I$1872,8,0),"CODIGO INVALIDO ")</f>
        <v>PARQUE ECOLOGICO 2</v>
      </c>
      <c r="H203" s="27" t="s">
        <v>1017</v>
      </c>
      <c r="I203" s="27">
        <v>8.3202094400005006E-2</v>
      </c>
      <c r="J203" s="12">
        <v>-76.991629600524902</v>
      </c>
      <c r="K203" s="68">
        <v>44769</v>
      </c>
      <c r="L203" s="68" t="s">
        <v>141</v>
      </c>
      <c r="M203" s="61" t="s">
        <v>17</v>
      </c>
      <c r="N203" s="62">
        <v>0.93055555555555547</v>
      </c>
      <c r="O203" s="66">
        <v>2.5694444444444447E-2</v>
      </c>
      <c r="P203" s="27">
        <v>6.53</v>
      </c>
      <c r="Q203" s="27" t="s">
        <v>46</v>
      </c>
      <c r="R203" s="27" t="s">
        <v>47</v>
      </c>
      <c r="S203" s="27" t="s">
        <v>49</v>
      </c>
      <c r="T203" s="27"/>
      <c r="U203" s="27" t="s">
        <v>50</v>
      </c>
    </row>
    <row r="204" spans="1:21" s="192" customFormat="1" ht="14.25" customHeight="1" x14ac:dyDescent="0.2">
      <c r="A204" s="23" t="str">
        <f>IFERROR(VLOOKUP(D204,[23]CODIGOS!$A$1:$I$1872,2,0),"CODIGO INVALIDO ")</f>
        <v>ZONA 1</v>
      </c>
      <c r="B204" s="23" t="str">
        <f>IFERROR(VLOOKUP(D204,[23]CODIGOS!$A$1:$I$1872,3,0),"CODIGO INVALIDO ")</f>
        <v>SUCUMBIOS</v>
      </c>
      <c r="C204" s="23" t="str">
        <f>IFERROR(VLOOKUP(D204,[23]CODIGOS!$A$1:$I$1872,4,0),"CODIGO INVALIDO ")</f>
        <v>LAGO AGRIO</v>
      </c>
      <c r="D204" s="224" t="s">
        <v>125</v>
      </c>
      <c r="E204" s="23" t="str">
        <f>IFERROR(VLOOKUP(D204,[24]CODIGOS!$A$1:$I$1872,6,0),"CODIGO INVALIDO ")</f>
        <v>LAGO AGRIO</v>
      </c>
      <c r="F204" s="23" t="str">
        <f>IFERROR(VLOOKUP(D204,[24]CODIGOS!$A$1:$I$1872,7,0),"CODIGO INVALIDO ")</f>
        <v>PARQUE ECOLOGICO</v>
      </c>
      <c r="G204" s="23" t="str">
        <f>IFERROR(VLOOKUP(D204,[24]CODIGOS!$A$1:$I$1872,8,0),"CODIGO INVALIDO ")</f>
        <v>PARQUE ECOLOGICO 2</v>
      </c>
      <c r="H204" s="23" t="s">
        <v>1017</v>
      </c>
      <c r="I204" s="59">
        <v>8.3126992626704102E-2</v>
      </c>
      <c r="J204" s="37">
        <v>-76.991769075393606</v>
      </c>
      <c r="K204" s="68">
        <v>44777</v>
      </c>
      <c r="L204" s="68" t="s">
        <v>141</v>
      </c>
      <c r="M204" s="61" t="s">
        <v>17</v>
      </c>
      <c r="N204" s="62">
        <v>0.39583333333333331</v>
      </c>
      <c r="O204" s="62">
        <v>0.54166666666666663</v>
      </c>
      <c r="P204" s="23">
        <v>7.17</v>
      </c>
      <c r="Q204" s="65" t="s">
        <v>46</v>
      </c>
      <c r="R204" s="27" t="s">
        <v>47</v>
      </c>
      <c r="S204" s="27" t="s">
        <v>645</v>
      </c>
      <c r="T204" s="27"/>
      <c r="U204" s="27" t="s">
        <v>50</v>
      </c>
    </row>
    <row r="205" spans="1:21" s="192" customFormat="1" ht="14.25" customHeight="1" x14ac:dyDescent="0.2">
      <c r="A205" s="23" t="str">
        <f>IFERROR(VLOOKUP(D205,[23]CODIGOS!$A$1:$I$1872,2,0),"CODIGO INVALIDO ")</f>
        <v>ZONA 1</v>
      </c>
      <c r="B205" s="23" t="str">
        <f>IFERROR(VLOOKUP(D205,[23]CODIGOS!$A$1:$I$1872,3,0),"CODIGO INVALIDO ")</f>
        <v>SUCUMBIOS</v>
      </c>
      <c r="C205" s="23" t="str">
        <f>IFERROR(VLOOKUP(D205,[23]CODIGOS!$A$1:$I$1872,4,0),"CODIGO INVALIDO ")</f>
        <v>LAGO AGRIO</v>
      </c>
      <c r="D205" s="224" t="s">
        <v>125</v>
      </c>
      <c r="E205" s="23" t="str">
        <f>IFERROR(VLOOKUP(D205,[24]CODIGOS!$A$1:$I$1872,6,0),"CODIGO INVALIDO ")</f>
        <v>LAGO AGRIO</v>
      </c>
      <c r="F205" s="23" t="str">
        <f>IFERROR(VLOOKUP(D205,[24]CODIGOS!$A$1:$I$1872,7,0),"CODIGO INVALIDO ")</f>
        <v>PARQUE ECOLOGICO</v>
      </c>
      <c r="G205" s="23" t="str">
        <f>IFERROR(VLOOKUP(D205,[24]CODIGOS!$A$1:$I$1872,8,0),"CODIGO INVALIDO ")</f>
        <v>PARQUE ECOLOGICO 2</v>
      </c>
      <c r="H205" s="27" t="s">
        <v>1035</v>
      </c>
      <c r="I205" s="59">
        <v>8.0172211270720106E-2</v>
      </c>
      <c r="J205" s="37">
        <v>-77.004854720952494</v>
      </c>
      <c r="K205" s="68">
        <v>44785</v>
      </c>
      <c r="L205" s="68" t="s">
        <v>141</v>
      </c>
      <c r="M205" s="61" t="s">
        <v>17</v>
      </c>
      <c r="N205" s="56">
        <v>0.47916666666666669</v>
      </c>
      <c r="O205" s="56">
        <v>0.68055555555555547</v>
      </c>
      <c r="P205" s="27">
        <v>9.09</v>
      </c>
      <c r="Q205" s="27" t="s">
        <v>46</v>
      </c>
      <c r="R205" s="27" t="s">
        <v>109</v>
      </c>
      <c r="S205" s="27" t="s">
        <v>998</v>
      </c>
      <c r="T205" s="27" t="s">
        <v>65</v>
      </c>
      <c r="U205" s="27" t="s">
        <v>50</v>
      </c>
    </row>
    <row r="206" spans="1:21" s="192" customFormat="1" ht="14.25" customHeight="1" x14ac:dyDescent="0.2">
      <c r="A206" s="23" t="str">
        <f>IFERROR(VLOOKUP(D206,[23]CODIGOS!$A$1:$I$1872,2,0),"CODIGO INVALIDO ")</f>
        <v>ZONA 1</v>
      </c>
      <c r="B206" s="23" t="str">
        <f>IFERROR(VLOOKUP(D206,[23]CODIGOS!$A$1:$I$1872,3,0),"CODIGO INVALIDO ")</f>
        <v>SUCUMBIOS</v>
      </c>
      <c r="C206" s="23" t="str">
        <f>IFERROR(VLOOKUP(D206,[23]CODIGOS!$A$1:$I$1872,4,0),"CODIGO INVALIDO ")</f>
        <v>PUTUMAYO</v>
      </c>
      <c r="D206" s="224" t="s">
        <v>375</v>
      </c>
      <c r="E206" s="23" t="str">
        <f>IFERROR(VLOOKUP(D206,[24]CODIGOS!$A$1:$I$1872,6,0),"CODIGO INVALIDO ")</f>
        <v>PUTUMAYO</v>
      </c>
      <c r="F206" s="23" t="str">
        <f>IFERROR(VLOOKUP(D206,[24]CODIGOS!$A$1:$I$1872,7,0),"CODIGO INVALIDO ")</f>
        <v>PALMA ROJA</v>
      </c>
      <c r="G206" s="23" t="str">
        <f>IFERROR(VLOOKUP(D206,[24]CODIGOS!$A$1:$I$1872,8,0),"CODIGO INVALIDO ")</f>
        <v>PALMA ROJA 1</v>
      </c>
      <c r="H206" s="27" t="s">
        <v>1069</v>
      </c>
      <c r="I206" s="59">
        <v>0.12057392259338701</v>
      </c>
      <c r="J206" s="37">
        <v>-76.346114872337907</v>
      </c>
      <c r="K206" s="68">
        <v>44787</v>
      </c>
      <c r="L206" s="68" t="s">
        <v>141</v>
      </c>
      <c r="M206" s="37" t="s">
        <v>17</v>
      </c>
      <c r="N206" s="56">
        <v>0.35416666666666669</v>
      </c>
      <c r="O206" s="56">
        <v>0.70833333333333337</v>
      </c>
      <c r="P206" s="27">
        <v>17.84</v>
      </c>
      <c r="Q206" s="27" t="s">
        <v>46</v>
      </c>
      <c r="R206" s="27" t="s">
        <v>47</v>
      </c>
      <c r="S206" s="27" t="s">
        <v>518</v>
      </c>
      <c r="T206" s="27" t="s">
        <v>166</v>
      </c>
      <c r="U206" s="27" t="s">
        <v>50</v>
      </c>
    </row>
    <row r="207" spans="1:21" s="192" customFormat="1" ht="14.25" customHeight="1" x14ac:dyDescent="0.2">
      <c r="A207" s="23" t="str">
        <f>IFERROR(VLOOKUP(D207,[23]CODIGOS!$A$1:$I$1872,2,0),"CODIGO INVALIDO ")</f>
        <v>ZONA 1</v>
      </c>
      <c r="B207" s="23" t="str">
        <f>IFERROR(VLOOKUP(D207,[23]CODIGOS!$A$1:$I$1872,3,0),"CODIGO INVALIDO ")</f>
        <v>SUCUMBIOS</v>
      </c>
      <c r="C207" s="23" t="str">
        <f>IFERROR(VLOOKUP(D207,[23]CODIGOS!$A$1:$I$1872,4,0),"CODIGO INVALIDO ")</f>
        <v>LAGO AGRIO</v>
      </c>
      <c r="D207" s="224" t="s">
        <v>122</v>
      </c>
      <c r="E207" s="23" t="str">
        <f>IFERROR(VLOOKUP(D207,[24]CODIGOS!$A$1:$I$1872,6,0),"CODIGO INVALIDO ")</f>
        <v>LAGO AGRIO</v>
      </c>
      <c r="F207" s="23" t="str">
        <f>IFERROR(VLOOKUP(D207,[24]CODIGOS!$A$1:$I$1872,7,0),"CODIGO INVALIDO ")</f>
        <v>EL DORADO</v>
      </c>
      <c r="G207" s="23" t="str">
        <f>IFERROR(VLOOKUP(D207,[24]CODIGOS!$A$1:$I$1872,8,0),"CODIGO INVALIDO ")</f>
        <v>EL DORADO 1</v>
      </c>
      <c r="H207" s="23" t="s">
        <v>1076</v>
      </c>
      <c r="I207" s="59">
        <v>8.3117205E-2</v>
      </c>
      <c r="J207" s="37">
        <v>-76.894132089999999</v>
      </c>
      <c r="K207" s="68">
        <v>44788</v>
      </c>
      <c r="L207" s="68" t="s">
        <v>141</v>
      </c>
      <c r="M207" s="37" t="s">
        <v>17</v>
      </c>
      <c r="N207" s="56">
        <v>0.6875</v>
      </c>
      <c r="O207" s="56">
        <v>0.75</v>
      </c>
      <c r="P207" s="23">
        <v>8</v>
      </c>
      <c r="Q207" s="27" t="s">
        <v>46</v>
      </c>
      <c r="R207" s="27" t="s">
        <v>109</v>
      </c>
      <c r="S207" s="27" t="s">
        <v>65</v>
      </c>
      <c r="T207" s="27"/>
      <c r="U207" s="27" t="s">
        <v>50</v>
      </c>
    </row>
    <row r="208" spans="1:21" s="192" customFormat="1" ht="14.25" customHeight="1" x14ac:dyDescent="0.2">
      <c r="A208" s="23" t="str">
        <f>IFERROR(VLOOKUP(D208,[23]CODIGOS!$A$1:$I$1872,2,0),"CODIGO INVALIDO ")</f>
        <v>ZONA 1</v>
      </c>
      <c r="B208" s="23" t="str">
        <f>IFERROR(VLOOKUP(D208,[23]CODIGOS!$A$1:$I$1872,3,0),"CODIGO INVALIDO ")</f>
        <v>SUCUMBIOS</v>
      </c>
      <c r="C208" s="23" t="str">
        <f>IFERROR(VLOOKUP(D208,[23]CODIGOS!$A$1:$I$1872,4,0),"CODIGO INVALIDO ")</f>
        <v>LAGO AGRIO</v>
      </c>
      <c r="D208" s="224" t="s">
        <v>276</v>
      </c>
      <c r="E208" s="23" t="str">
        <f>IFERROR(VLOOKUP(D208,[24]CODIGOS!$A$1:$I$1872,6,0),"CODIGO INVALIDO ")</f>
        <v>LAGO AGRIO</v>
      </c>
      <c r="F208" s="23" t="str">
        <f>IFERROR(VLOOKUP(D208,[24]CODIGOS!$A$1:$I$1872,7,0),"CODIGO INVALIDO ")</f>
        <v>NUEVO SUCUMBIOS</v>
      </c>
      <c r="G208" s="23" t="str">
        <f>IFERROR(VLOOKUP(D208,[24]CODIGOS!$A$1:$I$1872,8,0),"CODIGO INVALIDO ")</f>
        <v>NUEVO SUCUMBIOS 1</v>
      </c>
      <c r="H208" s="23" t="s">
        <v>1077</v>
      </c>
      <c r="I208" s="59">
        <v>7.8910999999999995E-2</v>
      </c>
      <c r="J208" s="37">
        <v>-76.866148999999993</v>
      </c>
      <c r="K208" s="68">
        <v>44790</v>
      </c>
      <c r="L208" s="68" t="s">
        <v>141</v>
      </c>
      <c r="M208" s="37" t="s">
        <v>17</v>
      </c>
      <c r="N208" s="56">
        <v>0.625</v>
      </c>
      <c r="O208" s="56">
        <v>0.70833333333333337</v>
      </c>
      <c r="P208" s="27">
        <v>9.2799999999999994</v>
      </c>
      <c r="Q208" s="27" t="s">
        <v>46</v>
      </c>
      <c r="R208" s="27" t="s">
        <v>47</v>
      </c>
      <c r="S208" s="27" t="s">
        <v>598</v>
      </c>
      <c r="T208" s="27"/>
      <c r="U208" s="27" t="s">
        <v>50</v>
      </c>
    </row>
    <row r="209" spans="1:21" s="192" customFormat="1" ht="14.25" customHeight="1" x14ac:dyDescent="0.2">
      <c r="A209" s="23" t="str">
        <f>IFERROR(VLOOKUP(D209,[23]CODIGOS!$A$1:$I$1872,2,0),"CODIGO INVALIDO ")</f>
        <v>ZONA 1</v>
      </c>
      <c r="B209" s="23" t="str">
        <f>IFERROR(VLOOKUP(D209,[23]CODIGOS!$A$1:$I$1872,3,0),"CODIGO INVALIDO ")</f>
        <v>SUCUMBIOS</v>
      </c>
      <c r="C209" s="23" t="str">
        <f>IFERROR(VLOOKUP(D209,[23]CODIGOS!$A$1:$I$1872,4,0),"CODIGO INVALIDO ")</f>
        <v>LAGO AGRIO</v>
      </c>
      <c r="D209" s="224" t="s">
        <v>277</v>
      </c>
      <c r="E209" s="23" t="str">
        <f>IFERROR(VLOOKUP(D209,[24]CODIGOS!$A$1:$I$1872,6,0),"CODIGO INVALIDO ")</f>
        <v>LAGO AGRIO</v>
      </c>
      <c r="F209" s="23" t="str">
        <f>IFERROR(VLOOKUP(D209,[24]CODIGOS!$A$1:$I$1872,7,0),"CODIGO INVALIDO ")</f>
        <v>LAS PALMERAS</v>
      </c>
      <c r="G209" s="23" t="str">
        <f>IFERROR(VLOOKUP(D209,[24]CODIGOS!$A$1:$I$1872,8,0),"CODIGO INVALIDO ")</f>
        <v>LAS PALMERAS 1</v>
      </c>
      <c r="H209" s="23" t="s">
        <v>1078</v>
      </c>
      <c r="I209" s="59">
        <v>0.106281</v>
      </c>
      <c r="J209" s="37">
        <v>-76.880016999999995</v>
      </c>
      <c r="K209" s="68">
        <v>44790</v>
      </c>
      <c r="L209" s="68" t="s">
        <v>141</v>
      </c>
      <c r="M209" s="37" t="s">
        <v>17</v>
      </c>
      <c r="N209" s="56">
        <v>0.5</v>
      </c>
      <c r="O209" s="56">
        <v>0.70833333333333337</v>
      </c>
      <c r="P209" s="27">
        <v>5.5</v>
      </c>
      <c r="Q209" s="27" t="s">
        <v>46</v>
      </c>
      <c r="R209" s="27" t="s">
        <v>47</v>
      </c>
      <c r="S209" s="27" t="s">
        <v>239</v>
      </c>
      <c r="T209" s="27"/>
      <c r="U209" s="27" t="s">
        <v>50</v>
      </c>
    </row>
    <row r="210" spans="1:21" s="192" customFormat="1" ht="14.25" customHeight="1" x14ac:dyDescent="0.2">
      <c r="A210" s="23" t="str">
        <f>IFERROR(VLOOKUP(D210,[23]CODIGOS!$A$1:$I$1872,2,0),"CODIGO INVALIDO ")</f>
        <v>ZONA 1</v>
      </c>
      <c r="B210" s="23" t="str">
        <f>IFERROR(VLOOKUP(D210,[23]CODIGOS!$A$1:$I$1872,3,0),"CODIGO INVALIDO ")</f>
        <v>SUCUMBIOS</v>
      </c>
      <c r="C210" s="23" t="str">
        <f>IFERROR(VLOOKUP(D210,[23]CODIGOS!$A$1:$I$1872,4,0),"CODIGO INVALIDO ")</f>
        <v>LAGO AGRIO</v>
      </c>
      <c r="D210" s="224" t="s">
        <v>124</v>
      </c>
      <c r="E210" s="23" t="str">
        <f>IFERROR(VLOOKUP(D210,[24]CODIGOS!$A$1:$I$1872,6,0),"CODIGO INVALIDO ")</f>
        <v>LAGO AGRIO</v>
      </c>
      <c r="F210" s="23" t="str">
        <f>IFERROR(VLOOKUP(D210,[24]CODIGOS!$A$1:$I$1872,7,0),"CODIGO INVALIDO ")</f>
        <v>PARQUE ECOLOGICO</v>
      </c>
      <c r="G210" s="23" t="str">
        <f>IFERROR(VLOOKUP(D210,[24]CODIGOS!$A$1:$I$1872,8,0),"CODIGO INVALIDO ")</f>
        <v>PARQUE ECOLOGICO 1</v>
      </c>
      <c r="H210" s="23" t="s">
        <v>1098</v>
      </c>
      <c r="I210" s="42">
        <v>7.7179871664875097E-2</v>
      </c>
      <c r="J210" s="85">
        <v>-76.934500928629106</v>
      </c>
      <c r="K210" s="68">
        <v>44795</v>
      </c>
      <c r="L210" s="68" t="s">
        <v>141</v>
      </c>
      <c r="M210" s="37" t="s">
        <v>17</v>
      </c>
      <c r="N210" s="56">
        <v>0.77083333333333337</v>
      </c>
      <c r="O210" s="56">
        <v>0.80555555555555547</v>
      </c>
      <c r="P210" s="27">
        <v>9.3699999999999992</v>
      </c>
      <c r="Q210" s="27" t="s">
        <v>46</v>
      </c>
      <c r="R210" s="27" t="s">
        <v>47</v>
      </c>
      <c r="S210" s="27" t="s">
        <v>598</v>
      </c>
      <c r="T210" s="27"/>
      <c r="U210" s="27" t="s">
        <v>50</v>
      </c>
    </row>
    <row r="211" spans="1:21" s="192" customFormat="1" ht="14.25" customHeight="1" x14ac:dyDescent="0.2">
      <c r="A211" s="23" t="str">
        <f>IFERROR(VLOOKUP(D211,[23]CODIGOS!$A$1:$I$1872,2,0),"CODIGO INVALIDO ")</f>
        <v>ZONA 1</v>
      </c>
      <c r="B211" s="23" t="str">
        <f>IFERROR(VLOOKUP(D211,[23]CODIGOS!$A$1:$I$1872,3,0),"CODIGO INVALIDO ")</f>
        <v>SUCUMBIOS</v>
      </c>
      <c r="C211" s="23" t="str">
        <f>IFERROR(VLOOKUP(D211,[23]CODIGOS!$A$1:$I$1872,4,0),"CODIGO INVALIDO ")</f>
        <v>PUTUMAYO</v>
      </c>
      <c r="D211" s="224" t="s">
        <v>375</v>
      </c>
      <c r="E211" s="23" t="str">
        <f>IFERROR(VLOOKUP(D211,[24]CODIGOS!$A$1:$I$1872,6,0),"CODIGO INVALIDO ")</f>
        <v>PUTUMAYO</v>
      </c>
      <c r="F211" s="23" t="str">
        <f>IFERROR(VLOOKUP(D211,[24]CODIGOS!$A$1:$I$1872,7,0),"CODIGO INVALIDO ")</f>
        <v>PALMA ROJA</v>
      </c>
      <c r="G211" s="23" t="str">
        <f>IFERROR(VLOOKUP(D211,[24]CODIGOS!$A$1:$I$1872,8,0),"CODIGO INVALIDO ")</f>
        <v>PALMA ROJA 1</v>
      </c>
      <c r="H211" s="59" t="s">
        <v>766</v>
      </c>
      <c r="I211" s="23">
        <v>0.14146820258619999</v>
      </c>
      <c r="J211" s="23">
        <v>-76.264671067365796</v>
      </c>
      <c r="K211" s="68">
        <v>44798</v>
      </c>
      <c r="L211" s="68" t="s">
        <v>141</v>
      </c>
      <c r="M211" s="37" t="s">
        <v>17</v>
      </c>
      <c r="N211" s="56">
        <v>0.41666666666666669</v>
      </c>
      <c r="O211" s="56">
        <v>0.66666666666666663</v>
      </c>
      <c r="P211" s="27">
        <v>3</v>
      </c>
      <c r="Q211" s="27" t="s">
        <v>46</v>
      </c>
      <c r="R211" s="27" t="s">
        <v>47</v>
      </c>
      <c r="S211" s="27" t="s">
        <v>239</v>
      </c>
      <c r="T211" s="27"/>
      <c r="U211" s="27" t="s">
        <v>50</v>
      </c>
    </row>
    <row r="212" spans="1:21" s="192" customFormat="1" ht="14.25" customHeight="1" x14ac:dyDescent="0.2">
      <c r="A212" s="23" t="str">
        <f>IFERROR(VLOOKUP(D212,[23]CODIGOS!$A$1:$I$1872,2,0),"CODIGO INVALIDO ")</f>
        <v>ZONA 1</v>
      </c>
      <c r="B212" s="23" t="str">
        <f>IFERROR(VLOOKUP(D212,[23]CODIGOS!$A$1:$I$1872,3,0),"CODIGO INVALIDO ")</f>
        <v>SUCUMBIOS</v>
      </c>
      <c r="C212" s="23" t="str">
        <f>IFERROR(VLOOKUP(D212,[23]CODIGOS!$A$1:$I$1872,4,0),"CODIGO INVALIDO ")</f>
        <v>PUTUMAYO</v>
      </c>
      <c r="D212" s="224" t="s">
        <v>375</v>
      </c>
      <c r="E212" s="23" t="str">
        <f>IFERROR(VLOOKUP(D212,[24]CODIGOS!$A$1:$I$1872,6,0),"CODIGO INVALIDO ")</f>
        <v>PUTUMAYO</v>
      </c>
      <c r="F212" s="23" t="str">
        <f>IFERROR(VLOOKUP(D212,[24]CODIGOS!$A$1:$I$1872,7,0),"CODIGO INVALIDO ")</f>
        <v>PALMA ROJA</v>
      </c>
      <c r="G212" s="23" t="str">
        <f>IFERROR(VLOOKUP(D212,[24]CODIGOS!$A$1:$I$1872,8,0),"CODIGO INVALIDO ")</f>
        <v>PALMA ROJA 1</v>
      </c>
      <c r="H212" s="59" t="s">
        <v>766</v>
      </c>
      <c r="I212" s="23">
        <v>0.14146820258619999</v>
      </c>
      <c r="J212" s="23">
        <v>-76.264671067365796</v>
      </c>
      <c r="K212" s="68">
        <v>44798</v>
      </c>
      <c r="L212" s="68" t="s">
        <v>141</v>
      </c>
      <c r="M212" s="37" t="s">
        <v>17</v>
      </c>
      <c r="N212" s="56">
        <v>0.41666666666666669</v>
      </c>
      <c r="O212" s="56">
        <v>0.66666666666666663</v>
      </c>
      <c r="P212" s="27">
        <v>1</v>
      </c>
      <c r="Q212" s="27" t="s">
        <v>46</v>
      </c>
      <c r="R212" s="27" t="s">
        <v>47</v>
      </c>
      <c r="S212" s="27" t="s">
        <v>239</v>
      </c>
      <c r="T212" s="27"/>
      <c r="U212" s="27" t="s">
        <v>50</v>
      </c>
    </row>
    <row r="213" spans="1:21" s="192" customFormat="1" ht="14.25" customHeight="1" x14ac:dyDescent="0.2">
      <c r="A213" s="23" t="str">
        <f>IFERROR(VLOOKUP(D213,[23]CODIGOS!$A$1:$I$1872,2,0),"CODIGO INVALIDO ")</f>
        <v>ZONA 1</v>
      </c>
      <c r="B213" s="23" t="str">
        <f>IFERROR(VLOOKUP(D213,[23]CODIGOS!$A$1:$I$1872,3,0),"CODIGO INVALIDO ")</f>
        <v>SUCUMBIOS</v>
      </c>
      <c r="C213" s="23" t="str">
        <f>IFERROR(VLOOKUP(D213,[23]CODIGOS!$A$1:$I$1872,4,0),"CODIGO INVALIDO ")</f>
        <v>PUTUMAYO</v>
      </c>
      <c r="D213" s="224" t="s">
        <v>375</v>
      </c>
      <c r="E213" s="23" t="str">
        <f>IFERROR(VLOOKUP(D213,[24]CODIGOS!$A$1:$I$1872,6,0),"CODIGO INVALIDO ")</f>
        <v>PUTUMAYO</v>
      </c>
      <c r="F213" s="23" t="str">
        <f>IFERROR(VLOOKUP(D213,[24]CODIGOS!$A$1:$I$1872,7,0),"CODIGO INVALIDO ")</f>
        <v>PALMA ROJA</v>
      </c>
      <c r="G213" s="23" t="str">
        <f>IFERROR(VLOOKUP(D213,[24]CODIGOS!$A$1:$I$1872,8,0),"CODIGO INVALIDO ")</f>
        <v>PALMA ROJA 1</v>
      </c>
      <c r="H213" s="59" t="s">
        <v>766</v>
      </c>
      <c r="I213" s="23">
        <v>0.14146820258619999</v>
      </c>
      <c r="J213" s="23">
        <v>-76.264671067365796</v>
      </c>
      <c r="K213" s="68">
        <v>44798</v>
      </c>
      <c r="L213" s="68" t="s">
        <v>141</v>
      </c>
      <c r="M213" s="37" t="s">
        <v>17</v>
      </c>
      <c r="N213" s="56">
        <v>0.41666666666666669</v>
      </c>
      <c r="O213" s="56">
        <v>0.66666666666666663</v>
      </c>
      <c r="P213" s="27">
        <v>10.45</v>
      </c>
      <c r="Q213" s="27" t="s">
        <v>46</v>
      </c>
      <c r="R213" s="27" t="s">
        <v>47</v>
      </c>
      <c r="S213" s="27" t="s">
        <v>166</v>
      </c>
      <c r="T213" s="27" t="s">
        <v>690</v>
      </c>
      <c r="U213" s="27" t="s">
        <v>50</v>
      </c>
    </row>
    <row r="214" spans="1:21" s="192" customFormat="1" ht="14.25" customHeight="1" x14ac:dyDescent="0.2">
      <c r="A214" s="23" t="str">
        <f>IFERROR(VLOOKUP(D214,[23]CODIGOS!$A$1:$I$1872,2,0),"CODIGO INVALIDO ")</f>
        <v>ZONA 1</v>
      </c>
      <c r="B214" s="23" t="str">
        <f>IFERROR(VLOOKUP(D214,[23]CODIGOS!$A$1:$I$1872,3,0),"CODIGO INVALIDO ")</f>
        <v>SUCUMBIOS</v>
      </c>
      <c r="C214" s="23" t="str">
        <f>IFERROR(VLOOKUP(D214,[23]CODIGOS!$A$1:$I$1872,4,0),"CODIGO INVALIDO ")</f>
        <v>LAGO AGRIO</v>
      </c>
      <c r="D214" s="224" t="s">
        <v>122</v>
      </c>
      <c r="E214" s="23" t="str">
        <f>IFERROR(VLOOKUP(D214,[24]CODIGOS!$A$1:$I$1872,6,0),"CODIGO INVALIDO ")</f>
        <v>LAGO AGRIO</v>
      </c>
      <c r="F214" s="23" t="str">
        <f>IFERROR(VLOOKUP(D214,[24]CODIGOS!$A$1:$I$1872,7,0),"CODIGO INVALIDO ")</f>
        <v>EL DORADO</v>
      </c>
      <c r="G214" s="23" t="str">
        <f>IFERROR(VLOOKUP(D214,[24]CODIGOS!$A$1:$I$1872,8,0),"CODIGO INVALIDO ")</f>
        <v>EL DORADO 1</v>
      </c>
      <c r="H214" s="23" t="s">
        <v>1116</v>
      </c>
      <c r="I214" s="59">
        <v>8.3968000000000001E-2</v>
      </c>
      <c r="J214" s="37">
        <v>-76.886754999999994</v>
      </c>
      <c r="K214" s="68">
        <v>44800</v>
      </c>
      <c r="L214" s="68" t="s">
        <v>141</v>
      </c>
      <c r="M214" s="37" t="s">
        <v>17</v>
      </c>
      <c r="N214" s="56">
        <v>0.5</v>
      </c>
      <c r="O214" s="56">
        <v>0.625</v>
      </c>
      <c r="P214" s="27">
        <v>5.28</v>
      </c>
      <c r="Q214" s="27" t="s">
        <v>46</v>
      </c>
      <c r="R214" s="27" t="s">
        <v>47</v>
      </c>
      <c r="S214" s="27" t="s">
        <v>598</v>
      </c>
      <c r="T214" s="27" t="s">
        <v>238</v>
      </c>
      <c r="U214" s="27" t="s">
        <v>50</v>
      </c>
    </row>
    <row r="215" spans="1:21" s="192" customFormat="1" ht="14.25" customHeight="1" x14ac:dyDescent="0.2">
      <c r="A215" s="23" t="str">
        <f>IFERROR(VLOOKUP(D215,[23]CODIGOS!$A$1:$I$1872,2,0),"CODIGO INVALIDO ")</f>
        <v>ZONA 1</v>
      </c>
      <c r="B215" s="23" t="str">
        <f>IFERROR(VLOOKUP(D215,[23]CODIGOS!$A$1:$I$1872,3,0),"CODIGO INVALIDO ")</f>
        <v>SUCUMBIOS</v>
      </c>
      <c r="C215" s="23" t="str">
        <f>IFERROR(VLOOKUP(D215,[23]CODIGOS!$A$1:$I$1872,4,0),"CODIGO INVALIDO ")</f>
        <v>SHUSHUFINDI</v>
      </c>
      <c r="D215" s="224" t="s">
        <v>1121</v>
      </c>
      <c r="E215" s="23" t="str">
        <f>IFERROR(VLOOKUP(D215,[24]CODIGOS!$A$1:$I$1872,6,0),"CODIGO INVALIDO ")</f>
        <v>SHUSHUFINDI</v>
      </c>
      <c r="F215" s="23" t="str">
        <f>IFERROR(VLOOKUP(D215,[24]CODIGOS!$A$1:$I$1872,7,0),"CODIGO INVALIDO ")</f>
        <v>LA PRIMAVERA</v>
      </c>
      <c r="G215" s="23" t="str">
        <f>IFERROR(VLOOKUP(D215,[24]CODIGOS!$A$1:$I$1872,8,0),"CODIGO INVALIDO ")</f>
        <v>LA PRIMAVERA 1</v>
      </c>
      <c r="H215" s="23" t="s">
        <v>1122</v>
      </c>
      <c r="I215" s="59">
        <v>-0.18598000000000001</v>
      </c>
      <c r="J215" s="37">
        <v>-76.702470000000005</v>
      </c>
      <c r="K215" s="68">
        <v>44804</v>
      </c>
      <c r="L215" s="68" t="s">
        <v>141</v>
      </c>
      <c r="M215" s="37" t="s">
        <v>17</v>
      </c>
      <c r="N215" s="56">
        <v>0.33333333333333331</v>
      </c>
      <c r="O215" s="56">
        <v>0.41666666666666669</v>
      </c>
      <c r="P215" s="27">
        <v>6.35</v>
      </c>
      <c r="Q215" s="27" t="s">
        <v>46</v>
      </c>
      <c r="R215" s="27" t="s">
        <v>47</v>
      </c>
      <c r="S215" s="27" t="s">
        <v>166</v>
      </c>
      <c r="T215" s="27" t="s">
        <v>166</v>
      </c>
      <c r="U215" s="27" t="s">
        <v>50</v>
      </c>
    </row>
    <row r="216" spans="1:21" s="192" customFormat="1" ht="14.25" customHeight="1" x14ac:dyDescent="0.2">
      <c r="A216" s="23" t="str">
        <f>IFERROR(VLOOKUP(D216,[23]CODIGOS!$A$1:$I$1872,2,0),"CODIGO INVALIDO ")</f>
        <v>ZONA 1</v>
      </c>
      <c r="B216" s="23" t="str">
        <f>IFERROR(VLOOKUP(D216,[23]CODIGOS!$A$1:$I$1872,3,0),"CODIGO INVALIDO ")</f>
        <v>SUCUMBIOS</v>
      </c>
      <c r="C216" s="23" t="str">
        <f>IFERROR(VLOOKUP(D216,[23]CODIGOS!$A$1:$I$1872,4,0),"CODIGO INVALIDO ")</f>
        <v>LAGO AGRIO</v>
      </c>
      <c r="D216" s="224" t="s">
        <v>377</v>
      </c>
      <c r="E216" s="23" t="str">
        <f>IFERROR(VLOOKUP(D216,[24]CODIGOS!$A$1:$I$1872,6,0),"CODIGO INVALIDO ")</f>
        <v>LAGO AGRIO</v>
      </c>
      <c r="F216" s="23" t="str">
        <f>IFERROR(VLOOKUP(D216,[24]CODIGOS!$A$1:$I$1872,7,0),"CODIGO INVALIDO ")</f>
        <v>EL ENO</v>
      </c>
      <c r="G216" s="23" t="str">
        <f>IFERROR(VLOOKUP(D216,[24]CODIGOS!$A$1:$I$1872,8,0),"CODIGO INVALIDO ")</f>
        <v>EL ENO 1</v>
      </c>
      <c r="H216" s="23" t="s">
        <v>1123</v>
      </c>
      <c r="I216" s="37">
        <v>-6.9535E-2</v>
      </c>
      <c r="J216" s="27">
        <v>-76.878614999999996</v>
      </c>
      <c r="K216" s="68">
        <v>44804</v>
      </c>
      <c r="L216" s="68" t="s">
        <v>141</v>
      </c>
      <c r="M216" s="37" t="s">
        <v>17</v>
      </c>
      <c r="N216" s="56">
        <v>0.45833333333333331</v>
      </c>
      <c r="O216" s="56">
        <v>0.5</v>
      </c>
      <c r="P216" s="27">
        <v>10.99</v>
      </c>
      <c r="Q216" s="27" t="s">
        <v>46</v>
      </c>
      <c r="R216" s="27" t="s">
        <v>47</v>
      </c>
      <c r="S216" s="27" t="s">
        <v>49</v>
      </c>
      <c r="T216" s="27" t="s">
        <v>383</v>
      </c>
      <c r="U216" s="27" t="s">
        <v>50</v>
      </c>
    </row>
    <row r="217" spans="1:21" s="192" customFormat="1" ht="14.25" customHeight="1" x14ac:dyDescent="0.2">
      <c r="A217" s="23" t="str">
        <f>IFERROR(VLOOKUP(D217,[23]CODIGOS!$A$1:$I$1872,2,0),"CODIGO INVALIDO ")</f>
        <v>ZONA 1</v>
      </c>
      <c r="B217" s="23" t="str">
        <f>IFERROR(VLOOKUP(D217,[23]CODIGOS!$A$1:$I$1872,3,0),"CODIGO INVALIDO ")</f>
        <v>SUCUMBIOS</v>
      </c>
      <c r="C217" s="23" t="str">
        <f>IFERROR(VLOOKUP(D217,[23]CODIGOS!$A$1:$I$1872,4,0),"CODIGO INVALIDO ")</f>
        <v>LAGO AGRIO</v>
      </c>
      <c r="D217" s="224" t="s">
        <v>1089</v>
      </c>
      <c r="E217" s="23" t="str">
        <f>IFERROR(VLOOKUP(D217,[24]CODIGOS!$A$1:$I$1872,6,0),"CODIGO INVALIDO ")</f>
        <v>LAGO AGRIO</v>
      </c>
      <c r="F217" s="23" t="str">
        <f>IFERROR(VLOOKUP(D217,[24]CODIGOS!$A$1:$I$1872,7,0),"CODIGO INVALIDO ")</f>
        <v>SANTA CECILIA</v>
      </c>
      <c r="G217" s="23" t="str">
        <f>IFERROR(VLOOKUP(D217,[24]CODIGOS!$A$1:$I$1872,8,0),"CODIGO INVALIDO ")</f>
        <v>SANTA CECILIA 2</v>
      </c>
      <c r="H217" s="23" t="s">
        <v>1166</v>
      </c>
      <c r="I217" s="59">
        <v>8.3243059271462305E-2</v>
      </c>
      <c r="J217" s="23">
        <v>-76.991694470827696</v>
      </c>
      <c r="K217" s="68">
        <v>44819</v>
      </c>
      <c r="L217" s="68" t="s">
        <v>141</v>
      </c>
      <c r="M217" s="37" t="s">
        <v>17</v>
      </c>
      <c r="N217" s="56">
        <v>1.0416666666666666E-2</v>
      </c>
      <c r="O217" s="56">
        <v>0.16666666666666666</v>
      </c>
      <c r="P217" s="27">
        <v>12.15</v>
      </c>
      <c r="Q217" s="27" t="s">
        <v>46</v>
      </c>
      <c r="R217" s="27" t="s">
        <v>47</v>
      </c>
      <c r="S217" s="27" t="s">
        <v>598</v>
      </c>
      <c r="T217" s="27"/>
      <c r="U217" s="27" t="s">
        <v>50</v>
      </c>
    </row>
    <row r="218" spans="1:21" s="192" customFormat="1" ht="14.25" customHeight="1" x14ac:dyDescent="0.2">
      <c r="A218" s="23" t="str">
        <f>IFERROR(VLOOKUP(D218,[23]CODIGOS!$A$1:$I$1872,2,0),"CODIGO INVALIDO ")</f>
        <v>ZONA 1</v>
      </c>
      <c r="B218" s="23" t="str">
        <f>IFERROR(VLOOKUP(D218,[23]CODIGOS!$A$1:$I$1872,3,0),"CODIGO INVALIDO ")</f>
        <v>SUCUMBIOS</v>
      </c>
      <c r="C218" s="23" t="str">
        <f>IFERROR(VLOOKUP(D218,[23]CODIGOS!$A$1:$I$1872,4,0),"CODIGO INVALIDO ")</f>
        <v>LAGO AGRIO</v>
      </c>
      <c r="D218" s="224" t="s">
        <v>1089</v>
      </c>
      <c r="E218" s="23" t="str">
        <f>IFERROR(VLOOKUP(D218,[24]CODIGOS!$A$1:$I$1872,6,0),"CODIGO INVALIDO ")</f>
        <v>LAGO AGRIO</v>
      </c>
      <c r="F218" s="23" t="str">
        <f>IFERROR(VLOOKUP(D218,[24]CODIGOS!$A$1:$I$1872,7,0),"CODIGO INVALIDO ")</f>
        <v>SANTA CECILIA</v>
      </c>
      <c r="G218" s="23" t="str">
        <f>IFERROR(VLOOKUP(D218,[24]CODIGOS!$A$1:$I$1872,8,0),"CODIGO INVALIDO ")</f>
        <v>SANTA CECILIA 2</v>
      </c>
      <c r="H218" s="23" t="s">
        <v>1166</v>
      </c>
      <c r="I218" s="59">
        <v>8.3432999999999993E-2</v>
      </c>
      <c r="J218" s="70">
        <v>-76.991748000000001</v>
      </c>
      <c r="K218" s="24">
        <v>44823</v>
      </c>
      <c r="L218" s="68" t="s">
        <v>141</v>
      </c>
      <c r="M218" s="37" t="s">
        <v>17</v>
      </c>
      <c r="N218" s="56">
        <v>0.85416666666666663</v>
      </c>
      <c r="O218" s="56">
        <v>0.96666666666666667</v>
      </c>
      <c r="P218" s="27">
        <v>17.46</v>
      </c>
      <c r="Q218" s="65" t="s">
        <v>46</v>
      </c>
      <c r="R218" s="27" t="s">
        <v>109</v>
      </c>
      <c r="S218" s="27" t="s">
        <v>647</v>
      </c>
      <c r="T218" s="27"/>
      <c r="U218" s="27" t="s">
        <v>50</v>
      </c>
    </row>
    <row r="219" spans="1:21" s="192" customFormat="1" ht="14.25" customHeight="1" x14ac:dyDescent="0.2">
      <c r="A219" s="23" t="str">
        <f>IFERROR(VLOOKUP(D219,[23]CODIGOS!$A$1:$I$1872,2,0),"CODIGO INVALIDO ")</f>
        <v>ZONA 1</v>
      </c>
      <c r="B219" s="23" t="str">
        <f>IFERROR(VLOOKUP(D219,[23]CODIGOS!$A$1:$I$1872,3,0),"CODIGO INVALIDO ")</f>
        <v>SUCUMBIOS</v>
      </c>
      <c r="C219" s="23" t="str">
        <f>IFERROR(VLOOKUP(D219,[23]CODIGOS!$A$1:$I$1872,4,0),"CODIGO INVALIDO ")</f>
        <v>LAGO AGRIO</v>
      </c>
      <c r="D219" s="224" t="s">
        <v>1089</v>
      </c>
      <c r="E219" s="23" t="str">
        <f>IFERROR(VLOOKUP(D219,[24]CODIGOS!$A$1:$I$1872,6,0),"CODIGO INVALIDO ")</f>
        <v>LAGO AGRIO</v>
      </c>
      <c r="F219" s="23" t="str">
        <f>IFERROR(VLOOKUP(D219,[24]CODIGOS!$A$1:$I$1872,7,0),"CODIGO INVALIDO ")</f>
        <v>SANTA CECILIA</v>
      </c>
      <c r="G219" s="23" t="str">
        <f>IFERROR(VLOOKUP(D219,[24]CODIGOS!$A$1:$I$1872,8,0),"CODIGO INVALIDO ")</f>
        <v>SANTA CECILIA 2</v>
      </c>
      <c r="H219" s="23" t="s">
        <v>1209</v>
      </c>
      <c r="I219" s="59">
        <v>0.83308000000000004</v>
      </c>
      <c r="J219" s="59">
        <v>-76.991681999999997</v>
      </c>
      <c r="K219" s="68">
        <v>44832</v>
      </c>
      <c r="L219" s="68" t="s">
        <v>141</v>
      </c>
      <c r="M219" s="37" t="s">
        <v>17</v>
      </c>
      <c r="N219" s="56">
        <v>0.66666666666666663</v>
      </c>
      <c r="O219" s="56">
        <v>0.8125</v>
      </c>
      <c r="P219" s="27">
        <v>11.43</v>
      </c>
      <c r="Q219" s="65" t="s">
        <v>46</v>
      </c>
      <c r="R219" s="27" t="s">
        <v>47</v>
      </c>
      <c r="S219" s="27" t="s">
        <v>1210</v>
      </c>
      <c r="T219" s="27"/>
      <c r="U219" s="27" t="s">
        <v>50</v>
      </c>
    </row>
    <row r="220" spans="1:21" s="192" customFormat="1" ht="14.25" customHeight="1" x14ac:dyDescent="0.2">
      <c r="A220" s="23" t="str">
        <f>IFERROR(VLOOKUP(D220,[23]CODIGOS!$A$1:$I$1872,2,0),"CODIGO INVALIDO ")</f>
        <v>ZONA 1</v>
      </c>
      <c r="B220" s="23" t="str">
        <f>IFERROR(VLOOKUP(D220,[23]CODIGOS!$A$1:$I$1872,3,0),"CODIGO INVALIDO ")</f>
        <v>SUCUMBIOS</v>
      </c>
      <c r="C220" s="23" t="str">
        <f>IFERROR(VLOOKUP(D220,[23]CODIGOS!$A$1:$I$1872,4,0),"CODIGO INVALIDO ")</f>
        <v>PUTUMAYO</v>
      </c>
      <c r="D220" s="224" t="s">
        <v>375</v>
      </c>
      <c r="E220" s="23" t="str">
        <f>IFERROR(VLOOKUP(D220,[24]CODIGOS!$A$1:$I$1872,6,0),"CODIGO INVALIDO ")</f>
        <v>PUTUMAYO</v>
      </c>
      <c r="F220" s="23" t="str">
        <f>IFERROR(VLOOKUP(D220,[24]CODIGOS!$A$1:$I$1872,7,0),"CODIGO INVALIDO ")</f>
        <v>PALMA ROJA</v>
      </c>
      <c r="G220" s="23" t="str">
        <f>IFERROR(VLOOKUP(D220,[24]CODIGOS!$A$1:$I$1872,8,0),"CODIGO INVALIDO ")</f>
        <v>PALMA ROJA 1</v>
      </c>
      <c r="H220" s="23" t="s">
        <v>668</v>
      </c>
      <c r="I220" s="23">
        <v>0.25994348144208801</v>
      </c>
      <c r="J220" s="37">
        <v>-76.309661869319996</v>
      </c>
      <c r="K220" s="24">
        <v>44846</v>
      </c>
      <c r="L220" s="68" t="s">
        <v>141</v>
      </c>
      <c r="M220" s="61" t="s">
        <v>17</v>
      </c>
      <c r="N220" s="56">
        <v>0.27083333333333331</v>
      </c>
      <c r="O220" s="56">
        <v>0.89583333333333337</v>
      </c>
      <c r="P220" s="27">
        <v>27.36</v>
      </c>
      <c r="Q220" s="27" t="s">
        <v>46</v>
      </c>
      <c r="R220" s="27" t="s">
        <v>109</v>
      </c>
      <c r="S220" s="27" t="s">
        <v>647</v>
      </c>
      <c r="T220" s="27"/>
      <c r="U220" s="27" t="s">
        <v>50</v>
      </c>
    </row>
    <row r="221" spans="1:21" s="192" customFormat="1" ht="14.25" customHeight="1" x14ac:dyDescent="0.2">
      <c r="A221" s="23" t="str">
        <f>IFERROR(VLOOKUP(D221,[23]CODIGOS!$A$1:$I$1872,2,0),"CODIGO INVALIDO ")</f>
        <v>ZONA 1</v>
      </c>
      <c r="B221" s="23" t="str">
        <f>IFERROR(VLOOKUP(D221,[23]CODIGOS!$A$1:$I$1872,3,0),"CODIGO INVALIDO ")</f>
        <v>SUCUMBIOS</v>
      </c>
      <c r="C221" s="23" t="str">
        <f>IFERROR(VLOOKUP(D221,[23]CODIGOS!$A$1:$I$1872,4,0),"CODIGO INVALIDO ")</f>
        <v>LAGO AGRIO</v>
      </c>
      <c r="D221" s="224" t="s">
        <v>1089</v>
      </c>
      <c r="E221" s="23" t="str">
        <f>IFERROR(VLOOKUP(D221,[24]CODIGOS!$A$1:$I$1872,6,0),"CODIGO INVALIDO ")</f>
        <v>LAGO AGRIO</v>
      </c>
      <c r="F221" s="23" t="str">
        <f>IFERROR(VLOOKUP(D221,[24]CODIGOS!$A$1:$I$1872,7,0),"CODIGO INVALIDO ")</f>
        <v>SANTA CECILIA</v>
      </c>
      <c r="G221" s="23" t="str">
        <f>IFERROR(VLOOKUP(D221,[24]CODIGOS!$A$1:$I$1872,8,0),"CODIGO INVALIDO ")</f>
        <v>SANTA CECILIA 2</v>
      </c>
      <c r="H221" s="23" t="s">
        <v>1269</v>
      </c>
      <c r="I221" s="59">
        <v>8.3421999999999996E-2</v>
      </c>
      <c r="J221" s="59">
        <v>-76.990538999999998</v>
      </c>
      <c r="K221" s="24">
        <v>44859</v>
      </c>
      <c r="L221" s="68" t="s">
        <v>141</v>
      </c>
      <c r="M221" s="61" t="s">
        <v>17</v>
      </c>
      <c r="N221" s="56">
        <v>0.75</v>
      </c>
      <c r="O221" s="56">
        <v>0.91666666666666663</v>
      </c>
      <c r="P221" s="27">
        <v>2.17</v>
      </c>
      <c r="Q221" s="65" t="s">
        <v>46</v>
      </c>
      <c r="R221" s="27" t="s">
        <v>47</v>
      </c>
      <c r="S221" s="27" t="s">
        <v>166</v>
      </c>
      <c r="T221" s="27"/>
      <c r="U221" s="23" t="s">
        <v>50</v>
      </c>
    </row>
    <row r="222" spans="1:21" s="192" customFormat="1" ht="14.25" customHeight="1" x14ac:dyDescent="0.2">
      <c r="A222" s="23" t="str">
        <f>IFERROR(VLOOKUP(D222,[23]CODIGOS!$A$1:$I$1872,2,0),"CODIGO INVALIDO ")</f>
        <v>ZONA 1</v>
      </c>
      <c r="B222" s="23" t="str">
        <f>IFERROR(VLOOKUP(D222,[23]CODIGOS!$A$1:$I$1872,3,0),"CODIGO INVALIDO ")</f>
        <v>SUCUMBIOS</v>
      </c>
      <c r="C222" s="23" t="str">
        <f>IFERROR(VLOOKUP(D222,[23]CODIGOS!$A$1:$I$1872,4,0),"CODIGO INVALIDO ")</f>
        <v>CUYABENO</v>
      </c>
      <c r="D222" s="224" t="s">
        <v>1271</v>
      </c>
      <c r="E222" s="23" t="str">
        <f>IFERROR(VLOOKUP(D222,[24]CODIGOS!$A$1:$I$1872,6,0),"CODIGO INVALIDO ")</f>
        <v>PUTUMAYO</v>
      </c>
      <c r="F222" s="23" t="str">
        <f>IFERROR(VLOOKUP(D222,[24]CODIGOS!$A$1:$I$1872,7,0),"CODIGO INVALIDO ")</f>
        <v>TARAPOA</v>
      </c>
      <c r="G222" s="23" t="str">
        <f>IFERROR(VLOOKUP(D222,[24]CODIGOS!$A$1:$I$1872,8,0),"CODIGO INVALIDO ")</f>
        <v>TARAPOA 1</v>
      </c>
      <c r="H222" s="23" t="s">
        <v>1272</v>
      </c>
      <c r="I222" s="59">
        <v>-0.13425196275000001</v>
      </c>
      <c r="J222" s="59">
        <v>-76.307412357001695</v>
      </c>
      <c r="K222" s="24">
        <v>44861</v>
      </c>
      <c r="L222" s="68" t="s">
        <v>141</v>
      </c>
      <c r="M222" s="61" t="s">
        <v>17</v>
      </c>
      <c r="N222" s="56">
        <v>0.625</v>
      </c>
      <c r="O222" s="56">
        <v>0.6875</v>
      </c>
      <c r="P222" s="27">
        <v>6</v>
      </c>
      <c r="Q222" s="65" t="s">
        <v>46</v>
      </c>
      <c r="R222" s="27" t="s">
        <v>47</v>
      </c>
      <c r="S222" s="27" t="s">
        <v>451</v>
      </c>
      <c r="T222" s="27" t="s">
        <v>427</v>
      </c>
      <c r="U222" s="23" t="s">
        <v>50</v>
      </c>
    </row>
    <row r="223" spans="1:21" s="192" customFormat="1" ht="14.25" customHeight="1" x14ac:dyDescent="0.2">
      <c r="A223" s="23" t="str">
        <f>IFERROR(VLOOKUP(D223,[23]CODIGOS!$A$1:$I$1872,2,0),"CODIGO INVALIDO ")</f>
        <v>ZONA 1</v>
      </c>
      <c r="B223" s="23" t="str">
        <f>IFERROR(VLOOKUP(D223,[23]CODIGOS!$A$1:$I$1872,3,0),"CODIGO INVALIDO ")</f>
        <v>SUCUMBIOS</v>
      </c>
      <c r="C223" s="23" t="str">
        <f>IFERROR(VLOOKUP(D223,[23]CODIGOS!$A$1:$I$1872,4,0),"CODIGO INVALIDO ")</f>
        <v>PUTUMAYO</v>
      </c>
      <c r="D223" s="224" t="s">
        <v>375</v>
      </c>
      <c r="E223" s="23" t="str">
        <f>IFERROR(VLOOKUP(D223,[24]CODIGOS!$A$1:$I$1872,6,0),"CODIGO INVALIDO ")</f>
        <v>PUTUMAYO</v>
      </c>
      <c r="F223" s="23" t="str">
        <f>IFERROR(VLOOKUP(D223,[24]CODIGOS!$A$1:$I$1872,7,0),"CODIGO INVALIDO ")</f>
        <v>PALMA ROJA</v>
      </c>
      <c r="G223" s="23" t="str">
        <f>IFERROR(VLOOKUP(D223,[24]CODIGOS!$A$1:$I$1872,8,0),"CODIGO INVALIDO ")</f>
        <v>PALMA ROJA 1</v>
      </c>
      <c r="H223" s="23" t="s">
        <v>1287</v>
      </c>
      <c r="I223" s="59">
        <v>0.14964235712063101</v>
      </c>
      <c r="J223" s="59">
        <v>-76.259273886800003</v>
      </c>
      <c r="K223" s="24">
        <v>44867</v>
      </c>
      <c r="L223" s="68" t="s">
        <v>141</v>
      </c>
      <c r="M223" s="61" t="s">
        <v>17</v>
      </c>
      <c r="N223" s="56">
        <v>0.5</v>
      </c>
      <c r="O223" s="56">
        <v>0.54166666666666663</v>
      </c>
      <c r="P223" s="27">
        <v>7.24</v>
      </c>
      <c r="Q223" s="65" t="s">
        <v>46</v>
      </c>
      <c r="R223" s="27" t="s">
        <v>47</v>
      </c>
      <c r="S223" s="27" t="s">
        <v>1288</v>
      </c>
      <c r="T223" s="27"/>
      <c r="U223" s="27" t="s">
        <v>50</v>
      </c>
    </row>
    <row r="224" spans="1:21" s="192" customFormat="1" ht="14.25" customHeight="1" x14ac:dyDescent="0.2">
      <c r="A224" s="23" t="str">
        <f>IFERROR(VLOOKUP(D224,[23]CODIGOS!$A$1:$I$1872,2,0),"CODIGO INVALIDO ")</f>
        <v>ZONA 1</v>
      </c>
      <c r="B224" s="23" t="str">
        <f>IFERROR(VLOOKUP(D224,[23]CODIGOS!$A$1:$I$1872,3,0),"CODIGO INVALIDO ")</f>
        <v>SUCUMBIOS</v>
      </c>
      <c r="C224" s="23" t="str">
        <f>IFERROR(VLOOKUP(D224,[23]CODIGOS!$A$1:$I$1872,4,0),"CODIGO INVALIDO ")</f>
        <v>LAGO AGRIO</v>
      </c>
      <c r="D224" s="224" t="s">
        <v>1276</v>
      </c>
      <c r="E224" s="23" t="str">
        <f>IFERROR(VLOOKUP(D224,[24]CODIGOS!$A$1:$I$1872,6,0),"CODIGO INVALIDO ")</f>
        <v>LAGO AGRIO</v>
      </c>
      <c r="F224" s="23" t="str">
        <f>IFERROR(VLOOKUP(D224,[24]CODIGOS!$A$1:$I$1872,7,0),"CODIGO INVALIDO ")</f>
        <v>PACAYACU</v>
      </c>
      <c r="G224" s="23" t="str">
        <f>IFERROR(VLOOKUP(D224,[24]CODIGOS!$A$1:$I$1872,8,0),"CODIGO INVALIDO ")</f>
        <v>PACAYACU 2</v>
      </c>
      <c r="H224" s="23" t="s">
        <v>1301</v>
      </c>
      <c r="I224" s="59">
        <v>-3.9787999999999997E-2</v>
      </c>
      <c r="J224" s="37">
        <v>-76.592099000000005</v>
      </c>
      <c r="K224" s="68">
        <v>44875</v>
      </c>
      <c r="L224" s="68" t="s">
        <v>141</v>
      </c>
      <c r="M224" s="37" t="s">
        <v>17</v>
      </c>
      <c r="N224" s="56">
        <v>0.58333333333333337</v>
      </c>
      <c r="O224" s="56">
        <v>0.66666666666666663</v>
      </c>
      <c r="P224" s="27">
        <v>7.53</v>
      </c>
      <c r="Q224" s="65" t="s">
        <v>46</v>
      </c>
      <c r="R224" s="27" t="s">
        <v>47</v>
      </c>
      <c r="S224" s="27" t="s">
        <v>454</v>
      </c>
      <c r="T224" s="27"/>
      <c r="U224" s="27" t="s">
        <v>50</v>
      </c>
    </row>
    <row r="225" spans="1:21" s="192" customFormat="1" ht="14.25" customHeight="1" x14ac:dyDescent="0.2">
      <c r="A225" s="23" t="str">
        <f>IFERROR(VLOOKUP(D225,[23]CODIGOS!$A$1:$I$1872,2,0),"CODIGO INVALIDO ")</f>
        <v>ZONA 1</v>
      </c>
      <c r="B225" s="23" t="str">
        <f>IFERROR(VLOOKUP(D225,[23]CODIGOS!$A$1:$I$1872,3,0),"CODIGO INVALIDO ")</f>
        <v>SUCUMBIOS</v>
      </c>
      <c r="C225" s="23" t="str">
        <f>IFERROR(VLOOKUP(D225,[23]CODIGOS!$A$1:$I$1872,4,0),"CODIGO INVALIDO ")</f>
        <v>GONZALO PIZARRO</v>
      </c>
      <c r="D225" s="224" t="s">
        <v>570</v>
      </c>
      <c r="E225" s="23" t="str">
        <f>IFERROR(VLOOKUP(D225,[24]CODIGOS!$A$1:$I$1872,6,0),"CODIGO INVALIDO ")</f>
        <v>SUCUMBIOS</v>
      </c>
      <c r="F225" s="23" t="str">
        <f>IFERROR(VLOOKUP(D225,[24]CODIGOS!$A$1:$I$1872,7,0),"CODIGO INVALIDO ")</f>
        <v>LUMBAQUI</v>
      </c>
      <c r="G225" s="23" t="str">
        <f>IFERROR(VLOOKUP(D225,[24]CODIGOS!$A$1:$I$1872,8,0),"CODIGO INVALIDO ")</f>
        <v>LUMBAQUI 1</v>
      </c>
      <c r="H225" s="27" t="s">
        <v>1361</v>
      </c>
      <c r="I225" s="27">
        <v>0.22906212558745001</v>
      </c>
      <c r="J225" s="27">
        <v>-77.483634940000002</v>
      </c>
      <c r="K225" s="58">
        <v>44902</v>
      </c>
      <c r="L225" s="27" t="s">
        <v>141</v>
      </c>
      <c r="M225" s="50" t="s">
        <v>17</v>
      </c>
      <c r="N225" s="66">
        <v>0.45833333333333331</v>
      </c>
      <c r="O225" s="66">
        <v>0.66666666666666663</v>
      </c>
      <c r="P225" s="27">
        <v>0.55000000000000004</v>
      </c>
      <c r="Q225" s="27" t="s">
        <v>46</v>
      </c>
      <c r="R225" s="27" t="s">
        <v>47</v>
      </c>
      <c r="S225" s="27" t="s">
        <v>217</v>
      </c>
      <c r="T225" s="27"/>
      <c r="U225" s="27" t="s">
        <v>50</v>
      </c>
    </row>
    <row r="226" spans="1:21" s="192" customFormat="1" ht="14.25" customHeight="1" x14ac:dyDescent="0.2">
      <c r="A226" s="23" t="str">
        <f>IFERROR(VLOOKUP(D226,[23]CODIGOS!$A$1:$I$1872,2,0),"CODIGO INVALIDO ")</f>
        <v>ZONA 1</v>
      </c>
      <c r="B226" s="23" t="str">
        <f>IFERROR(VLOOKUP(D226,[23]CODIGOS!$A$1:$I$1872,3,0),"CODIGO INVALIDO ")</f>
        <v>SUCUMBIOS</v>
      </c>
      <c r="C226" s="23" t="str">
        <f>IFERROR(VLOOKUP(D226,[23]CODIGOS!$A$1:$I$1872,4,0),"CODIGO INVALIDO ")</f>
        <v>CASCALES</v>
      </c>
      <c r="D226" s="224" t="s">
        <v>800</v>
      </c>
      <c r="E226" s="23" t="str">
        <f>IFERROR(VLOOKUP(D226,[24]CODIGOS!$A$1:$I$1872,6,0),"CODIGO INVALIDO ")</f>
        <v>SUCUMBIOS</v>
      </c>
      <c r="F226" s="23" t="str">
        <f>IFERROR(VLOOKUP(D226,[24]CODIGOS!$A$1:$I$1872,7,0),"CODIGO INVALIDO ")</f>
        <v>CASCALES</v>
      </c>
      <c r="G226" s="23" t="str">
        <f>IFERROR(VLOOKUP(D226,[24]CODIGOS!$A$1:$I$1872,8,0),"CODIGO INVALIDO ")</f>
        <v>CASCALES 2</v>
      </c>
      <c r="H226" s="23" t="s">
        <v>233</v>
      </c>
      <c r="I226" s="59">
        <v>0.121830948716615</v>
      </c>
      <c r="J226" s="37">
        <v>-77.125924512223804</v>
      </c>
      <c r="K226" s="68">
        <v>44915</v>
      </c>
      <c r="L226" s="68" t="s">
        <v>141</v>
      </c>
      <c r="M226" s="37" t="s">
        <v>17</v>
      </c>
      <c r="N226" s="56">
        <v>0.33333333333333331</v>
      </c>
      <c r="O226" s="56">
        <v>0.5</v>
      </c>
      <c r="P226" s="27">
        <v>11.97</v>
      </c>
      <c r="Q226" s="27" t="s">
        <v>46</v>
      </c>
      <c r="R226" s="27" t="s">
        <v>47</v>
      </c>
      <c r="S226" s="27" t="s">
        <v>1384</v>
      </c>
      <c r="T226" s="27" t="s">
        <v>496</v>
      </c>
      <c r="U226" s="27" t="s">
        <v>50</v>
      </c>
    </row>
    <row r="227" spans="1:21" s="192" customFormat="1" ht="14.25" customHeight="1" x14ac:dyDescent="0.2">
      <c r="A227" s="23" t="str">
        <f>IFERROR(VLOOKUP(D227,[23]CODIGOS!$A$1:$I$1872,2,0),"CODIGO INVALIDO ")</f>
        <v>ZONA 1</v>
      </c>
      <c r="B227" s="23" t="str">
        <f>IFERROR(VLOOKUP(D227,[23]CODIGOS!$A$1:$I$1872,3,0),"CODIGO INVALIDO ")</f>
        <v>SUCUMBIOS</v>
      </c>
      <c r="C227" s="23" t="str">
        <f>IFERROR(VLOOKUP(D227,[23]CODIGOS!$A$1:$I$1872,4,0),"CODIGO INVALIDO ")</f>
        <v>LAGO AGRIO</v>
      </c>
      <c r="D227" s="224" t="s">
        <v>277</v>
      </c>
      <c r="E227" s="23" t="str">
        <f>IFERROR(VLOOKUP(D227,[24]CODIGOS!$A$1:$I$1872,6,0),"CODIGO INVALIDO ")</f>
        <v>LAGO AGRIO</v>
      </c>
      <c r="F227" s="23" t="str">
        <f>IFERROR(VLOOKUP(D227,[24]CODIGOS!$A$1:$I$1872,7,0),"CODIGO INVALIDO ")</f>
        <v>LAS PALMERAS</v>
      </c>
      <c r="G227" s="23" t="str">
        <f>IFERROR(VLOOKUP(D227,[24]CODIGOS!$A$1:$I$1872,8,0),"CODIGO INVALIDO ")</f>
        <v>LAS PALMERAS 1</v>
      </c>
      <c r="H227" s="23" t="s">
        <v>1360</v>
      </c>
      <c r="I227" s="59">
        <v>0.20867948719509399</v>
      </c>
      <c r="J227" s="37">
        <v>-76.926528999758006</v>
      </c>
      <c r="K227" s="68">
        <v>44915</v>
      </c>
      <c r="L227" s="68" t="s">
        <v>141</v>
      </c>
      <c r="M227" s="37" t="s">
        <v>17</v>
      </c>
      <c r="N227" s="56">
        <v>0.54166666666666663</v>
      </c>
      <c r="O227" s="56">
        <v>0.75</v>
      </c>
      <c r="P227" s="27">
        <v>3.67</v>
      </c>
      <c r="Q227" s="27" t="s">
        <v>46</v>
      </c>
      <c r="R227" s="27" t="s">
        <v>47</v>
      </c>
      <c r="S227" s="27" t="s">
        <v>598</v>
      </c>
      <c r="T227" s="27"/>
      <c r="U227" s="27" t="s">
        <v>50</v>
      </c>
    </row>
    <row r="228" spans="1:21" s="192" customFormat="1" ht="14.25" customHeight="1" x14ac:dyDescent="0.2">
      <c r="A228" s="23" t="str">
        <f>IFERROR(VLOOKUP(D228,[23]CODIGOS!$A$1:$I$1872,2,0),"CODIGO INVALIDO ")</f>
        <v>ZONA 2</v>
      </c>
      <c r="B228" s="23" t="str">
        <f>IFERROR(VLOOKUP(D228,[23]CODIGOS!$A$1:$I$1872,3,0),"CODIGO INVALIDO ")</f>
        <v>PICHINCHA</v>
      </c>
      <c r="C228" s="23" t="str">
        <f>IFERROR(VLOOKUP(D228,[23]CODIGOS!$A$1:$I$1872,4,0),"CODIGO INVALIDO ")</f>
        <v>MEJIA</v>
      </c>
      <c r="D228" s="224" t="s">
        <v>81</v>
      </c>
      <c r="E228" s="23" t="str">
        <f>IFERROR(VLOOKUP(D228,[24]CODIGOS!$A$1:$I$1872,6,0),"CODIGO INVALIDO ")</f>
        <v>RUMIÑAHUI - MEJIA</v>
      </c>
      <c r="F228" s="23" t="str">
        <f>IFERROR(VLOOKUP(D228,[24]CODIGOS!$A$1:$I$1872,7,0),"CODIGO INVALIDO ")</f>
        <v>ALOAG</v>
      </c>
      <c r="G228" s="23" t="str">
        <f>IFERROR(VLOOKUP(D228,[24]CODIGOS!$A$1:$I$1872,8,0),"CODIGO INVALIDO ")</f>
        <v>ALOAG 1</v>
      </c>
      <c r="H228" s="23" t="s">
        <v>82</v>
      </c>
      <c r="I228" s="59">
        <v>-0.462579470156123</v>
      </c>
      <c r="J228" s="37">
        <v>-78.564820289611802</v>
      </c>
      <c r="K228" s="24">
        <v>44566</v>
      </c>
      <c r="L228" s="68" t="s">
        <v>30</v>
      </c>
      <c r="M228" s="61" t="s">
        <v>17</v>
      </c>
      <c r="N228" s="56">
        <v>0.625</v>
      </c>
      <c r="O228" s="56">
        <v>0.83333333333333337</v>
      </c>
      <c r="P228" s="27">
        <v>2.5</v>
      </c>
      <c r="Q228" s="65" t="s">
        <v>46</v>
      </c>
      <c r="R228" s="27" t="s">
        <v>47</v>
      </c>
      <c r="S228" s="27" t="s">
        <v>83</v>
      </c>
      <c r="T228" s="23"/>
      <c r="U228" s="27" t="s">
        <v>50</v>
      </c>
    </row>
    <row r="229" spans="1:21" s="192" customFormat="1" ht="14.25" customHeight="1" x14ac:dyDescent="0.2">
      <c r="A229" s="23" t="str">
        <f>IFERROR(VLOOKUP(D229,[23]CODIGOS!$A$1:$I$1872,2,0),"CODIGO INVALIDO ")</f>
        <v>ZONA 2</v>
      </c>
      <c r="B229" s="23" t="str">
        <f>IFERROR(VLOOKUP(D229,[23]CODIGOS!$A$1:$I$1872,3,0),"CODIGO INVALIDO ")</f>
        <v>PICHINCHA</v>
      </c>
      <c r="C229" s="23" t="str">
        <f>IFERROR(VLOOKUP(D229,[23]CODIGOS!$A$1:$I$1872,4,0),"CODIGO INVALIDO ")</f>
        <v>MEJIA</v>
      </c>
      <c r="D229" s="224" t="s">
        <v>84</v>
      </c>
      <c r="E229" s="23" t="str">
        <f>IFERROR(VLOOKUP(D229,[24]CODIGOS!$A$1:$I$1872,6,0),"CODIGO INVALIDO ")</f>
        <v>RUMIÑAHUI - MEJIA</v>
      </c>
      <c r="F229" s="23" t="str">
        <f>IFERROR(VLOOKUP(D229,[24]CODIGOS!$A$1:$I$1872,7,0),"CODIGO INVALIDO ")</f>
        <v>PASOCHOA</v>
      </c>
      <c r="G229" s="23" t="str">
        <f>IFERROR(VLOOKUP(D229,[24]CODIGOS!$A$1:$I$1872,8,0),"CODIGO INVALIDO ")</f>
        <v>PASOCHOA 2</v>
      </c>
      <c r="H229" s="23" t="s">
        <v>85</v>
      </c>
      <c r="I229" s="59">
        <v>-0.36000300000000002</v>
      </c>
      <c r="J229" s="37">
        <v>-78.516007999999999</v>
      </c>
      <c r="K229" s="24">
        <v>44567</v>
      </c>
      <c r="L229" s="68" t="s">
        <v>30</v>
      </c>
      <c r="M229" s="61" t="s">
        <v>17</v>
      </c>
      <c r="N229" s="56">
        <v>0.57847222222222217</v>
      </c>
      <c r="O229" s="56">
        <v>0.66666666666666663</v>
      </c>
      <c r="P229" s="27">
        <v>1.6</v>
      </c>
      <c r="Q229" s="65" t="s">
        <v>46</v>
      </c>
      <c r="R229" s="27" t="s">
        <v>47</v>
      </c>
      <c r="S229" s="27" t="s">
        <v>83</v>
      </c>
      <c r="T229" s="23"/>
      <c r="U229" s="27" t="s">
        <v>50</v>
      </c>
    </row>
    <row r="230" spans="1:21" s="192" customFormat="1" ht="14.25" customHeight="1" x14ac:dyDescent="0.2">
      <c r="A230" s="23" t="str">
        <f>IFERROR(VLOOKUP(D230,[23]CODIGOS!$A$1:$I$1872,2,0),"CODIGO INVALIDO ")</f>
        <v>ZONA 2</v>
      </c>
      <c r="B230" s="23" t="str">
        <f>IFERROR(VLOOKUP(D230,[23]CODIGOS!$A$1:$I$1872,3,0),"CODIGO INVALIDO ")</f>
        <v>PICHINCHA</v>
      </c>
      <c r="C230" s="23" t="str">
        <f>IFERROR(VLOOKUP(D230,[23]CODIGOS!$A$1:$I$1872,4,0),"CODIGO INVALIDO ")</f>
        <v>MEJIA</v>
      </c>
      <c r="D230" s="224" t="s">
        <v>79</v>
      </c>
      <c r="E230" s="23" t="str">
        <f>IFERROR(VLOOKUP(D230,[24]CODIGOS!$A$1:$I$1872,6,0),"CODIGO INVALIDO ")</f>
        <v>RUMIÑAHUI - MEJIA</v>
      </c>
      <c r="F230" s="23" t="str">
        <f>IFERROR(VLOOKUP(D230,[24]CODIGOS!$A$1:$I$1872,7,0),"CODIGO INVALIDO ")</f>
        <v>TANDAPI</v>
      </c>
      <c r="G230" s="23" t="str">
        <f>IFERROR(VLOOKUP(D230,[24]CODIGOS!$A$1:$I$1872,8,0),"CODIGO INVALIDO ")</f>
        <v>TANDAPI 1</v>
      </c>
      <c r="H230" s="23" t="s">
        <v>80</v>
      </c>
      <c r="I230" s="59">
        <v>-0.41194883069131</v>
      </c>
      <c r="J230" s="37">
        <v>-78.802130867055993</v>
      </c>
      <c r="K230" s="24">
        <v>44604</v>
      </c>
      <c r="L230" s="68" t="s">
        <v>30</v>
      </c>
      <c r="M230" s="61" t="s">
        <v>17</v>
      </c>
      <c r="N230" s="56">
        <v>0.64583333333333337</v>
      </c>
      <c r="O230" s="56">
        <v>0.70833333333333337</v>
      </c>
      <c r="P230" s="27">
        <v>38</v>
      </c>
      <c r="Q230" s="65" t="s">
        <v>46</v>
      </c>
      <c r="R230" s="27" t="s">
        <v>109</v>
      </c>
      <c r="S230" s="27" t="s">
        <v>288</v>
      </c>
      <c r="T230" s="23"/>
      <c r="U230" s="27" t="s">
        <v>50</v>
      </c>
    </row>
    <row r="231" spans="1:21" s="192" customFormat="1" ht="14.25" customHeight="1" x14ac:dyDescent="0.2">
      <c r="A231" s="23" t="str">
        <f>IFERROR(VLOOKUP(D231,[23]CODIGOS!$A$1:$I$1872,2,0),"CODIGO INVALIDO ")</f>
        <v>ZONA 2</v>
      </c>
      <c r="B231" s="23" t="str">
        <f>IFERROR(VLOOKUP(D231,[23]CODIGOS!$A$1:$I$1872,3,0),"CODIGO INVALIDO ")</f>
        <v>PICHINCHA</v>
      </c>
      <c r="C231" s="23" t="str">
        <f>IFERROR(VLOOKUP(D231,[23]CODIGOS!$A$1:$I$1872,4,0),"CODIGO INVALIDO ")</f>
        <v>MEJIA</v>
      </c>
      <c r="D231" s="224" t="s">
        <v>79</v>
      </c>
      <c r="E231" s="23" t="str">
        <f>IFERROR(VLOOKUP(D231,[24]CODIGOS!$A$1:$I$1872,6,0),"CODIGO INVALIDO ")</f>
        <v>RUMIÑAHUI - MEJIA</v>
      </c>
      <c r="F231" s="23" t="str">
        <f>IFERROR(VLOOKUP(D231,[24]CODIGOS!$A$1:$I$1872,7,0),"CODIGO INVALIDO ")</f>
        <v>TANDAPI</v>
      </c>
      <c r="G231" s="23" t="str">
        <f>IFERROR(VLOOKUP(D231,[24]CODIGOS!$A$1:$I$1872,8,0),"CODIGO INVALIDO ")</f>
        <v>TANDAPI 1</v>
      </c>
      <c r="H231" s="23" t="s">
        <v>80</v>
      </c>
      <c r="I231" s="59">
        <v>-0.41198435057386101</v>
      </c>
      <c r="J231" s="37">
        <v>-78.801989098983199</v>
      </c>
      <c r="K231" s="24">
        <v>44629</v>
      </c>
      <c r="L231" s="68" t="s">
        <v>30</v>
      </c>
      <c r="M231" s="61" t="s">
        <v>17</v>
      </c>
      <c r="N231" s="56">
        <v>0.97916666666666663</v>
      </c>
      <c r="O231" s="56">
        <v>6.25E-2</v>
      </c>
      <c r="P231" s="27">
        <v>19</v>
      </c>
      <c r="Q231" s="65" t="s">
        <v>46</v>
      </c>
      <c r="R231" s="27" t="s">
        <v>47</v>
      </c>
      <c r="S231" s="27" t="s">
        <v>83</v>
      </c>
      <c r="T231" s="23"/>
      <c r="U231" s="27" t="s">
        <v>50</v>
      </c>
    </row>
    <row r="232" spans="1:21" s="192" customFormat="1" ht="14.25" customHeight="1" x14ac:dyDescent="0.2">
      <c r="A232" s="23" t="str">
        <f>IFERROR(VLOOKUP(D232,[23]CODIGOS!$A$1:$I$1872,2,0),"CODIGO INVALIDO ")</f>
        <v>ZONA 2</v>
      </c>
      <c r="B232" s="23" t="str">
        <f>IFERROR(VLOOKUP(D232,[23]CODIGOS!$A$1:$I$1872,3,0),"CODIGO INVALIDO ")</f>
        <v>PICHINCHA</v>
      </c>
      <c r="C232" s="23" t="str">
        <f>IFERROR(VLOOKUP(D232,[23]CODIGOS!$A$1:$I$1872,4,0),"CODIGO INVALIDO ")</f>
        <v>MEJIA</v>
      </c>
      <c r="D232" s="224" t="s">
        <v>79</v>
      </c>
      <c r="E232" s="23" t="str">
        <f>IFERROR(VLOOKUP(D232,[24]CODIGOS!$A$1:$I$1872,6,0),"CODIGO INVALIDO ")</f>
        <v>RUMIÑAHUI - MEJIA</v>
      </c>
      <c r="F232" s="23" t="str">
        <f>IFERROR(VLOOKUP(D232,[24]CODIGOS!$A$1:$I$1872,7,0),"CODIGO INVALIDO ")</f>
        <v>TANDAPI</v>
      </c>
      <c r="G232" s="23" t="str">
        <f>IFERROR(VLOOKUP(D232,[24]CODIGOS!$A$1:$I$1872,8,0),"CODIGO INVALIDO ")</f>
        <v>TANDAPI 1</v>
      </c>
      <c r="H232" s="23" t="s">
        <v>80</v>
      </c>
      <c r="I232" s="59">
        <v>-0.41638989999999998</v>
      </c>
      <c r="J232" s="37">
        <v>-78.800028999999995</v>
      </c>
      <c r="K232" s="24">
        <v>44630</v>
      </c>
      <c r="L232" s="68" t="s">
        <v>30</v>
      </c>
      <c r="M232" s="61" t="s">
        <v>17</v>
      </c>
      <c r="N232" s="56">
        <v>0.89583333333333337</v>
      </c>
      <c r="O232" s="56">
        <v>0.97916666666666663</v>
      </c>
      <c r="P232" s="27">
        <v>25.47</v>
      </c>
      <c r="Q232" s="65" t="s">
        <v>46</v>
      </c>
      <c r="R232" s="27" t="s">
        <v>109</v>
      </c>
      <c r="S232" s="27" t="s">
        <v>372</v>
      </c>
      <c r="T232" s="23"/>
      <c r="U232" s="27" t="s">
        <v>50</v>
      </c>
    </row>
    <row r="233" spans="1:21" s="192" customFormat="1" ht="14.25" customHeight="1" x14ac:dyDescent="0.2">
      <c r="A233" s="23" t="str">
        <f>IFERROR(VLOOKUP(D233,[23]CODIGOS!$A$1:$I$1872,2,0),"CODIGO INVALIDO ")</f>
        <v>ZONA 2</v>
      </c>
      <c r="B233" s="23" t="str">
        <f>IFERROR(VLOOKUP(D233,[23]CODIGOS!$A$1:$I$1872,3,0),"CODIGO INVALIDO ")</f>
        <v>PICHINCHA</v>
      </c>
      <c r="C233" s="23" t="str">
        <f>IFERROR(VLOOKUP(D233,[23]CODIGOS!$A$1:$I$1872,4,0),"CODIGO INVALIDO ")</f>
        <v>MEJIA</v>
      </c>
      <c r="D233" s="224" t="s">
        <v>79</v>
      </c>
      <c r="E233" s="23" t="str">
        <f>IFERROR(VLOOKUP(D233,[24]CODIGOS!$A$1:$I$1872,6,0),"CODIGO INVALIDO ")</f>
        <v>RUMIÑAHUI - MEJIA</v>
      </c>
      <c r="F233" s="23" t="str">
        <f>IFERROR(VLOOKUP(D233,[24]CODIGOS!$A$1:$I$1872,7,0),"CODIGO INVALIDO ")</f>
        <v>TANDAPI</v>
      </c>
      <c r="G233" s="23" t="str">
        <f>IFERROR(VLOOKUP(D233,[24]CODIGOS!$A$1:$I$1872,8,0),"CODIGO INVALIDO ")</f>
        <v>TANDAPI 1</v>
      </c>
      <c r="H233" s="27" t="s">
        <v>80</v>
      </c>
      <c r="I233" s="27">
        <v>-0.41190865493180401</v>
      </c>
      <c r="J233" s="27">
        <v>-78.802106380680897</v>
      </c>
      <c r="K233" s="24">
        <v>44644</v>
      </c>
      <c r="L233" s="68" t="s">
        <v>30</v>
      </c>
      <c r="M233" s="61" t="s">
        <v>17</v>
      </c>
      <c r="N233" s="66">
        <v>0.91666666666666663</v>
      </c>
      <c r="O233" s="66">
        <v>0.10416666666666667</v>
      </c>
      <c r="P233" s="27">
        <v>12.66</v>
      </c>
      <c r="Q233" s="27" t="s">
        <v>46</v>
      </c>
      <c r="R233" s="27" t="s">
        <v>109</v>
      </c>
      <c r="S233" s="27" t="s">
        <v>65</v>
      </c>
      <c r="T233" s="27"/>
      <c r="U233" s="27" t="s">
        <v>50</v>
      </c>
    </row>
    <row r="234" spans="1:21" s="192" customFormat="1" ht="14.25" customHeight="1" x14ac:dyDescent="0.2">
      <c r="A234" s="23" t="str">
        <f>IFERROR(VLOOKUP(D234,[23]CODIGOS!$A$1:$I$1872,2,0),"CODIGO INVALIDO ")</f>
        <v>ZONA 2</v>
      </c>
      <c r="B234" s="23" t="str">
        <f>IFERROR(VLOOKUP(D234,[23]CODIGOS!$A$1:$I$1872,3,0),"CODIGO INVALIDO ")</f>
        <v>PICHINCHA</v>
      </c>
      <c r="C234" s="23" t="str">
        <f>IFERROR(VLOOKUP(D234,[23]CODIGOS!$A$1:$I$1872,4,0),"CODIGO INVALIDO ")</f>
        <v>MEJIA</v>
      </c>
      <c r="D234" s="224" t="s">
        <v>79</v>
      </c>
      <c r="E234" s="23" t="str">
        <f>IFERROR(VLOOKUP(D234,[24]CODIGOS!$A$1:$I$1872,6,0),"CODIGO INVALIDO ")</f>
        <v>RUMIÑAHUI - MEJIA</v>
      </c>
      <c r="F234" s="23" t="str">
        <f>IFERROR(VLOOKUP(D234,[24]CODIGOS!$A$1:$I$1872,7,0),"CODIGO INVALIDO ")</f>
        <v>TANDAPI</v>
      </c>
      <c r="G234" s="23" t="str">
        <f>IFERROR(VLOOKUP(D234,[24]CODIGOS!$A$1:$I$1872,8,0),"CODIGO INVALIDO ")</f>
        <v>TANDAPI 1</v>
      </c>
      <c r="H234" s="27" t="s">
        <v>80</v>
      </c>
      <c r="I234" s="27">
        <v>-0.41202666842297497</v>
      </c>
      <c r="J234" s="27">
        <v>-78.802067041397095</v>
      </c>
      <c r="K234" s="24">
        <v>44644</v>
      </c>
      <c r="L234" s="68" t="s">
        <v>30</v>
      </c>
      <c r="M234" s="61" t="s">
        <v>17</v>
      </c>
      <c r="N234" s="66">
        <v>0.94097222222222221</v>
      </c>
      <c r="O234" s="66">
        <v>0.10416666666666667</v>
      </c>
      <c r="P234" s="27">
        <v>26</v>
      </c>
      <c r="Q234" s="27" t="s">
        <v>46</v>
      </c>
      <c r="R234" s="27" t="s">
        <v>109</v>
      </c>
      <c r="S234" s="27" t="s">
        <v>65</v>
      </c>
      <c r="T234" s="27"/>
      <c r="U234" s="27" t="s">
        <v>50</v>
      </c>
    </row>
    <row r="235" spans="1:21" s="192" customFormat="1" ht="14.25" customHeight="1" x14ac:dyDescent="0.2">
      <c r="A235" s="23" t="str">
        <f>IFERROR(VLOOKUP(D235,[23]CODIGOS!$A$1:$I$1872,2,0),"CODIGO INVALIDO ")</f>
        <v>ZONA 2</v>
      </c>
      <c r="B235" s="23" t="str">
        <f>IFERROR(VLOOKUP(D235,[23]CODIGOS!$A$1:$I$1872,3,0),"CODIGO INVALIDO ")</f>
        <v>PICHINCHA</v>
      </c>
      <c r="C235" s="23" t="str">
        <f>IFERROR(VLOOKUP(D235,[23]CODIGOS!$A$1:$I$1872,4,0),"CODIGO INVALIDO ")</f>
        <v>MEJIA</v>
      </c>
      <c r="D235" s="224" t="s">
        <v>79</v>
      </c>
      <c r="E235" s="23" t="str">
        <f>IFERROR(VLOOKUP(D235,[24]CODIGOS!$A$1:$I$1872,6,0),"CODIGO INVALIDO ")</f>
        <v>RUMIÑAHUI - MEJIA</v>
      </c>
      <c r="F235" s="23" t="str">
        <f>IFERROR(VLOOKUP(D235,[24]CODIGOS!$A$1:$I$1872,7,0),"CODIGO INVALIDO ")</f>
        <v>TANDAPI</v>
      </c>
      <c r="G235" s="23" t="str">
        <f>IFERROR(VLOOKUP(D235,[24]CODIGOS!$A$1:$I$1872,8,0),"CODIGO INVALIDO ")</f>
        <v>TANDAPI 1</v>
      </c>
      <c r="H235" s="23" t="s">
        <v>80</v>
      </c>
      <c r="I235" s="59">
        <v>-0.41200699946057401</v>
      </c>
      <c r="J235" s="37">
        <v>-78.802116699710098</v>
      </c>
      <c r="K235" s="24">
        <v>44660</v>
      </c>
      <c r="L235" s="68" t="s">
        <v>30</v>
      </c>
      <c r="M235" s="61" t="s">
        <v>17</v>
      </c>
      <c r="N235" s="56">
        <v>0.52083333333333337</v>
      </c>
      <c r="O235" s="56">
        <v>0.58333333333333337</v>
      </c>
      <c r="P235" s="27">
        <v>12</v>
      </c>
      <c r="Q235" s="65" t="s">
        <v>46</v>
      </c>
      <c r="R235" s="27" t="s">
        <v>109</v>
      </c>
      <c r="S235" s="27" t="s">
        <v>288</v>
      </c>
      <c r="T235" s="23"/>
      <c r="U235" s="27" t="s">
        <v>50</v>
      </c>
    </row>
    <row r="236" spans="1:21" s="192" customFormat="1" ht="14.25" customHeight="1" x14ac:dyDescent="0.2">
      <c r="A236" s="23" t="str">
        <f>IFERROR(VLOOKUP(D236,[23]CODIGOS!$A$1:$I$1872,2,0),"CODIGO INVALIDO ")</f>
        <v>ZONA 2</v>
      </c>
      <c r="B236" s="23" t="str">
        <f>IFERROR(VLOOKUP(D236,[23]CODIGOS!$A$1:$I$1872,3,0),"CODIGO INVALIDO ")</f>
        <v>PICHINCHA</v>
      </c>
      <c r="C236" s="23" t="str">
        <f>IFERROR(VLOOKUP(D236,[23]CODIGOS!$A$1:$I$1872,4,0),"CODIGO INVALIDO ")</f>
        <v>MEJIA</v>
      </c>
      <c r="D236" s="224" t="s">
        <v>86</v>
      </c>
      <c r="E236" s="23" t="str">
        <f>IFERROR(VLOOKUP(D236,[24]CODIGOS!$A$1:$I$1872,6,0),"CODIGO INVALIDO ")</f>
        <v>RUMIÑAHUI - MEJIA</v>
      </c>
      <c r="F236" s="23" t="str">
        <f>IFERROR(VLOOKUP(D236,[24]CODIGOS!$A$1:$I$1872,7,0),"CODIGO INVALIDO ")</f>
        <v>ILINIZAS</v>
      </c>
      <c r="G236" s="23" t="str">
        <f>IFERROR(VLOOKUP(D236,[24]CODIGOS!$A$1:$I$1872,8,0),"CODIGO INVALIDO ")</f>
        <v>ILINIZAS 2</v>
      </c>
      <c r="H236" s="23" t="s">
        <v>669</v>
      </c>
      <c r="I236" s="27">
        <v>-0.60204828509227004</v>
      </c>
      <c r="J236" s="60">
        <v>-78.601073026657104</v>
      </c>
      <c r="K236" s="24">
        <v>44665</v>
      </c>
      <c r="L236" s="68" t="s">
        <v>30</v>
      </c>
      <c r="M236" s="61" t="s">
        <v>17</v>
      </c>
      <c r="N236" s="56">
        <v>0.66666666666666663</v>
      </c>
      <c r="O236" s="56">
        <v>0.75</v>
      </c>
      <c r="P236" s="27">
        <v>12.06</v>
      </c>
      <c r="Q236" s="65" t="s">
        <v>46</v>
      </c>
      <c r="R236" s="27" t="s">
        <v>47</v>
      </c>
      <c r="S236" s="27" t="s">
        <v>518</v>
      </c>
      <c r="T236" s="23" t="s">
        <v>670</v>
      </c>
      <c r="U236" s="27" t="s">
        <v>50</v>
      </c>
    </row>
    <row r="237" spans="1:21" s="192" customFormat="1" ht="14.25" customHeight="1" x14ac:dyDescent="0.2">
      <c r="A237" s="23" t="str">
        <f>IFERROR(VLOOKUP(D237,[23]CODIGOS!$A$1:$I$1872,2,0),"CODIGO INVALIDO ")</f>
        <v>ZONA 2</v>
      </c>
      <c r="B237" s="23" t="str">
        <f>IFERROR(VLOOKUP(D237,[23]CODIGOS!$A$1:$I$1872,3,0),"CODIGO INVALIDO ")</f>
        <v>PICHINCHA</v>
      </c>
      <c r="C237" s="23" t="str">
        <f>IFERROR(VLOOKUP(D237,[23]CODIGOS!$A$1:$I$1872,4,0),"CODIGO INVALIDO ")</f>
        <v>MEJIA</v>
      </c>
      <c r="D237" s="224" t="s">
        <v>79</v>
      </c>
      <c r="E237" s="23" t="str">
        <f>IFERROR(VLOOKUP(D237,[24]CODIGOS!$A$1:$I$1872,6,0),"CODIGO INVALIDO ")</f>
        <v>RUMIÑAHUI - MEJIA</v>
      </c>
      <c r="F237" s="23" t="str">
        <f>IFERROR(VLOOKUP(D237,[24]CODIGOS!$A$1:$I$1872,7,0),"CODIGO INVALIDO ")</f>
        <v>TANDAPI</v>
      </c>
      <c r="G237" s="23" t="str">
        <f>IFERROR(VLOOKUP(D237,[24]CODIGOS!$A$1:$I$1872,8,0),"CODIGO INVALIDO ")</f>
        <v>TANDAPI 1</v>
      </c>
      <c r="H237" s="23" t="s">
        <v>80</v>
      </c>
      <c r="I237" s="59">
        <v>-0.41197112600883801</v>
      </c>
      <c r="J237" s="37">
        <v>-78.802166787905193</v>
      </c>
      <c r="K237" s="24">
        <v>44687</v>
      </c>
      <c r="L237" s="68" t="s">
        <v>30</v>
      </c>
      <c r="M237" s="61" t="s">
        <v>17</v>
      </c>
      <c r="N237" s="56">
        <v>0.97916666666666663</v>
      </c>
      <c r="O237" s="56">
        <v>8.3333333333333329E-2</v>
      </c>
      <c r="P237" s="27">
        <v>37.94</v>
      </c>
      <c r="Q237" s="65" t="s">
        <v>46</v>
      </c>
      <c r="R237" s="27" t="s">
        <v>47</v>
      </c>
      <c r="S237" s="27" t="s">
        <v>49</v>
      </c>
      <c r="T237" s="23"/>
      <c r="U237" s="27" t="s">
        <v>50</v>
      </c>
    </row>
    <row r="238" spans="1:21" s="192" customFormat="1" ht="14.25" customHeight="1" x14ac:dyDescent="0.2">
      <c r="A238" s="23" t="str">
        <f>IFERROR(VLOOKUP(D238,[23]CODIGOS!$A$1:$I$1872,2,0),"CODIGO INVALIDO ")</f>
        <v>ZONA 2</v>
      </c>
      <c r="B238" s="23" t="str">
        <f>IFERROR(VLOOKUP(D238,[23]CODIGOS!$A$1:$I$1872,3,0),"CODIGO INVALIDO ")</f>
        <v>PICHINCHA</v>
      </c>
      <c r="C238" s="23" t="str">
        <f>IFERROR(VLOOKUP(D238,[23]CODIGOS!$A$1:$I$1872,4,0),"CODIGO INVALIDO ")</f>
        <v>MEJIA</v>
      </c>
      <c r="D238" s="224" t="s">
        <v>79</v>
      </c>
      <c r="E238" s="23" t="str">
        <f>IFERROR(VLOOKUP(D238,[24]CODIGOS!$A$1:$I$1872,6,0),"CODIGO INVALIDO ")</f>
        <v>RUMIÑAHUI - MEJIA</v>
      </c>
      <c r="F238" s="23" t="str">
        <f>IFERROR(VLOOKUP(D238,[24]CODIGOS!$A$1:$I$1872,7,0),"CODIGO INVALIDO ")</f>
        <v>TANDAPI</v>
      </c>
      <c r="G238" s="23" t="str">
        <f>IFERROR(VLOOKUP(D238,[24]CODIGOS!$A$1:$I$1872,8,0),"CODIGO INVALIDO ")</f>
        <v>TANDAPI 1</v>
      </c>
      <c r="H238" s="27" t="s">
        <v>280</v>
      </c>
      <c r="I238" s="95">
        <v>-0.40512820257053</v>
      </c>
      <c r="J238" s="95">
        <v>-78.836045265197697</v>
      </c>
      <c r="K238" s="24">
        <v>44751</v>
      </c>
      <c r="L238" s="68" t="s">
        <v>30</v>
      </c>
      <c r="M238" s="61" t="s">
        <v>17</v>
      </c>
      <c r="N238" s="66">
        <v>0.45833333333333331</v>
      </c>
      <c r="O238" s="66">
        <v>0.70833333333333337</v>
      </c>
      <c r="P238" s="27">
        <v>3.01</v>
      </c>
      <c r="Q238" s="27" t="s">
        <v>46</v>
      </c>
      <c r="R238" s="27" t="s">
        <v>47</v>
      </c>
      <c r="S238" s="27" t="s">
        <v>165</v>
      </c>
      <c r="T238" s="27"/>
      <c r="U238" s="27" t="s">
        <v>50</v>
      </c>
    </row>
    <row r="239" spans="1:21" s="192" customFormat="1" ht="14.25" customHeight="1" x14ac:dyDescent="0.2">
      <c r="A239" s="23" t="str">
        <f>IFERROR(VLOOKUP(D239,[23]CODIGOS!$A$1:$I$1872,2,0),"CODIGO INVALIDO ")</f>
        <v>ZONA 2</v>
      </c>
      <c r="B239" s="23" t="str">
        <f>IFERROR(VLOOKUP(D239,[23]CODIGOS!$A$1:$I$1872,3,0),"CODIGO INVALIDO ")</f>
        <v>PICHINCHA</v>
      </c>
      <c r="C239" s="23" t="str">
        <f>IFERROR(VLOOKUP(D239,[23]CODIGOS!$A$1:$I$1872,4,0),"CODIGO INVALIDO ")</f>
        <v>MEJIA</v>
      </c>
      <c r="D239" s="224" t="s">
        <v>79</v>
      </c>
      <c r="E239" s="23" t="str">
        <f>IFERROR(VLOOKUP(D239,[24]CODIGOS!$A$1:$I$1872,6,0),"CODIGO INVALIDO ")</f>
        <v>RUMIÑAHUI - MEJIA</v>
      </c>
      <c r="F239" s="23" t="str">
        <f>IFERROR(VLOOKUP(D239,[24]CODIGOS!$A$1:$I$1872,7,0),"CODIGO INVALIDO ")</f>
        <v>TANDAPI</v>
      </c>
      <c r="G239" s="23" t="str">
        <f>IFERROR(VLOOKUP(D239,[24]CODIGOS!$A$1:$I$1872,8,0),"CODIGO INVALIDO ")</f>
        <v>TANDAPI 1</v>
      </c>
      <c r="H239" s="27" t="s">
        <v>80</v>
      </c>
      <c r="I239" s="75">
        <v>-0.412037397309026</v>
      </c>
      <c r="J239" s="75">
        <v>-78.802109956741305</v>
      </c>
      <c r="K239" s="24">
        <v>44765</v>
      </c>
      <c r="L239" s="68" t="s">
        <v>30</v>
      </c>
      <c r="M239" s="61" t="s">
        <v>17</v>
      </c>
      <c r="N239" s="66">
        <v>0.29166666666666669</v>
      </c>
      <c r="O239" s="66">
        <v>0.45833333333333331</v>
      </c>
      <c r="P239" s="27">
        <v>6.98</v>
      </c>
      <c r="Q239" s="27" t="s">
        <v>46</v>
      </c>
      <c r="R239" s="27" t="s">
        <v>109</v>
      </c>
      <c r="S239" s="27" t="s">
        <v>372</v>
      </c>
      <c r="T239" s="27"/>
      <c r="U239" s="27" t="s">
        <v>50</v>
      </c>
    </row>
    <row r="240" spans="1:21" s="192" customFormat="1" ht="14.25" customHeight="1" x14ac:dyDescent="0.2">
      <c r="A240" s="23" t="str">
        <f>IFERROR(VLOOKUP(D240,[23]CODIGOS!$A$1:$I$1872,2,0),"CODIGO INVALIDO ")</f>
        <v>ZONA 2</v>
      </c>
      <c r="B240" s="23" t="str">
        <f>IFERROR(VLOOKUP(D240,[23]CODIGOS!$A$1:$I$1872,3,0),"CODIGO INVALIDO ")</f>
        <v>PICHINCHA</v>
      </c>
      <c r="C240" s="23" t="str">
        <f>IFERROR(VLOOKUP(D240,[23]CODIGOS!$A$1:$I$1872,4,0),"CODIGO INVALIDO ")</f>
        <v>MEJIA</v>
      </c>
      <c r="D240" s="224" t="s">
        <v>320</v>
      </c>
      <c r="E240" s="23" t="str">
        <f>IFERROR(VLOOKUP(D240,[24]CODIGOS!$A$1:$I$1872,6,0),"CODIGO INVALIDO ")</f>
        <v>RUMIÑAHUI - MEJIA</v>
      </c>
      <c r="F240" s="23" t="str">
        <f>IFERROR(VLOOKUP(D240,[24]CODIGOS!$A$1:$I$1872,7,0),"CODIGO INVALIDO ")</f>
        <v>MACHACHI NORTE</v>
      </c>
      <c r="G240" s="23" t="str">
        <f>IFERROR(VLOOKUP(D240,[24]CODIGOS!$A$1:$I$1872,8,0),"CODIGO INVALIDO ")</f>
        <v>MACHACHI NORTE 2</v>
      </c>
      <c r="H240" s="23" t="s">
        <v>1125</v>
      </c>
      <c r="I240" s="27">
        <v>0.40646825159559302</v>
      </c>
      <c r="J240" s="27">
        <v>-78.903531311290806</v>
      </c>
      <c r="K240" s="24">
        <v>44807</v>
      </c>
      <c r="L240" s="68" t="s">
        <v>30</v>
      </c>
      <c r="M240" s="61" t="s">
        <v>17</v>
      </c>
      <c r="N240" s="66">
        <v>0.54166666666666663</v>
      </c>
      <c r="O240" s="66">
        <v>0.70833333333333337</v>
      </c>
      <c r="P240" s="27">
        <v>2.88</v>
      </c>
      <c r="Q240" s="27" t="s">
        <v>46</v>
      </c>
      <c r="R240" s="27" t="s">
        <v>47</v>
      </c>
      <c r="S240" s="27" t="s">
        <v>49</v>
      </c>
      <c r="T240" s="27"/>
      <c r="U240" s="27" t="s">
        <v>50</v>
      </c>
    </row>
    <row r="241" spans="1:21" s="192" customFormat="1" ht="14.25" customHeight="1" x14ac:dyDescent="0.2">
      <c r="A241" s="23" t="str">
        <f>IFERROR(VLOOKUP(D241,[23]CODIGOS!$A$1:$I$1872,2,0),"CODIGO INVALIDO ")</f>
        <v>ZONA 2</v>
      </c>
      <c r="B241" s="23" t="str">
        <f>IFERROR(VLOOKUP(D241,[23]CODIGOS!$A$1:$I$1872,3,0),"CODIGO INVALIDO ")</f>
        <v>PICHINCHA</v>
      </c>
      <c r="C241" s="23" t="str">
        <f>IFERROR(VLOOKUP(D241,[23]CODIGOS!$A$1:$I$1872,4,0),"CODIGO INVALIDO ")</f>
        <v>MEJIA</v>
      </c>
      <c r="D241" s="224" t="s">
        <v>86</v>
      </c>
      <c r="E241" s="23" t="str">
        <f>IFERROR(VLOOKUP(D241,[24]CODIGOS!$A$1:$I$1872,6,0),"CODIGO INVALIDO ")</f>
        <v>RUMIÑAHUI - MEJIA</v>
      </c>
      <c r="F241" s="23" t="str">
        <f>IFERROR(VLOOKUP(D241,[24]CODIGOS!$A$1:$I$1872,7,0),"CODIGO INVALIDO ")</f>
        <v>ILINIZAS</v>
      </c>
      <c r="G241" s="23" t="str">
        <f>IFERROR(VLOOKUP(D241,[24]CODIGOS!$A$1:$I$1872,8,0),"CODIGO INVALIDO ")</f>
        <v>ILINIZAS 2</v>
      </c>
      <c r="H241" s="27" t="s">
        <v>80</v>
      </c>
      <c r="I241" s="59">
        <v>-0.41123275537097198</v>
      </c>
      <c r="J241" s="59">
        <v>-78.802710771560598</v>
      </c>
      <c r="K241" s="67">
        <v>44862</v>
      </c>
      <c r="L241" s="68" t="s">
        <v>30</v>
      </c>
      <c r="M241" s="23" t="s">
        <v>17</v>
      </c>
      <c r="N241" s="66">
        <v>0.875</v>
      </c>
      <c r="O241" s="66">
        <v>4.1666666666666664E-2</v>
      </c>
      <c r="P241" s="27">
        <v>14.52</v>
      </c>
      <c r="Q241" s="27" t="s">
        <v>46</v>
      </c>
      <c r="R241" s="27" t="s">
        <v>47</v>
      </c>
      <c r="S241" s="27" t="s">
        <v>49</v>
      </c>
      <c r="T241" s="27"/>
      <c r="U241" s="27" t="s">
        <v>50</v>
      </c>
    </row>
    <row r="242" spans="1:21" s="192" customFormat="1" ht="14.25" customHeight="1" x14ac:dyDescent="0.2">
      <c r="A242" s="23" t="str">
        <f>IFERROR(VLOOKUP(D242,[23]CODIGOS!$A$1:$I$1872,2,0),"CODIGO INVALIDO ")</f>
        <v>ZONA 2</v>
      </c>
      <c r="B242" s="23" t="str">
        <f>IFERROR(VLOOKUP(D242,[23]CODIGOS!$A$1:$I$1872,3,0),"CODIGO INVALIDO ")</f>
        <v>PICHINCHA</v>
      </c>
      <c r="C242" s="23" t="str">
        <f>IFERROR(VLOOKUP(D242,[23]CODIGOS!$A$1:$I$1872,4,0),"CODIGO INVALIDO ")</f>
        <v>MEJIA</v>
      </c>
      <c r="D242" s="224" t="s">
        <v>86</v>
      </c>
      <c r="E242" s="23" t="str">
        <f>IFERROR(VLOOKUP(D242,[24]CODIGOS!$A$1:$I$1872,6,0),"CODIGO INVALIDO ")</f>
        <v>RUMIÑAHUI - MEJIA</v>
      </c>
      <c r="F242" s="23" t="str">
        <f>IFERROR(VLOOKUP(D242,[24]CODIGOS!$A$1:$I$1872,7,0),"CODIGO INVALIDO ")</f>
        <v>ILINIZAS</v>
      </c>
      <c r="G242" s="23" t="str">
        <f>IFERROR(VLOOKUP(D242,[24]CODIGOS!$A$1:$I$1872,8,0),"CODIGO INVALIDO ")</f>
        <v>ILINIZAS 2</v>
      </c>
      <c r="H242" s="27" t="s">
        <v>80</v>
      </c>
      <c r="I242" s="59">
        <v>-0.412089140039329</v>
      </c>
      <c r="J242" s="59">
        <v>-78.8020971936145</v>
      </c>
      <c r="K242" s="67">
        <v>44865</v>
      </c>
      <c r="L242" s="68" t="s">
        <v>30</v>
      </c>
      <c r="M242" s="23" t="s">
        <v>17</v>
      </c>
      <c r="N242" s="66">
        <v>0.77777777777777779</v>
      </c>
      <c r="O242" s="66">
        <v>0.99305555555555547</v>
      </c>
      <c r="P242" s="27">
        <v>39.53</v>
      </c>
      <c r="Q242" s="27" t="s">
        <v>46</v>
      </c>
      <c r="R242" s="27" t="s">
        <v>47</v>
      </c>
      <c r="S242" s="27" t="s">
        <v>176</v>
      </c>
      <c r="T242" s="27" t="s">
        <v>216</v>
      </c>
      <c r="U242" s="27" t="s">
        <v>50</v>
      </c>
    </row>
    <row r="243" spans="1:21" s="192" customFormat="1" ht="14.25" customHeight="1" x14ac:dyDescent="0.2">
      <c r="A243" s="23" t="str">
        <f>IFERROR(VLOOKUP(D243,[23]CODIGOS!$A$1:$I$1872,2,0),"CODIGO INVALIDO ")</f>
        <v>ZONA 9</v>
      </c>
      <c r="B243" s="23" t="str">
        <f>IFERROR(VLOOKUP(D243,[23]CODIGOS!$A$1:$I$1872,3,0),"CODIGO INVALIDO ")</f>
        <v>DMQ</v>
      </c>
      <c r="C243" s="23" t="str">
        <f>IFERROR(VLOOKUP(D243,[23]CODIGOS!$A$1:$I$1872,4,0),"CODIGO INVALIDO ")</f>
        <v>QUITO</v>
      </c>
      <c r="D243" s="224" t="s">
        <v>159</v>
      </c>
      <c r="E243" s="23" t="str">
        <f>IFERROR(VLOOKUP(D243,[24]CODIGOS!$A$1:$I$1872,6,0),"CODIGO INVALIDO ")</f>
        <v>NANEGAL</v>
      </c>
      <c r="F243" s="23" t="str">
        <f>IFERROR(VLOOKUP(D243,[24]CODIGOS!$A$1:$I$1872,7,0),"CODIGO INVALIDO ")</f>
        <v>PACTO</v>
      </c>
      <c r="G243" s="23" t="str">
        <f>IFERROR(VLOOKUP(D243,[24]CODIGOS!$A$1:$I$1872,8,0),"CODIGO INVALIDO ")</f>
        <v>PACTO 2</v>
      </c>
      <c r="H243" s="23" t="s">
        <v>160</v>
      </c>
      <c r="I243" s="59">
        <v>0.20448532941400399</v>
      </c>
      <c r="J243" s="37">
        <v>-78.911908671680905</v>
      </c>
      <c r="K243" s="68">
        <v>44572</v>
      </c>
      <c r="L243" s="68" t="s">
        <v>129</v>
      </c>
      <c r="M243" s="61" t="s">
        <v>17</v>
      </c>
      <c r="N243" s="56">
        <v>0.45833333333333331</v>
      </c>
      <c r="O243" s="56">
        <v>0.70833333333333337</v>
      </c>
      <c r="P243" s="27">
        <v>1</v>
      </c>
      <c r="Q243" s="65" t="s">
        <v>46</v>
      </c>
      <c r="R243" s="27" t="s">
        <v>47</v>
      </c>
      <c r="S243" s="27" t="s">
        <v>161</v>
      </c>
      <c r="T243" s="23"/>
      <c r="U243" s="27" t="s">
        <v>50</v>
      </c>
    </row>
    <row r="244" spans="1:21" s="192" customFormat="1" ht="14.25" customHeight="1" x14ac:dyDescent="0.2">
      <c r="A244" s="23" t="str">
        <f>IFERROR(VLOOKUP(D244,[23]CODIGOS!$A$1:$I$1872,2,0),"CODIGO INVALIDO ")</f>
        <v>ZONA 2</v>
      </c>
      <c r="B244" s="23" t="str">
        <f>IFERROR(VLOOKUP(D244,[23]CODIGOS!$A$1:$I$1872,3,0),"CODIGO INVALIDO ")</f>
        <v>PICHINCHA</v>
      </c>
      <c r="C244" s="23" t="str">
        <f>IFERROR(VLOOKUP(D244,[23]CODIGOS!$A$1:$I$1872,4,0),"CODIGO INVALIDO ")</f>
        <v>SAN MIGUEL DE LOS BANCOS</v>
      </c>
      <c r="D244" s="224" t="s">
        <v>128</v>
      </c>
      <c r="E244" s="23" t="str">
        <f>IFERROR(VLOOKUP(D244,[24]CODIGOS!$A$1:$I$1872,6,0),"CODIGO INVALIDO ")</f>
        <v>NOROCCIDENTE</v>
      </c>
      <c r="F244" s="23" t="str">
        <f>IFERROR(VLOOKUP(D244,[24]CODIGOS!$A$1:$I$1872,7,0),"CODIGO INVALIDO ")</f>
        <v>LOS BANCOS</v>
      </c>
      <c r="G244" s="23" t="str">
        <f>IFERROR(VLOOKUP(D244,[24]CODIGOS!$A$1:$I$1872,8,0),"CODIGO INVALIDO ")</f>
        <v>LOS BANCOS 1</v>
      </c>
      <c r="H244" s="23" t="s">
        <v>162</v>
      </c>
      <c r="I244" s="59">
        <v>-2.0287257207520001E-3</v>
      </c>
      <c r="J244" s="37">
        <v>-78.867456203427494</v>
      </c>
      <c r="K244" s="68">
        <v>44574</v>
      </c>
      <c r="L244" s="68" t="s">
        <v>129</v>
      </c>
      <c r="M244" s="61" t="s">
        <v>17</v>
      </c>
      <c r="N244" s="56">
        <v>0.45833333333333331</v>
      </c>
      <c r="O244" s="56">
        <v>0.77083333333333337</v>
      </c>
      <c r="P244" s="27">
        <v>2.25</v>
      </c>
      <c r="Q244" s="65" t="s">
        <v>46</v>
      </c>
      <c r="R244" s="27" t="s">
        <v>47</v>
      </c>
      <c r="S244" s="27" t="s">
        <v>165</v>
      </c>
      <c r="T244" s="23" t="s">
        <v>166</v>
      </c>
      <c r="U244" s="27" t="s">
        <v>50</v>
      </c>
    </row>
    <row r="245" spans="1:21" s="192" customFormat="1" ht="14.25" customHeight="1" x14ac:dyDescent="0.2">
      <c r="A245" s="23" t="str">
        <f>IFERROR(VLOOKUP(D245,[23]CODIGOS!$A$1:$I$1872,2,0),"CODIGO INVALIDO ")</f>
        <v>ZONA 2</v>
      </c>
      <c r="B245" s="23" t="str">
        <f>IFERROR(VLOOKUP(D245,[23]CODIGOS!$A$1:$I$1872,3,0),"CODIGO INVALIDO ")</f>
        <v>PICHINCHA</v>
      </c>
      <c r="C245" s="23" t="str">
        <f>IFERROR(VLOOKUP(D245,[23]CODIGOS!$A$1:$I$1872,4,0),"CODIGO INVALIDO ")</f>
        <v>PUERTO QUITO</v>
      </c>
      <c r="D245" s="224" t="s">
        <v>163</v>
      </c>
      <c r="E245" s="23" t="str">
        <f>IFERROR(VLOOKUP(D245,[24]CODIGOS!$A$1:$I$1872,6,0),"CODIGO INVALIDO ")</f>
        <v>NOROCCIDENTE</v>
      </c>
      <c r="F245" s="23" t="str">
        <f>IFERROR(VLOOKUP(D245,[24]CODIGOS!$A$1:$I$1872,7,0),"CODIGO INVALIDO ")</f>
        <v>PUERTO QUITO NORTE</v>
      </c>
      <c r="G245" s="23" t="str">
        <f>IFERROR(VLOOKUP(D245,[24]CODIGOS!$A$1:$I$1872,8,0),"CODIGO INVALIDO ")</f>
        <v>PUERTO QUITO NORTE 2</v>
      </c>
      <c r="H245" s="23" t="s">
        <v>164</v>
      </c>
      <c r="I245" s="59">
        <v>0.26306135708207001</v>
      </c>
      <c r="J245" s="37">
        <v>-79.164063039794598</v>
      </c>
      <c r="K245" s="68">
        <v>44575</v>
      </c>
      <c r="L245" s="68" t="s">
        <v>129</v>
      </c>
      <c r="M245" s="61" t="s">
        <v>17</v>
      </c>
      <c r="N245" s="56">
        <v>0.41666666666666669</v>
      </c>
      <c r="O245" s="56">
        <v>0.70833333333333337</v>
      </c>
      <c r="P245" s="27">
        <v>3</v>
      </c>
      <c r="Q245" s="65" t="s">
        <v>46</v>
      </c>
      <c r="R245" s="27" t="s">
        <v>47</v>
      </c>
      <c r="S245" s="27" t="s">
        <v>167</v>
      </c>
      <c r="T245" s="23" t="s">
        <v>168</v>
      </c>
      <c r="U245" s="27" t="s">
        <v>50</v>
      </c>
    </row>
    <row r="246" spans="1:21" s="192" customFormat="1" ht="14.25" customHeight="1" x14ac:dyDescent="0.2">
      <c r="A246" s="23" t="str">
        <f>IFERROR(VLOOKUP(D246,[23]CODIGOS!$A$1:$I$1872,2,0),"CODIGO INVALIDO ")</f>
        <v>ZONA 2</v>
      </c>
      <c r="B246" s="23" t="str">
        <f>IFERROR(VLOOKUP(D246,[23]CODIGOS!$A$1:$I$1872,3,0),"CODIGO INVALIDO ")</f>
        <v>PICHINCHA</v>
      </c>
      <c r="C246" s="23" t="str">
        <f>IFERROR(VLOOKUP(D246,[23]CODIGOS!$A$1:$I$1872,4,0),"CODIGO INVALIDO ")</f>
        <v>PUERTO QUITO</v>
      </c>
      <c r="D246" s="224" t="s">
        <v>322</v>
      </c>
      <c r="E246" s="23" t="str">
        <f>IFERROR(VLOOKUP(D246,[24]CODIGOS!$A$1:$I$1872,6,0),"CODIGO INVALIDO ")</f>
        <v>NOROCCIDENTE</v>
      </c>
      <c r="F246" s="23" t="str">
        <f>IFERROR(VLOOKUP(D246,[24]CODIGOS!$A$1:$I$1872,7,0),"CODIGO INVALIDO ")</f>
        <v>PUERTO QUITO NORTE</v>
      </c>
      <c r="G246" s="23" t="str">
        <f>IFERROR(VLOOKUP(D246,[24]CODIGOS!$A$1:$I$1872,8,0),"CODIGO INVALIDO ")</f>
        <v>PUERTO QUITO NORTE 1</v>
      </c>
      <c r="H246" s="23" t="s">
        <v>423</v>
      </c>
      <c r="I246" s="59">
        <v>0.196492395163026</v>
      </c>
      <c r="J246" s="37">
        <v>-79.264374383339998</v>
      </c>
      <c r="K246" s="68">
        <v>44609</v>
      </c>
      <c r="L246" s="68" t="s">
        <v>129</v>
      </c>
      <c r="M246" s="61" t="s">
        <v>17</v>
      </c>
      <c r="N246" s="56">
        <v>0.58333333333333337</v>
      </c>
      <c r="O246" s="56">
        <v>0.66666666666666663</v>
      </c>
      <c r="P246" s="27">
        <v>4</v>
      </c>
      <c r="Q246" s="65" t="s">
        <v>46</v>
      </c>
      <c r="R246" s="27" t="s">
        <v>47</v>
      </c>
      <c r="S246" s="27" t="s">
        <v>49</v>
      </c>
      <c r="T246" s="23" t="s">
        <v>424</v>
      </c>
      <c r="U246" s="27" t="s">
        <v>50</v>
      </c>
    </row>
    <row r="247" spans="1:21" s="192" customFormat="1" ht="14.25" customHeight="1" x14ac:dyDescent="0.2">
      <c r="A247" s="23" t="str">
        <f>IFERROR(VLOOKUP(D247,[23]CODIGOS!$A$1:$I$1872,2,0),"CODIGO INVALIDO ")</f>
        <v>ZONA 2</v>
      </c>
      <c r="B247" s="23" t="str">
        <f>IFERROR(VLOOKUP(D247,[23]CODIGOS!$A$1:$I$1872,3,0),"CODIGO INVALIDO ")</f>
        <v>PICHINCHA</v>
      </c>
      <c r="C247" s="23" t="str">
        <f>IFERROR(VLOOKUP(D247,[23]CODIGOS!$A$1:$I$1872,4,0),"CODIGO INVALIDO ")</f>
        <v>PUERTO QUITO</v>
      </c>
      <c r="D247" s="224" t="s">
        <v>378</v>
      </c>
      <c r="E247" s="23" t="str">
        <f>IFERROR(VLOOKUP(D247,[24]CODIGOS!$A$1:$I$1872,6,0),"CODIGO INVALIDO ")</f>
        <v>NOROCCIDENTE</v>
      </c>
      <c r="F247" s="23" t="str">
        <f>IFERROR(VLOOKUP(D247,[24]CODIGOS!$A$1:$I$1872,7,0),"CODIGO INVALIDO ")</f>
        <v>PUERTO QUITO SUR</v>
      </c>
      <c r="G247" s="23" t="str">
        <f>IFERROR(VLOOKUP(D247,[24]CODIGOS!$A$1:$I$1872,8,0),"CODIGO INVALIDO ")</f>
        <v>PUERTO QUITO SUR 1</v>
      </c>
      <c r="H247" s="23" t="s">
        <v>458</v>
      </c>
      <c r="I247" s="59">
        <v>0.102413513794175</v>
      </c>
      <c r="J247" s="37">
        <v>-79.209416268495303</v>
      </c>
      <c r="K247" s="68">
        <v>44612</v>
      </c>
      <c r="L247" s="68" t="s">
        <v>129</v>
      </c>
      <c r="M247" s="61" t="s">
        <v>17</v>
      </c>
      <c r="N247" s="56">
        <v>0.625</v>
      </c>
      <c r="O247" s="56">
        <v>0.75</v>
      </c>
      <c r="P247" s="27">
        <v>4</v>
      </c>
      <c r="Q247" s="65" t="s">
        <v>46</v>
      </c>
      <c r="R247" s="27" t="s">
        <v>109</v>
      </c>
      <c r="S247" s="27" t="s">
        <v>65</v>
      </c>
      <c r="T247" s="23"/>
      <c r="U247" s="27" t="s">
        <v>50</v>
      </c>
    </row>
    <row r="248" spans="1:21" s="192" customFormat="1" ht="14.25" customHeight="1" x14ac:dyDescent="0.2">
      <c r="A248" s="23" t="str">
        <f>IFERROR(VLOOKUP(D248,[23]CODIGOS!$A$1:$I$1872,2,0),"CODIGO INVALIDO ")</f>
        <v>ZONA 2</v>
      </c>
      <c r="B248" s="23" t="str">
        <f>IFERROR(VLOOKUP(D248,[23]CODIGOS!$A$1:$I$1872,3,0),"CODIGO INVALIDO ")</f>
        <v>PICHINCHA</v>
      </c>
      <c r="C248" s="23" t="str">
        <f>IFERROR(VLOOKUP(D248,[23]CODIGOS!$A$1:$I$1872,4,0),"CODIGO INVALIDO ")</f>
        <v>PUERTO QUITO</v>
      </c>
      <c r="D248" s="224" t="s">
        <v>378</v>
      </c>
      <c r="E248" s="23" t="str">
        <f>IFERROR(VLOOKUP(D248,[24]CODIGOS!$A$1:$I$1872,6,0),"CODIGO INVALIDO ")</f>
        <v>NOROCCIDENTE</v>
      </c>
      <c r="F248" s="23" t="str">
        <f>IFERROR(VLOOKUP(D248,[24]CODIGOS!$A$1:$I$1872,7,0),"CODIGO INVALIDO ")</f>
        <v>PUERTO QUITO SUR</v>
      </c>
      <c r="G248" s="23" t="str">
        <f>IFERROR(VLOOKUP(D248,[24]CODIGOS!$A$1:$I$1872,8,0),"CODIGO INVALIDO ")</f>
        <v>PUERTO QUITO SUR 1</v>
      </c>
      <c r="H248" s="23" t="s">
        <v>468</v>
      </c>
      <c r="I248" s="59">
        <v>0.111265763277268</v>
      </c>
      <c r="J248" s="37">
        <v>-79.204067473183102</v>
      </c>
      <c r="K248" s="68">
        <v>44616</v>
      </c>
      <c r="L248" s="68" t="s">
        <v>129</v>
      </c>
      <c r="M248" s="61" t="s">
        <v>17</v>
      </c>
      <c r="N248" s="56">
        <v>0.61458333333333337</v>
      </c>
      <c r="O248" s="56">
        <v>0.75</v>
      </c>
      <c r="P248" s="27">
        <v>5</v>
      </c>
      <c r="Q248" s="65" t="s">
        <v>46</v>
      </c>
      <c r="R248" s="27" t="s">
        <v>109</v>
      </c>
      <c r="S248" s="27" t="s">
        <v>65</v>
      </c>
      <c r="T248" s="23"/>
      <c r="U248" s="27" t="s">
        <v>50</v>
      </c>
    </row>
    <row r="249" spans="1:21" s="192" customFormat="1" ht="14.25" customHeight="1" x14ac:dyDescent="0.2">
      <c r="A249" s="23" t="str">
        <f>IFERROR(VLOOKUP(D249,[23]CODIGOS!$A$1:$I$1872,2,0),"CODIGO INVALIDO ")</f>
        <v>ZONA 9</v>
      </c>
      <c r="B249" s="23" t="str">
        <f>IFERROR(VLOOKUP(D249,[23]CODIGOS!$A$1:$I$1872,3,0),"CODIGO INVALIDO ")</f>
        <v>DMQ</v>
      </c>
      <c r="C249" s="23" t="str">
        <f>IFERROR(VLOOKUP(D249,[23]CODIGOS!$A$1:$I$1872,4,0),"CODIGO INVALIDO ")</f>
        <v>QUITO</v>
      </c>
      <c r="D249" s="224" t="s">
        <v>491</v>
      </c>
      <c r="E249" s="23" t="str">
        <f>IFERROR(VLOOKUP(D249,[24]CODIGOS!$A$1:$I$1872,6,0),"CODIGO INVALIDO ")</f>
        <v>NANEGAL</v>
      </c>
      <c r="F249" s="23" t="str">
        <f>IFERROR(VLOOKUP(D249,[24]CODIGOS!$A$1:$I$1872,7,0),"CODIGO INVALIDO ")</f>
        <v>PACTO</v>
      </c>
      <c r="G249" s="23" t="str">
        <f>IFERROR(VLOOKUP(D249,[24]CODIGOS!$A$1:$I$1872,8,0),"CODIGO INVALIDO ")</f>
        <v>PACTO 1</v>
      </c>
      <c r="H249" s="23" t="s">
        <v>552</v>
      </c>
      <c r="I249" s="59">
        <v>0.146700091900723</v>
      </c>
      <c r="J249" s="37">
        <v>-78.783229672541594</v>
      </c>
      <c r="K249" s="68">
        <v>44632</v>
      </c>
      <c r="L249" s="68" t="s">
        <v>129</v>
      </c>
      <c r="M249" s="61" t="s">
        <v>17</v>
      </c>
      <c r="N249" s="56">
        <v>0.5</v>
      </c>
      <c r="O249" s="56">
        <v>0.75</v>
      </c>
      <c r="P249" s="27">
        <v>3.5</v>
      </c>
      <c r="Q249" s="65" t="s">
        <v>46</v>
      </c>
      <c r="R249" s="27" t="s">
        <v>47</v>
      </c>
      <c r="S249" s="27" t="s">
        <v>553</v>
      </c>
      <c r="T249" s="23"/>
      <c r="U249" s="27" t="s">
        <v>50</v>
      </c>
    </row>
    <row r="250" spans="1:21" s="192" customFormat="1" ht="14.25" customHeight="1" x14ac:dyDescent="0.2">
      <c r="A250" s="23" t="str">
        <f>IFERROR(VLOOKUP(D250,[23]CODIGOS!$A$1:$I$1872,2,0),"CODIGO INVALIDO ")</f>
        <v>ZONA 2</v>
      </c>
      <c r="B250" s="23" t="str">
        <f>IFERROR(VLOOKUP(D250,[23]CODIGOS!$A$1:$I$1872,3,0),"CODIGO INVALIDO ")</f>
        <v>PICHINCHA</v>
      </c>
      <c r="C250" s="23" t="str">
        <f>IFERROR(VLOOKUP(D250,[23]CODIGOS!$A$1:$I$1872,4,0),"CODIGO INVALIDO ")</f>
        <v>PUERTO QUITO</v>
      </c>
      <c r="D250" s="224" t="s">
        <v>322</v>
      </c>
      <c r="E250" s="23" t="str">
        <f>IFERROR(VLOOKUP(D250,[24]CODIGOS!$A$1:$I$1872,6,0),"CODIGO INVALIDO ")</f>
        <v>NOROCCIDENTE</v>
      </c>
      <c r="F250" s="23" t="str">
        <f>IFERROR(VLOOKUP(D250,[24]CODIGOS!$A$1:$I$1872,7,0),"CODIGO INVALIDO ")</f>
        <v>PUERTO QUITO NORTE</v>
      </c>
      <c r="G250" s="23" t="str">
        <f>IFERROR(VLOOKUP(D250,[24]CODIGOS!$A$1:$I$1872,8,0),"CODIGO INVALIDO ")</f>
        <v>PUERTO QUITO NORTE 1</v>
      </c>
      <c r="H250" s="23" t="s">
        <v>627</v>
      </c>
      <c r="I250" s="27">
        <v>0.15588589476627901</v>
      </c>
      <c r="J250" s="10">
        <v>-79.219721106886993</v>
      </c>
      <c r="K250" s="68">
        <v>44648</v>
      </c>
      <c r="L250" s="68" t="s">
        <v>129</v>
      </c>
      <c r="M250" s="61" t="s">
        <v>17</v>
      </c>
      <c r="N250" s="62">
        <v>0.41666666666666669</v>
      </c>
      <c r="O250" s="62">
        <v>0.75</v>
      </c>
      <c r="P250" s="27">
        <v>2</v>
      </c>
      <c r="Q250" s="27" t="s">
        <v>46</v>
      </c>
      <c r="R250" s="27" t="s">
        <v>47</v>
      </c>
      <c r="S250" s="27" t="s">
        <v>49</v>
      </c>
      <c r="T250" s="27"/>
      <c r="U250" s="27" t="s">
        <v>50</v>
      </c>
    </row>
    <row r="251" spans="1:21" s="185" customFormat="1" ht="14.25" customHeight="1" x14ac:dyDescent="0.2">
      <c r="A251" s="23" t="str">
        <f>IFERROR(VLOOKUP(D251,[23]CODIGOS!$A$1:$I$1872,2,0),"CODIGO INVALIDO ")</f>
        <v>ZONA 2</v>
      </c>
      <c r="B251" s="23" t="str">
        <f>IFERROR(VLOOKUP(D251,[23]CODIGOS!$A$1:$I$1872,3,0),"CODIGO INVALIDO ")</f>
        <v>PICHINCHA</v>
      </c>
      <c r="C251" s="23" t="str">
        <f>IFERROR(VLOOKUP(D251,[23]CODIGOS!$A$1:$I$1872,4,0),"CODIGO INVALIDO ")</f>
        <v>PEDRO VICENTE MALDONADO</v>
      </c>
      <c r="D251" s="224" t="s">
        <v>158</v>
      </c>
      <c r="E251" s="23" t="str">
        <f>IFERROR(VLOOKUP(D251,[24]CODIGOS!$A$1:$I$1872,6,0),"CODIGO INVALIDO ")</f>
        <v>NOROCCIDENTE</v>
      </c>
      <c r="F251" s="23" t="str">
        <f>IFERROR(VLOOKUP(D251,[24]CODIGOS!$A$1:$I$1872,7,0),"CODIGO INVALIDO ")</f>
        <v>MALDONADO</v>
      </c>
      <c r="G251" s="23" t="str">
        <f>IFERROR(VLOOKUP(D251,[24]CODIGOS!$A$1:$I$1872,8,0),"CODIGO INVALIDO ")</f>
        <v>MALDONADO 2</v>
      </c>
      <c r="H251" s="23" t="s">
        <v>628</v>
      </c>
      <c r="I251" s="3">
        <v>0.25525181853430501</v>
      </c>
      <c r="J251" s="10">
        <v>-79.064527326909896</v>
      </c>
      <c r="K251" s="68">
        <v>44649</v>
      </c>
      <c r="L251" s="68" t="s">
        <v>129</v>
      </c>
      <c r="M251" s="61" t="s">
        <v>17</v>
      </c>
      <c r="N251" s="56">
        <v>0.33333333333333331</v>
      </c>
      <c r="O251" s="56">
        <v>0.625</v>
      </c>
      <c r="P251" s="27">
        <v>2</v>
      </c>
      <c r="Q251" s="27" t="s">
        <v>46</v>
      </c>
      <c r="R251" s="27" t="s">
        <v>47</v>
      </c>
      <c r="S251" s="27" t="s">
        <v>329</v>
      </c>
      <c r="T251" s="27"/>
      <c r="U251" s="27" t="s">
        <v>50</v>
      </c>
    </row>
    <row r="252" spans="1:21" s="192" customFormat="1" ht="14.25" customHeight="1" x14ac:dyDescent="0.2">
      <c r="A252" s="23" t="str">
        <f>IFERROR(VLOOKUP(D252,[23]CODIGOS!$A$1:$I$1872,2,0),"CODIGO INVALIDO ")</f>
        <v>ZONA 2</v>
      </c>
      <c r="B252" s="23" t="str">
        <f>IFERROR(VLOOKUP(D252,[23]CODIGOS!$A$1:$I$1872,3,0),"CODIGO INVALIDO ")</f>
        <v>PICHINCHA</v>
      </c>
      <c r="C252" s="23" t="str">
        <f>IFERROR(VLOOKUP(D252,[23]CODIGOS!$A$1:$I$1872,4,0),"CODIGO INVALIDO ")</f>
        <v>SAN MIGUEL DE LOS BANCOS</v>
      </c>
      <c r="D252" s="224" t="s">
        <v>128</v>
      </c>
      <c r="E252" s="23" t="str">
        <f>IFERROR(VLOOKUP(D252,[24]CODIGOS!$A$1:$I$1872,6,0),"CODIGO INVALIDO ")</f>
        <v>NOROCCIDENTE</v>
      </c>
      <c r="F252" s="23" t="str">
        <f>IFERROR(VLOOKUP(D252,[24]CODIGOS!$A$1:$I$1872,7,0),"CODIGO INVALIDO ")</f>
        <v>LOS BANCOS</v>
      </c>
      <c r="G252" s="23" t="str">
        <f>IFERROR(VLOOKUP(D252,[24]CODIGOS!$A$1:$I$1872,8,0),"CODIGO INVALIDO ")</f>
        <v>LOS BANCOS 1</v>
      </c>
      <c r="H252" s="27" t="s">
        <v>671</v>
      </c>
      <c r="I252" s="27">
        <v>4.1945846187670902E-2</v>
      </c>
      <c r="J252" s="10">
        <v>-78.921997639138297</v>
      </c>
      <c r="K252" s="68">
        <v>44674</v>
      </c>
      <c r="L252" s="68" t="s">
        <v>129</v>
      </c>
      <c r="M252" s="61" t="s">
        <v>17</v>
      </c>
      <c r="N252" s="56">
        <v>0.79166666666666663</v>
      </c>
      <c r="O252" s="56">
        <v>0.91666666666666663</v>
      </c>
      <c r="P252" s="27">
        <v>1.65</v>
      </c>
      <c r="Q252" s="27" t="s">
        <v>46</v>
      </c>
      <c r="R252" s="27" t="s">
        <v>47</v>
      </c>
      <c r="S252" s="27" t="s">
        <v>165</v>
      </c>
      <c r="T252" s="27"/>
      <c r="U252" s="27" t="s">
        <v>50</v>
      </c>
    </row>
    <row r="253" spans="1:21" s="192" customFormat="1" ht="14.25" customHeight="1" x14ac:dyDescent="0.2">
      <c r="A253" s="23" t="str">
        <f>IFERROR(VLOOKUP(D253,[23]CODIGOS!$A$1:$I$1872,2,0),"CODIGO INVALIDO ")</f>
        <v>ZONA 2</v>
      </c>
      <c r="B253" s="23" t="str">
        <f>IFERROR(VLOOKUP(D253,[23]CODIGOS!$A$1:$I$1872,3,0),"CODIGO INVALIDO ")</f>
        <v>PICHINCHA</v>
      </c>
      <c r="C253" s="23" t="str">
        <f>IFERROR(VLOOKUP(D253,[23]CODIGOS!$A$1:$I$1872,4,0),"CODIGO INVALIDO ")</f>
        <v>PEDRO VICENTE MALDONADO</v>
      </c>
      <c r="D253" s="224" t="s">
        <v>334</v>
      </c>
      <c r="E253" s="23" t="str">
        <f>IFERROR(VLOOKUP(D253,[24]CODIGOS!$A$1:$I$1872,6,0),"CODIGO INVALIDO ")</f>
        <v>NOROCCIDENTE</v>
      </c>
      <c r="F253" s="23" t="str">
        <f>IFERROR(VLOOKUP(D253,[24]CODIGOS!$A$1:$I$1872,7,0),"CODIGO INVALIDO ")</f>
        <v>MALDONADO</v>
      </c>
      <c r="G253" s="23" t="str">
        <f>IFERROR(VLOOKUP(D253,[24]CODIGOS!$A$1:$I$1872,8,0),"CODIGO INVALIDO ")</f>
        <v>MALDONADO 3</v>
      </c>
      <c r="H253" s="23" t="s">
        <v>770</v>
      </c>
      <c r="I253" s="46">
        <v>0.203671891989638</v>
      </c>
      <c r="J253" s="46">
        <v>-79.115117719941296</v>
      </c>
      <c r="K253" s="68">
        <v>44685</v>
      </c>
      <c r="L253" s="68" t="s">
        <v>129</v>
      </c>
      <c r="M253" s="61" t="s">
        <v>17</v>
      </c>
      <c r="N253" s="56">
        <v>0.61458333333333337</v>
      </c>
      <c r="O253" s="56">
        <v>0.75</v>
      </c>
      <c r="P253" s="27">
        <v>3</v>
      </c>
      <c r="Q253" s="27" t="s">
        <v>46</v>
      </c>
      <c r="R253" s="27" t="s">
        <v>109</v>
      </c>
      <c r="S253" s="27" t="s">
        <v>65</v>
      </c>
      <c r="T253" s="27"/>
      <c r="U253" s="27" t="s">
        <v>50</v>
      </c>
    </row>
    <row r="254" spans="1:21" s="192" customFormat="1" ht="14.25" customHeight="1" x14ac:dyDescent="0.2">
      <c r="A254" s="23" t="str">
        <f>IFERROR(VLOOKUP(D254,[23]CODIGOS!$A$1:$I$1872,2,0),"CODIGO INVALIDO ")</f>
        <v>ZONA 2</v>
      </c>
      <c r="B254" s="23" t="str">
        <f>IFERROR(VLOOKUP(D254,[23]CODIGOS!$A$1:$I$1872,3,0),"CODIGO INVALIDO ")</f>
        <v>PICHINCHA</v>
      </c>
      <c r="C254" s="23" t="str">
        <f>IFERROR(VLOOKUP(D254,[23]CODIGOS!$A$1:$I$1872,4,0),"CODIGO INVALIDO ")</f>
        <v>PEDRO VICENTE MALDONADO</v>
      </c>
      <c r="D254" s="224" t="s">
        <v>158</v>
      </c>
      <c r="E254" s="23" t="str">
        <f>IFERROR(VLOOKUP(D254,[24]CODIGOS!$A$1:$I$1872,6,0),"CODIGO INVALIDO ")</f>
        <v>NOROCCIDENTE</v>
      </c>
      <c r="F254" s="23" t="str">
        <f>IFERROR(VLOOKUP(D254,[24]CODIGOS!$A$1:$I$1872,7,0),"CODIGO INVALIDO ")</f>
        <v>MALDONADO</v>
      </c>
      <c r="G254" s="23" t="str">
        <f>IFERROR(VLOOKUP(D254,[24]CODIGOS!$A$1:$I$1872,8,0),"CODIGO INVALIDO ")</f>
        <v>MALDONADO 2</v>
      </c>
      <c r="H254" s="23" t="s">
        <v>771</v>
      </c>
      <c r="I254" s="46">
        <v>7.3974329028009697E-2</v>
      </c>
      <c r="J254" s="46">
        <v>-78.990844187587797</v>
      </c>
      <c r="K254" s="68">
        <v>44686</v>
      </c>
      <c r="L254" s="68" t="s">
        <v>129</v>
      </c>
      <c r="M254" s="61" t="s">
        <v>17</v>
      </c>
      <c r="N254" s="56">
        <v>0.91666666666666663</v>
      </c>
      <c r="O254" s="56">
        <v>0.20833333333333334</v>
      </c>
      <c r="P254" s="27">
        <v>11.65</v>
      </c>
      <c r="Q254" s="27" t="s">
        <v>46</v>
      </c>
      <c r="R254" s="27" t="s">
        <v>47</v>
      </c>
      <c r="S254" s="27" t="s">
        <v>772</v>
      </c>
      <c r="T254" s="27"/>
      <c r="U254" s="27" t="s">
        <v>50</v>
      </c>
    </row>
    <row r="255" spans="1:21" s="192" customFormat="1" ht="14.25" customHeight="1" x14ac:dyDescent="0.2">
      <c r="A255" s="23" t="str">
        <f>IFERROR(VLOOKUP(D255,[23]CODIGOS!$A$1:$I$1872,2,0),"CODIGO INVALIDO ")</f>
        <v>ZONA 2</v>
      </c>
      <c r="B255" s="23" t="str">
        <f>IFERROR(VLOOKUP(D255,[23]CODIGOS!$A$1:$I$1872,3,0),"CODIGO INVALIDO ")</f>
        <v>PICHINCHA</v>
      </c>
      <c r="C255" s="23" t="str">
        <f>IFERROR(VLOOKUP(D255,[23]CODIGOS!$A$1:$I$1872,4,0),"CODIGO INVALIDO ")</f>
        <v>PUERTO QUITO</v>
      </c>
      <c r="D255" s="224" t="s">
        <v>322</v>
      </c>
      <c r="E255" s="23" t="str">
        <f>IFERROR(VLOOKUP(D255,[24]CODIGOS!$A$1:$I$1872,6,0),"CODIGO INVALIDO ")</f>
        <v>NOROCCIDENTE</v>
      </c>
      <c r="F255" s="23" t="str">
        <f>IFERROR(VLOOKUP(D255,[24]CODIGOS!$A$1:$I$1872,7,0),"CODIGO INVALIDO ")</f>
        <v>PUERTO QUITO NORTE</v>
      </c>
      <c r="G255" s="23" t="str">
        <f>IFERROR(VLOOKUP(D255,[24]CODIGOS!$A$1:$I$1872,8,0),"CODIGO INVALIDO ")</f>
        <v>PUERTO QUITO NORTE 1</v>
      </c>
      <c r="H255" s="23" t="s">
        <v>874</v>
      </c>
      <c r="I255" s="27">
        <v>0.103260113750142</v>
      </c>
      <c r="J255" s="60">
        <v>-79.213201542222805</v>
      </c>
      <c r="K255" s="68">
        <v>44710</v>
      </c>
      <c r="L255" s="68" t="s">
        <v>129</v>
      </c>
      <c r="M255" s="61" t="s">
        <v>17</v>
      </c>
      <c r="N255" s="62">
        <v>0.5</v>
      </c>
      <c r="O255" s="62">
        <v>0.79166666666666663</v>
      </c>
      <c r="P255" s="27">
        <v>3</v>
      </c>
      <c r="Q255" s="27" t="s">
        <v>46</v>
      </c>
      <c r="R255" s="27" t="s">
        <v>47</v>
      </c>
      <c r="S255" s="27" t="s">
        <v>49</v>
      </c>
      <c r="T255" s="27"/>
      <c r="U255" s="27" t="s">
        <v>50</v>
      </c>
    </row>
    <row r="256" spans="1:21" s="192" customFormat="1" ht="14.25" customHeight="1" x14ac:dyDescent="0.2">
      <c r="A256" s="23" t="str">
        <f>IFERROR(VLOOKUP(D256,[23]CODIGOS!$A$1:$I$1872,2,0),"CODIGO INVALIDO ")</f>
        <v>ZONA 2</v>
      </c>
      <c r="B256" s="23" t="str">
        <f>IFERROR(VLOOKUP(D256,[23]CODIGOS!$A$1:$I$1872,3,0),"CODIGO INVALIDO ")</f>
        <v>PICHINCHA</v>
      </c>
      <c r="C256" s="23" t="str">
        <f>IFERROR(VLOOKUP(D256,[23]CODIGOS!$A$1:$I$1872,4,0),"CODIGO INVALIDO ")</f>
        <v>PUERTO QUITO</v>
      </c>
      <c r="D256" s="224" t="s">
        <v>322</v>
      </c>
      <c r="E256" s="23" t="str">
        <f>IFERROR(VLOOKUP(D256,[24]CODIGOS!$A$1:$I$1872,6,0),"CODIGO INVALIDO ")</f>
        <v>NOROCCIDENTE</v>
      </c>
      <c r="F256" s="23" t="str">
        <f>IFERROR(VLOOKUP(D256,[24]CODIGOS!$A$1:$I$1872,7,0),"CODIGO INVALIDO ")</f>
        <v>PUERTO QUITO NORTE</v>
      </c>
      <c r="G256" s="23" t="str">
        <f>IFERROR(VLOOKUP(D256,[24]CODIGOS!$A$1:$I$1872,8,0),"CODIGO INVALIDO ")</f>
        <v>PUERTO QUITO NORTE 1</v>
      </c>
      <c r="H256" s="23" t="s">
        <v>902</v>
      </c>
      <c r="I256" s="27">
        <v>0.19019264810762901</v>
      </c>
      <c r="J256" s="60">
        <v>-79.2751188381242</v>
      </c>
      <c r="K256" s="68">
        <v>44718</v>
      </c>
      <c r="L256" s="68" t="s">
        <v>129</v>
      </c>
      <c r="M256" s="61" t="s">
        <v>17</v>
      </c>
      <c r="N256" s="56">
        <v>0.45833333333333331</v>
      </c>
      <c r="O256" s="56">
        <v>0.75</v>
      </c>
      <c r="P256" s="27">
        <v>4</v>
      </c>
      <c r="Q256" s="27" t="s">
        <v>46</v>
      </c>
      <c r="R256" s="27" t="s">
        <v>47</v>
      </c>
      <c r="S256" s="27" t="s">
        <v>424</v>
      </c>
      <c r="T256" s="27"/>
      <c r="U256" s="27" t="s">
        <v>50</v>
      </c>
    </row>
    <row r="257" spans="1:21" s="192" customFormat="1" ht="14.25" customHeight="1" x14ac:dyDescent="0.2">
      <c r="A257" s="23" t="str">
        <f>IFERROR(VLOOKUP(D257,[23]CODIGOS!$A$1:$I$1872,2,0),"CODIGO INVALIDO ")</f>
        <v>ZONA 2</v>
      </c>
      <c r="B257" s="23" t="str">
        <f>IFERROR(VLOOKUP(D257,[23]CODIGOS!$A$1:$I$1872,3,0),"CODIGO INVALIDO ")</f>
        <v>PICHINCHA</v>
      </c>
      <c r="C257" s="23" t="str">
        <f>IFERROR(VLOOKUP(D257,[23]CODIGOS!$A$1:$I$1872,4,0),"CODIGO INVALIDO ")</f>
        <v>SAN MIGUEL DE LOS BANCOS</v>
      </c>
      <c r="D257" s="224" t="s">
        <v>909</v>
      </c>
      <c r="E257" s="23" t="str">
        <f>IFERROR(VLOOKUP(D257,[24]CODIGOS!$A$1:$I$1872,6,0),"CODIGO INVALIDO ")</f>
        <v>NOROCCIDENTE</v>
      </c>
      <c r="F257" s="23" t="str">
        <f>IFERROR(VLOOKUP(D257,[24]CODIGOS!$A$1:$I$1872,7,0),"CODIGO INVALIDO ")</f>
        <v>LOS BANCOS</v>
      </c>
      <c r="G257" s="23" t="str">
        <f>IFERROR(VLOOKUP(D257,[24]CODIGOS!$A$1:$I$1872,8,0),"CODIGO INVALIDO ")</f>
        <v>LOS BANCOS 4</v>
      </c>
      <c r="H257" s="23" t="s">
        <v>910</v>
      </c>
      <c r="I257" s="27">
        <v>6.8776719961976002E-3</v>
      </c>
      <c r="J257" s="60">
        <v>-78.913047537003493</v>
      </c>
      <c r="K257" s="68">
        <v>44719</v>
      </c>
      <c r="L257" s="68" t="s">
        <v>129</v>
      </c>
      <c r="M257" s="61" t="s">
        <v>17</v>
      </c>
      <c r="N257" s="56">
        <v>0.41666666666666669</v>
      </c>
      <c r="O257" s="56">
        <v>0.75</v>
      </c>
      <c r="P257" s="27">
        <v>1.5</v>
      </c>
      <c r="Q257" s="27" t="s">
        <v>46</v>
      </c>
      <c r="R257" s="27" t="s">
        <v>109</v>
      </c>
      <c r="S257" s="27" t="s">
        <v>65</v>
      </c>
      <c r="T257" s="27"/>
      <c r="U257" s="27" t="s">
        <v>50</v>
      </c>
    </row>
    <row r="258" spans="1:21" s="192" customFormat="1" ht="14.25" customHeight="1" x14ac:dyDescent="0.2">
      <c r="A258" s="23" t="str">
        <f>IFERROR(VLOOKUP(D258,[23]CODIGOS!$A$1:$I$1872,2,0),"CODIGO INVALIDO ")</f>
        <v>ZONA 2</v>
      </c>
      <c r="B258" s="23" t="str">
        <f>IFERROR(VLOOKUP(D258,[23]CODIGOS!$A$1:$I$1872,3,0),"CODIGO INVALIDO ")</f>
        <v>PICHINCHA</v>
      </c>
      <c r="C258" s="23" t="str">
        <f>IFERROR(VLOOKUP(D258,[23]CODIGOS!$A$1:$I$1872,4,0),"CODIGO INVALIDO ")</f>
        <v>PUERTO QUITO</v>
      </c>
      <c r="D258" s="224" t="s">
        <v>378</v>
      </c>
      <c r="E258" s="23" t="str">
        <f>IFERROR(VLOOKUP(D258,[24]CODIGOS!$A$1:$I$1872,6,0),"CODIGO INVALIDO ")</f>
        <v>NOROCCIDENTE</v>
      </c>
      <c r="F258" s="23" t="str">
        <f>IFERROR(VLOOKUP(D258,[24]CODIGOS!$A$1:$I$1872,7,0),"CODIGO INVALIDO ")</f>
        <v>PUERTO QUITO SUR</v>
      </c>
      <c r="G258" s="23" t="str">
        <f>IFERROR(VLOOKUP(D258,[24]CODIGOS!$A$1:$I$1872,8,0),"CODIGO INVALIDO ")</f>
        <v>PUERTO QUITO SUR 1</v>
      </c>
      <c r="H258" s="23" t="s">
        <v>931</v>
      </c>
      <c r="I258" s="27">
        <v>4.3651338725835903E-2</v>
      </c>
      <c r="J258" s="26">
        <v>-79.363865374798394</v>
      </c>
      <c r="K258" s="68">
        <v>44726</v>
      </c>
      <c r="L258" s="68" t="s">
        <v>129</v>
      </c>
      <c r="M258" s="61" t="s">
        <v>17</v>
      </c>
      <c r="N258" s="56">
        <v>0.41666666666666669</v>
      </c>
      <c r="O258" s="56">
        <v>0.82638888888888884</v>
      </c>
      <c r="P258" s="27">
        <v>5</v>
      </c>
      <c r="Q258" s="27" t="s">
        <v>46</v>
      </c>
      <c r="R258" s="27" t="s">
        <v>109</v>
      </c>
      <c r="S258" s="27" t="s">
        <v>65</v>
      </c>
      <c r="T258" s="27"/>
      <c r="U258" s="27" t="s">
        <v>50</v>
      </c>
    </row>
    <row r="259" spans="1:21" s="192" customFormat="1" ht="14.25" customHeight="1" x14ac:dyDescent="0.2">
      <c r="A259" s="23" t="str">
        <f>IFERROR(VLOOKUP(D259,[23]CODIGOS!$A$1:$I$1872,2,0),"CODIGO INVALIDO ")</f>
        <v>ZONA 2</v>
      </c>
      <c r="B259" s="23" t="str">
        <f>IFERROR(VLOOKUP(D259,[23]CODIGOS!$A$1:$I$1872,3,0),"CODIGO INVALIDO ")</f>
        <v>PICHINCHA</v>
      </c>
      <c r="C259" s="23" t="str">
        <f>IFERROR(VLOOKUP(D259,[23]CODIGOS!$A$1:$I$1872,4,0),"CODIGO INVALIDO ")</f>
        <v>PUERTO QUITO</v>
      </c>
      <c r="D259" s="224" t="s">
        <v>322</v>
      </c>
      <c r="E259" s="23" t="str">
        <f>IFERROR(VLOOKUP(D259,[24]CODIGOS!$A$1:$I$1872,6,0),"CODIGO INVALIDO ")</f>
        <v>NOROCCIDENTE</v>
      </c>
      <c r="F259" s="23" t="str">
        <f>IFERROR(VLOOKUP(D259,[24]CODIGOS!$A$1:$I$1872,7,0),"CODIGO INVALIDO ")</f>
        <v>PUERTO QUITO NORTE</v>
      </c>
      <c r="G259" s="23" t="str">
        <f>IFERROR(VLOOKUP(D259,[24]CODIGOS!$A$1:$I$1872,8,0),"CODIGO INVALIDO ")</f>
        <v>PUERTO QUITO NORTE 1</v>
      </c>
      <c r="H259" s="23" t="s">
        <v>963</v>
      </c>
      <c r="I259" s="27">
        <v>0.22398318681985099</v>
      </c>
      <c r="J259" s="12">
        <v>-79.273807535064407</v>
      </c>
      <c r="K259" s="68">
        <v>44757</v>
      </c>
      <c r="L259" s="68" t="s">
        <v>129</v>
      </c>
      <c r="M259" s="61" t="s">
        <v>17</v>
      </c>
      <c r="N259" s="62">
        <v>0.4375</v>
      </c>
      <c r="O259" s="62">
        <v>0.73958333333333337</v>
      </c>
      <c r="P259" s="27">
        <v>1.5</v>
      </c>
      <c r="Q259" s="27" t="s">
        <v>46</v>
      </c>
      <c r="R259" s="27" t="s">
        <v>47</v>
      </c>
      <c r="S259" s="27" t="s">
        <v>424</v>
      </c>
      <c r="T259" s="27"/>
      <c r="U259" s="27" t="s">
        <v>50</v>
      </c>
    </row>
    <row r="260" spans="1:21" s="192" customFormat="1" ht="14.25" customHeight="1" x14ac:dyDescent="0.2">
      <c r="A260" s="23" t="str">
        <f>IFERROR(VLOOKUP(D260,[23]CODIGOS!$A$1:$I$1872,2,0),"CODIGO INVALIDO ")</f>
        <v>ZONA 2</v>
      </c>
      <c r="B260" s="23" t="str">
        <f>IFERROR(VLOOKUP(D260,[23]CODIGOS!$A$1:$I$1872,3,0),"CODIGO INVALIDO ")</f>
        <v>PICHINCHA</v>
      </c>
      <c r="C260" s="23" t="str">
        <f>IFERROR(VLOOKUP(D260,[23]CODIGOS!$A$1:$I$1872,4,0),"CODIGO INVALIDO ")</f>
        <v>PEDRO VICENTE MALDONADO</v>
      </c>
      <c r="D260" s="224" t="s">
        <v>158</v>
      </c>
      <c r="E260" s="23" t="str">
        <f>IFERROR(VLOOKUP(D260,[24]CODIGOS!$A$1:$I$1872,6,0),"CODIGO INVALIDO ")</f>
        <v>NOROCCIDENTE</v>
      </c>
      <c r="F260" s="23" t="str">
        <f>IFERROR(VLOOKUP(D260,[24]CODIGOS!$A$1:$I$1872,7,0),"CODIGO INVALIDO ")</f>
        <v>MALDONADO</v>
      </c>
      <c r="G260" s="23" t="str">
        <f>IFERROR(VLOOKUP(D260,[24]CODIGOS!$A$1:$I$1872,8,0),"CODIGO INVALIDO ")</f>
        <v>MALDONADO 2</v>
      </c>
      <c r="H260" s="23" t="s">
        <v>1000</v>
      </c>
      <c r="I260" s="27">
        <v>0.20594170996376501</v>
      </c>
      <c r="J260" s="12">
        <v>-79.035060884925699</v>
      </c>
      <c r="K260" s="68">
        <v>44761</v>
      </c>
      <c r="L260" s="68" t="s">
        <v>129</v>
      </c>
      <c r="M260" s="61" t="s">
        <v>17</v>
      </c>
      <c r="N260" s="62">
        <v>0.47916666666666669</v>
      </c>
      <c r="O260" s="62">
        <v>0.78125</v>
      </c>
      <c r="P260" s="27">
        <v>5</v>
      </c>
      <c r="Q260" s="27" t="s">
        <v>46</v>
      </c>
      <c r="R260" s="27" t="s">
        <v>47</v>
      </c>
      <c r="S260" s="27" t="s">
        <v>168</v>
      </c>
      <c r="T260" s="27"/>
      <c r="U260" s="27" t="s">
        <v>50</v>
      </c>
    </row>
    <row r="261" spans="1:21" s="192" customFormat="1" ht="14.25" customHeight="1" x14ac:dyDescent="0.2">
      <c r="A261" s="23" t="str">
        <f>IFERROR(VLOOKUP(D261,[23]CODIGOS!$A$1:$I$1872,2,0),"CODIGO INVALIDO ")</f>
        <v>ZONA 2</v>
      </c>
      <c r="B261" s="23" t="str">
        <f>IFERROR(VLOOKUP(D261,[23]CODIGOS!$A$1:$I$1872,3,0),"CODIGO INVALIDO ")</f>
        <v>PICHINCHA</v>
      </c>
      <c r="C261" s="23" t="str">
        <f>IFERROR(VLOOKUP(D261,[23]CODIGOS!$A$1:$I$1872,4,0),"CODIGO INVALIDO ")</f>
        <v>PUERTO QUITO</v>
      </c>
      <c r="D261" s="224" t="s">
        <v>163</v>
      </c>
      <c r="E261" s="23" t="str">
        <f>IFERROR(VLOOKUP(D261,[24]CODIGOS!$A$1:$I$1872,6,0),"CODIGO INVALIDO ")</f>
        <v>NOROCCIDENTE</v>
      </c>
      <c r="F261" s="23" t="str">
        <f>IFERROR(VLOOKUP(D261,[24]CODIGOS!$A$1:$I$1872,7,0),"CODIGO INVALIDO ")</f>
        <v>PUERTO QUITO NORTE</v>
      </c>
      <c r="G261" s="23" t="str">
        <f>IFERROR(VLOOKUP(D261,[24]CODIGOS!$A$1:$I$1872,8,0),"CODIGO INVALIDO ")</f>
        <v>PUERTO QUITO NORTE 2</v>
      </c>
      <c r="H261" s="23" t="s">
        <v>1018</v>
      </c>
      <c r="I261" s="27">
        <v>0.23048912043297301</v>
      </c>
      <c r="J261" s="26">
        <v>-79.215288149134693</v>
      </c>
      <c r="K261" s="68">
        <v>44769</v>
      </c>
      <c r="L261" s="68" t="s">
        <v>129</v>
      </c>
      <c r="M261" s="61" t="s">
        <v>17</v>
      </c>
      <c r="N261" s="62">
        <v>0.47916666666666669</v>
      </c>
      <c r="O261" s="62">
        <v>0.78125</v>
      </c>
      <c r="P261" s="27">
        <v>2</v>
      </c>
      <c r="Q261" s="27" t="s">
        <v>46</v>
      </c>
      <c r="R261" s="27" t="s">
        <v>47</v>
      </c>
      <c r="S261" s="27" t="s">
        <v>239</v>
      </c>
      <c r="T261" s="27"/>
      <c r="U261" s="27" t="s">
        <v>50</v>
      </c>
    </row>
    <row r="262" spans="1:21" s="192" customFormat="1" ht="14.25" customHeight="1" x14ac:dyDescent="0.2">
      <c r="A262" s="23" t="str">
        <f>IFERROR(VLOOKUP(D262,[23]CODIGOS!$A$1:$I$1872,2,0),"CODIGO INVALIDO ")</f>
        <v>ZONA 2</v>
      </c>
      <c r="B262" s="23" t="str">
        <f>IFERROR(VLOOKUP(D262,[23]CODIGOS!$A$1:$I$1872,3,0),"CODIGO INVALIDO ")</f>
        <v>PICHINCHA</v>
      </c>
      <c r="C262" s="23" t="str">
        <f>IFERROR(VLOOKUP(D262,[23]CODIGOS!$A$1:$I$1872,4,0),"CODIGO INVALIDO ")</f>
        <v>SAN MIGUEL DE LOS BANCOS</v>
      </c>
      <c r="D262" s="224" t="s">
        <v>909</v>
      </c>
      <c r="E262" s="23" t="str">
        <f>IFERROR(VLOOKUP(D262,[24]CODIGOS!$A$1:$I$1872,6,0),"CODIGO INVALIDO ")</f>
        <v>NOROCCIDENTE</v>
      </c>
      <c r="F262" s="23" t="str">
        <f>IFERROR(VLOOKUP(D262,[24]CODIGOS!$A$1:$I$1872,7,0),"CODIGO INVALIDO ")</f>
        <v>LOS BANCOS</v>
      </c>
      <c r="G262" s="23" t="str">
        <f>IFERROR(VLOOKUP(D262,[24]CODIGOS!$A$1:$I$1872,8,0),"CODIGO INVALIDO ")</f>
        <v>LOS BANCOS 4</v>
      </c>
      <c r="H262" s="23" t="s">
        <v>1038</v>
      </c>
      <c r="I262" s="80">
        <v>-2.928E-3</v>
      </c>
      <c r="J262" s="80">
        <v>-79.017555999999999</v>
      </c>
      <c r="K262" s="68">
        <v>44785</v>
      </c>
      <c r="L262" s="68" t="s">
        <v>129</v>
      </c>
      <c r="M262" s="61" t="s">
        <v>17</v>
      </c>
      <c r="N262" s="62">
        <v>0.41666666666666669</v>
      </c>
      <c r="O262" s="62">
        <v>0.78125</v>
      </c>
      <c r="P262" s="27">
        <v>2</v>
      </c>
      <c r="Q262" s="27" t="s">
        <v>46</v>
      </c>
      <c r="R262" s="27" t="s">
        <v>47</v>
      </c>
      <c r="S262" s="27" t="s">
        <v>686</v>
      </c>
      <c r="T262" s="27"/>
      <c r="U262" s="27" t="s">
        <v>50</v>
      </c>
    </row>
    <row r="263" spans="1:21" s="192" customFormat="1" ht="14.25" customHeight="1" x14ac:dyDescent="0.2">
      <c r="A263" s="23" t="str">
        <f>IFERROR(VLOOKUP(D263,[23]CODIGOS!$A$1:$I$1872,2,0),"CODIGO INVALIDO ")</f>
        <v>ZONA 2</v>
      </c>
      <c r="B263" s="23" t="str">
        <f>IFERROR(VLOOKUP(D263,[23]CODIGOS!$A$1:$I$1872,3,0),"CODIGO INVALIDO ")</f>
        <v>PICHINCHA</v>
      </c>
      <c r="C263" s="23" t="str">
        <f>IFERROR(VLOOKUP(D263,[23]CODIGOS!$A$1:$I$1872,4,0),"CODIGO INVALIDO ")</f>
        <v>SAN MIGUEL DE LOS BANCOS</v>
      </c>
      <c r="D263" s="224" t="s">
        <v>521</v>
      </c>
      <c r="E263" s="23" t="str">
        <f>IFERROR(VLOOKUP(D263,[24]CODIGOS!$A$1:$I$1872,6,0),"CODIGO INVALIDO ")</f>
        <v>NOROCCIDENTE</v>
      </c>
      <c r="F263" s="23" t="str">
        <f>IFERROR(VLOOKUP(D263,[24]CODIGOS!$A$1:$I$1872,7,0),"CODIGO INVALIDO ")</f>
        <v>LOS BANCOS</v>
      </c>
      <c r="G263" s="23" t="str">
        <f>IFERROR(VLOOKUP(D263,[24]CODIGOS!$A$1:$I$1872,8,0),"CODIGO INVALIDO ")</f>
        <v>LOS BANCOS 3</v>
      </c>
      <c r="H263" s="23" t="s">
        <v>948</v>
      </c>
      <c r="I263" s="80">
        <v>-5.3547612978178699E-2</v>
      </c>
      <c r="J263" s="80">
        <v>-79.106310009956303</v>
      </c>
      <c r="K263" s="68">
        <v>44790</v>
      </c>
      <c r="L263" s="68" t="s">
        <v>129</v>
      </c>
      <c r="M263" s="37" t="s">
        <v>17</v>
      </c>
      <c r="N263" s="62">
        <v>0.46875</v>
      </c>
      <c r="O263" s="62">
        <v>0.66666666666666663</v>
      </c>
      <c r="P263" s="27">
        <v>2</v>
      </c>
      <c r="Q263" s="27" t="s">
        <v>46</v>
      </c>
      <c r="R263" s="27" t="s">
        <v>109</v>
      </c>
      <c r="S263" s="27" t="s">
        <v>65</v>
      </c>
      <c r="T263" s="27"/>
      <c r="U263" s="27" t="s">
        <v>50</v>
      </c>
    </row>
    <row r="264" spans="1:21" s="192" customFormat="1" ht="14.25" customHeight="1" x14ac:dyDescent="0.2">
      <c r="A264" s="23" t="str">
        <f>IFERROR(VLOOKUP(D264,[23]CODIGOS!$A$1:$I$1872,2,0),"CODIGO INVALIDO ")</f>
        <v>ZONA 2</v>
      </c>
      <c r="B264" s="23" t="str">
        <f>IFERROR(VLOOKUP(D264,[23]CODIGOS!$A$1:$I$1872,3,0),"CODIGO INVALIDO ")</f>
        <v>PICHINCHA</v>
      </c>
      <c r="C264" s="23" t="str">
        <f>IFERROR(VLOOKUP(D264,[23]CODIGOS!$A$1:$I$1872,4,0),"CODIGO INVALIDO ")</f>
        <v>SAN MIGUEL DE LOS BANCOS</v>
      </c>
      <c r="D264" s="224" t="s">
        <v>335</v>
      </c>
      <c r="E264" s="23" t="str">
        <f>IFERROR(VLOOKUP(D264,[24]CODIGOS!$A$1:$I$1872,6,0),"CODIGO INVALIDO ")</f>
        <v>NOROCCIDENTE</v>
      </c>
      <c r="F264" s="23" t="str">
        <f>IFERROR(VLOOKUP(D264,[24]CODIGOS!$A$1:$I$1872,7,0),"CODIGO INVALIDO ")</f>
        <v>LOS BANCOS</v>
      </c>
      <c r="G264" s="23" t="str">
        <f>IFERROR(VLOOKUP(D264,[24]CODIGOS!$A$1:$I$1872,8,0),"CODIGO INVALIDO ")</f>
        <v>LOS BANCOS 2</v>
      </c>
      <c r="H264" s="27" t="s">
        <v>1102</v>
      </c>
      <c r="I264" s="27">
        <v>-5.2163593715426997E-2</v>
      </c>
      <c r="J264" s="12">
        <v>-78.777299523353506</v>
      </c>
      <c r="K264" s="68">
        <v>44796</v>
      </c>
      <c r="L264" s="68" t="s">
        <v>129</v>
      </c>
      <c r="M264" s="61" t="s">
        <v>17</v>
      </c>
      <c r="N264" s="62">
        <v>0.73958333333333337</v>
      </c>
      <c r="O264" s="62">
        <v>0.85416666666666663</v>
      </c>
      <c r="P264" s="27">
        <v>2</v>
      </c>
      <c r="Q264" s="27" t="s">
        <v>46</v>
      </c>
      <c r="R264" s="27" t="s">
        <v>47</v>
      </c>
      <c r="S264" s="27" t="s">
        <v>333</v>
      </c>
      <c r="T264" s="27"/>
      <c r="U264" s="27" t="s">
        <v>50</v>
      </c>
    </row>
    <row r="265" spans="1:21" s="192" customFormat="1" ht="14.25" customHeight="1" x14ac:dyDescent="0.2">
      <c r="A265" s="23" t="str">
        <f>IFERROR(VLOOKUP(D265,[23]CODIGOS!$A$1:$I$1872,2,0),"CODIGO INVALIDO ")</f>
        <v>ZONA 2</v>
      </c>
      <c r="B265" s="23" t="str">
        <f>IFERROR(VLOOKUP(D265,[23]CODIGOS!$A$1:$I$1872,3,0),"CODIGO INVALIDO ")</f>
        <v>PICHINCHA</v>
      </c>
      <c r="C265" s="23" t="str">
        <f>IFERROR(VLOOKUP(D265,[23]CODIGOS!$A$1:$I$1872,4,0),"CODIGO INVALIDO ")</f>
        <v>PEDRO VICENTE MALDONADO</v>
      </c>
      <c r="D265" s="224" t="s">
        <v>321</v>
      </c>
      <c r="E265" s="23" t="str">
        <f>IFERROR(VLOOKUP(D265,[24]CODIGOS!$A$1:$I$1872,6,0),"CODIGO INVALIDO ")</f>
        <v>NOROCCIDENTE</v>
      </c>
      <c r="F265" s="23" t="str">
        <f>IFERROR(VLOOKUP(D265,[24]CODIGOS!$A$1:$I$1872,7,0),"CODIGO INVALIDO ")</f>
        <v>MALDONADO</v>
      </c>
      <c r="G265" s="23" t="str">
        <f>IFERROR(VLOOKUP(D265,[24]CODIGOS!$A$1:$I$1872,8,0),"CODIGO INVALIDO ")</f>
        <v>MALDONADO 1</v>
      </c>
      <c r="H265" s="23" t="s">
        <v>1160</v>
      </c>
      <c r="I265" s="27">
        <v>8.8630879340608398E-2</v>
      </c>
      <c r="J265" s="12">
        <v>-79.056705236434894</v>
      </c>
      <c r="K265" s="68">
        <v>44817</v>
      </c>
      <c r="L265" s="68" t="s">
        <v>129</v>
      </c>
      <c r="M265" s="61" t="s">
        <v>17</v>
      </c>
      <c r="N265" s="56">
        <v>0.5625</v>
      </c>
      <c r="O265" s="56">
        <v>0.625</v>
      </c>
      <c r="P265" s="27">
        <v>1.32</v>
      </c>
      <c r="Q265" s="27" t="s">
        <v>46</v>
      </c>
      <c r="R265" s="27" t="s">
        <v>47</v>
      </c>
      <c r="S265" s="27" t="s">
        <v>49</v>
      </c>
      <c r="T265" s="27" t="s">
        <v>696</v>
      </c>
      <c r="U265" s="27" t="s">
        <v>50</v>
      </c>
    </row>
    <row r="266" spans="1:21" s="192" customFormat="1" ht="14.25" customHeight="1" x14ac:dyDescent="0.2">
      <c r="A266" s="23" t="str">
        <f>IFERROR(VLOOKUP(D266,[23]CODIGOS!$A$1:$I$1872,2,0),"CODIGO INVALIDO ")</f>
        <v>ZONA 2</v>
      </c>
      <c r="B266" s="23" t="str">
        <f>IFERROR(VLOOKUP(D266,[23]CODIGOS!$A$1:$I$1872,3,0),"CODIGO INVALIDO ")</f>
        <v>PICHINCHA</v>
      </c>
      <c r="C266" s="23" t="str">
        <f>IFERROR(VLOOKUP(D266,[23]CODIGOS!$A$1:$I$1872,4,0),"CODIGO INVALIDO ")</f>
        <v>PEDRO VICENTE MALDONADO</v>
      </c>
      <c r="D266" s="224" t="s">
        <v>321</v>
      </c>
      <c r="E266" s="23" t="str">
        <f>IFERROR(VLOOKUP(D266,[24]CODIGOS!$A$1:$I$1872,6,0),"CODIGO INVALIDO ")</f>
        <v>NOROCCIDENTE</v>
      </c>
      <c r="F266" s="23" t="str">
        <f>IFERROR(VLOOKUP(D266,[24]CODIGOS!$A$1:$I$1872,7,0),"CODIGO INVALIDO ")</f>
        <v>MALDONADO</v>
      </c>
      <c r="G266" s="23" t="str">
        <f>IFERROR(VLOOKUP(D266,[24]CODIGOS!$A$1:$I$1872,8,0),"CODIGO INVALIDO ")</f>
        <v>MALDONADO 1</v>
      </c>
      <c r="H266" s="23" t="s">
        <v>1160</v>
      </c>
      <c r="I266" s="27">
        <v>8.3582967676699399E-2</v>
      </c>
      <c r="J266" s="12">
        <v>-79.044109582901001</v>
      </c>
      <c r="K266" s="68">
        <v>44818</v>
      </c>
      <c r="L266" s="68" t="s">
        <v>129</v>
      </c>
      <c r="M266" s="61" t="s">
        <v>17</v>
      </c>
      <c r="N266" s="56">
        <v>0.54166666666666663</v>
      </c>
      <c r="O266" s="56">
        <v>0.64583333333333337</v>
      </c>
      <c r="P266" s="27">
        <v>2.1</v>
      </c>
      <c r="Q266" s="27" t="s">
        <v>46</v>
      </c>
      <c r="R266" s="27" t="s">
        <v>47</v>
      </c>
      <c r="S266" s="27" t="s">
        <v>49</v>
      </c>
      <c r="T266" s="27" t="s">
        <v>496</v>
      </c>
      <c r="U266" s="27" t="s">
        <v>50</v>
      </c>
    </row>
    <row r="267" spans="1:21" s="192" customFormat="1" ht="14.25" customHeight="1" x14ac:dyDescent="0.2">
      <c r="A267" s="23" t="str">
        <f>IFERROR(VLOOKUP(D267,[23]CODIGOS!$A$1:$I$1872,2,0),"CODIGO INVALIDO ")</f>
        <v>ZONA 2</v>
      </c>
      <c r="B267" s="23" t="str">
        <f>IFERROR(VLOOKUP(D267,[23]CODIGOS!$A$1:$I$1872,3,0),"CODIGO INVALIDO ")</f>
        <v>PICHINCHA</v>
      </c>
      <c r="C267" s="23" t="str">
        <f>IFERROR(VLOOKUP(D267,[23]CODIGOS!$A$1:$I$1872,4,0),"CODIGO INVALIDO ")</f>
        <v>SAN MIGUEL DE LOS BANCOS</v>
      </c>
      <c r="D267" s="224" t="s">
        <v>128</v>
      </c>
      <c r="E267" s="23" t="str">
        <f>IFERROR(VLOOKUP(D267,[24]CODIGOS!$A$1:$I$1872,6,0),"CODIGO INVALIDO ")</f>
        <v>NOROCCIDENTE</v>
      </c>
      <c r="F267" s="23" t="str">
        <f>IFERROR(VLOOKUP(D267,[24]CODIGOS!$A$1:$I$1872,7,0),"CODIGO INVALIDO ")</f>
        <v>LOS BANCOS</v>
      </c>
      <c r="G267" s="23" t="str">
        <f>IFERROR(VLOOKUP(D267,[24]CODIGOS!$A$1:$I$1872,8,0),"CODIGO INVALIDO ")</f>
        <v>LOS BANCOS 1</v>
      </c>
      <c r="H267" s="23" t="s">
        <v>1167</v>
      </c>
      <c r="I267" s="27">
        <v>2.3946761387785599E-2</v>
      </c>
      <c r="J267" s="12">
        <v>-78.881819844245896</v>
      </c>
      <c r="K267" s="68">
        <v>44818</v>
      </c>
      <c r="L267" s="68" t="s">
        <v>129</v>
      </c>
      <c r="M267" s="61" t="s">
        <v>17</v>
      </c>
      <c r="N267" s="62">
        <v>0.66666666666666663</v>
      </c>
      <c r="O267" s="62">
        <v>0.70833333333333337</v>
      </c>
      <c r="P267" s="23">
        <v>1.8</v>
      </c>
      <c r="Q267" s="27" t="s">
        <v>46</v>
      </c>
      <c r="R267" s="27" t="s">
        <v>47</v>
      </c>
      <c r="S267" s="27" t="s">
        <v>333</v>
      </c>
      <c r="T267" s="27"/>
      <c r="U267" s="27" t="s">
        <v>50</v>
      </c>
    </row>
    <row r="268" spans="1:21" s="192" customFormat="1" ht="14.25" customHeight="1" x14ac:dyDescent="0.2">
      <c r="A268" s="23" t="str">
        <f>IFERROR(VLOOKUP(D268,[23]CODIGOS!$A$1:$I$1872,2,0),"CODIGO INVALIDO ")</f>
        <v>ZONA 2</v>
      </c>
      <c r="B268" s="23" t="str">
        <f>IFERROR(VLOOKUP(D268,[23]CODIGOS!$A$1:$I$1872,3,0),"CODIGO INVALIDO ")</f>
        <v>PICHINCHA</v>
      </c>
      <c r="C268" s="23" t="str">
        <f>IFERROR(VLOOKUP(D268,[23]CODIGOS!$A$1:$I$1872,4,0),"CODIGO INVALIDO ")</f>
        <v>PEDRO VICENTE MALDONADO</v>
      </c>
      <c r="D268" s="224" t="s">
        <v>158</v>
      </c>
      <c r="E268" s="23" t="str">
        <f>IFERROR(VLOOKUP(D268,[24]CODIGOS!$A$1:$I$1872,6,0),"CODIGO INVALIDO ")</f>
        <v>NOROCCIDENTE</v>
      </c>
      <c r="F268" s="23" t="str">
        <f>IFERROR(VLOOKUP(D268,[24]CODIGOS!$A$1:$I$1872,7,0),"CODIGO INVALIDO ")</f>
        <v>MALDONADO</v>
      </c>
      <c r="G268" s="23" t="str">
        <f>IFERROR(VLOOKUP(D268,[24]CODIGOS!$A$1:$I$1872,8,0),"CODIGO INVALIDO ")</f>
        <v>MALDONADO 2</v>
      </c>
      <c r="H268" s="23" t="s">
        <v>1223</v>
      </c>
      <c r="I268" s="27">
        <v>0.154363241852358</v>
      </c>
      <c r="J268" s="10">
        <v>-79.030094424171907</v>
      </c>
      <c r="K268" s="68">
        <v>44839</v>
      </c>
      <c r="L268" s="68" t="s">
        <v>129</v>
      </c>
      <c r="M268" s="61" t="s">
        <v>17</v>
      </c>
      <c r="N268" s="56">
        <v>0.47916666666666669</v>
      </c>
      <c r="O268" s="56">
        <v>0.5625</v>
      </c>
      <c r="P268" s="27">
        <v>1</v>
      </c>
      <c r="Q268" s="27" t="s">
        <v>46</v>
      </c>
      <c r="R268" s="27" t="s">
        <v>47</v>
      </c>
      <c r="S268" s="27" t="s">
        <v>551</v>
      </c>
      <c r="T268" s="27"/>
      <c r="U268" s="23" t="s">
        <v>50</v>
      </c>
    </row>
    <row r="269" spans="1:21" s="192" customFormat="1" ht="14.25" customHeight="1" x14ac:dyDescent="0.2">
      <c r="A269" s="23" t="str">
        <f>IFERROR(VLOOKUP(D269,[23]CODIGOS!$A$1:$I$1872,2,0),"CODIGO INVALIDO ")</f>
        <v>ZONA 2</v>
      </c>
      <c r="B269" s="23" t="str">
        <f>IFERROR(VLOOKUP(D269,[23]CODIGOS!$A$1:$I$1872,3,0),"CODIGO INVALIDO ")</f>
        <v>PICHINCHA</v>
      </c>
      <c r="C269" s="23" t="str">
        <f>IFERROR(VLOOKUP(D269,[23]CODIGOS!$A$1:$I$1872,4,0),"CODIGO INVALIDO ")</f>
        <v>SAN MIGUEL DE LOS BANCOS</v>
      </c>
      <c r="D269" s="224" t="s">
        <v>128</v>
      </c>
      <c r="E269" s="23" t="str">
        <f>IFERROR(VLOOKUP(D269,[24]CODIGOS!$A$1:$I$1872,6,0),"CODIGO INVALIDO ")</f>
        <v>NOROCCIDENTE</v>
      </c>
      <c r="F269" s="23" t="str">
        <f>IFERROR(VLOOKUP(D269,[24]CODIGOS!$A$1:$I$1872,7,0),"CODIGO INVALIDO ")</f>
        <v>LOS BANCOS</v>
      </c>
      <c r="G269" s="23" t="str">
        <f>IFERROR(VLOOKUP(D269,[24]CODIGOS!$A$1:$I$1872,8,0),"CODIGO INVALIDO ")</f>
        <v>LOS BANCOS 1</v>
      </c>
      <c r="H269" s="23" t="s">
        <v>1237</v>
      </c>
      <c r="I269" s="27">
        <v>2.45904914117594E-2</v>
      </c>
      <c r="J269" s="26">
        <v>-78.8785507684224</v>
      </c>
      <c r="K269" s="68">
        <v>44844</v>
      </c>
      <c r="L269" s="68" t="s">
        <v>129</v>
      </c>
      <c r="M269" s="61" t="s">
        <v>17</v>
      </c>
      <c r="N269" s="56">
        <v>0.60416666666666663</v>
      </c>
      <c r="O269" s="56">
        <v>0.75</v>
      </c>
      <c r="P269" s="27">
        <v>1.7</v>
      </c>
      <c r="Q269" s="27" t="s">
        <v>46</v>
      </c>
      <c r="R269" s="27" t="s">
        <v>47</v>
      </c>
      <c r="S269" s="27" t="s">
        <v>333</v>
      </c>
      <c r="T269" s="27"/>
      <c r="U269" s="23" t="s">
        <v>50</v>
      </c>
    </row>
    <row r="270" spans="1:21" s="192" customFormat="1" ht="14.25" customHeight="1" x14ac:dyDescent="0.2">
      <c r="A270" s="23" t="str">
        <f>IFERROR(VLOOKUP(D270,[23]CODIGOS!$A$1:$I$1872,2,0),"CODIGO INVALIDO ")</f>
        <v>ZONA 2</v>
      </c>
      <c r="B270" s="23" t="str">
        <f>IFERROR(VLOOKUP(D270,[23]CODIGOS!$A$1:$I$1872,3,0),"CODIGO INVALIDO ")</f>
        <v>PICHINCHA</v>
      </c>
      <c r="C270" s="23" t="str">
        <f>IFERROR(VLOOKUP(D270,[23]CODIGOS!$A$1:$I$1872,4,0),"CODIGO INVALIDO ")</f>
        <v>PEDRO VICENTE MALDONADO</v>
      </c>
      <c r="D270" s="224" t="s">
        <v>321</v>
      </c>
      <c r="E270" s="23" t="str">
        <f>IFERROR(VLOOKUP(D270,[24]CODIGOS!$A$1:$I$1872,6,0),"CODIGO INVALIDO ")</f>
        <v>NOROCCIDENTE</v>
      </c>
      <c r="F270" s="23" t="str">
        <f>IFERROR(VLOOKUP(D270,[24]CODIGOS!$A$1:$I$1872,7,0),"CODIGO INVALIDO ")</f>
        <v>MALDONADO</v>
      </c>
      <c r="G270" s="23" t="str">
        <f>IFERROR(VLOOKUP(D270,[24]CODIGOS!$A$1:$I$1872,8,0),"CODIGO INVALIDO ")</f>
        <v>MALDONADO 1</v>
      </c>
      <c r="H270" s="23" t="s">
        <v>1264</v>
      </c>
      <c r="I270" s="27">
        <v>0.312776</v>
      </c>
      <c r="J270" s="13">
        <v>-79.208267000000006</v>
      </c>
      <c r="K270" s="68">
        <v>44857</v>
      </c>
      <c r="L270" s="68" t="s">
        <v>129</v>
      </c>
      <c r="M270" s="61" t="s">
        <v>17</v>
      </c>
      <c r="N270" s="56">
        <v>0.60416666666666663</v>
      </c>
      <c r="O270" s="56">
        <v>0.89583333333333337</v>
      </c>
      <c r="P270" s="27">
        <v>5.78</v>
      </c>
      <c r="Q270" s="27" t="s">
        <v>46</v>
      </c>
      <c r="R270" s="27" t="s">
        <v>47</v>
      </c>
      <c r="S270" s="27" t="s">
        <v>239</v>
      </c>
      <c r="T270" s="27" t="s">
        <v>59</v>
      </c>
      <c r="U270" s="27" t="s">
        <v>50</v>
      </c>
    </row>
    <row r="271" spans="1:21" s="192" customFormat="1" ht="14.25" customHeight="1" x14ac:dyDescent="0.2">
      <c r="A271" s="23" t="str">
        <f>IFERROR(VLOOKUP(D271,[23]CODIGOS!$A$1:$I$1872,2,0),"CODIGO INVALIDO ")</f>
        <v>ZONA 2</v>
      </c>
      <c r="B271" s="23" t="str">
        <f>IFERROR(VLOOKUP(D271,[23]CODIGOS!$A$1:$I$1872,3,0),"CODIGO INVALIDO ")</f>
        <v>PICHINCHA</v>
      </c>
      <c r="C271" s="23" t="str">
        <f>IFERROR(VLOOKUP(D271,[23]CODIGOS!$A$1:$I$1872,4,0),"CODIGO INVALIDO ")</f>
        <v>SAN MIGUEL DE LOS BANCOS</v>
      </c>
      <c r="D271" s="224" t="s">
        <v>128</v>
      </c>
      <c r="E271" s="23" t="str">
        <f>IFERROR(VLOOKUP(D271,[24]CODIGOS!$A$1:$I$1872,6,0),"CODIGO INVALIDO ")</f>
        <v>NOROCCIDENTE</v>
      </c>
      <c r="F271" s="23" t="str">
        <f>IFERROR(VLOOKUP(D271,[24]CODIGOS!$A$1:$I$1872,7,0),"CODIGO INVALIDO ")</f>
        <v>LOS BANCOS</v>
      </c>
      <c r="G271" s="23" t="str">
        <f>IFERROR(VLOOKUP(D271,[24]CODIGOS!$A$1:$I$1872,8,0),"CODIGO INVALIDO ")</f>
        <v>LOS BANCOS 1</v>
      </c>
      <c r="H271" s="23" t="s">
        <v>1273</v>
      </c>
      <c r="I271" s="27">
        <v>6.8662490602796306E-2</v>
      </c>
      <c r="J271" s="37">
        <v>-78.942809423907804</v>
      </c>
      <c r="K271" s="68">
        <v>44860</v>
      </c>
      <c r="L271" s="68" t="s">
        <v>129</v>
      </c>
      <c r="M271" s="61" t="s">
        <v>17</v>
      </c>
      <c r="N271" s="56">
        <v>0.875</v>
      </c>
      <c r="O271" s="56">
        <v>8.3333333333333329E-2</v>
      </c>
      <c r="P271" s="27">
        <v>3</v>
      </c>
      <c r="Q271" s="27" t="s">
        <v>46</v>
      </c>
      <c r="R271" s="27" t="s">
        <v>47</v>
      </c>
      <c r="S271" s="27" t="s">
        <v>1274</v>
      </c>
      <c r="T271" s="27"/>
      <c r="U271" s="23" t="s">
        <v>50</v>
      </c>
    </row>
    <row r="272" spans="1:21" s="192" customFormat="1" ht="14.25" customHeight="1" x14ac:dyDescent="0.2">
      <c r="A272" s="23" t="str">
        <f>IFERROR(VLOOKUP(D272,[23]CODIGOS!$A$1:$I$1872,2,0),"CODIGO INVALIDO ")</f>
        <v>ZONA 2</v>
      </c>
      <c r="B272" s="23" t="str">
        <f>IFERROR(VLOOKUP(D272,[23]CODIGOS!$A$1:$I$1872,3,0),"CODIGO INVALIDO ")</f>
        <v>PICHINCHA</v>
      </c>
      <c r="C272" s="23" t="str">
        <f>IFERROR(VLOOKUP(D272,[23]CODIGOS!$A$1:$I$1872,4,0),"CODIGO INVALIDO ")</f>
        <v>PEDRO VICENTE MALDONADO</v>
      </c>
      <c r="D272" s="224" t="s">
        <v>158</v>
      </c>
      <c r="E272" s="23" t="str">
        <f>IFERROR(VLOOKUP(D272,[24]CODIGOS!$A$1:$I$1872,6,0),"CODIGO INVALIDO ")</f>
        <v>NOROCCIDENTE</v>
      </c>
      <c r="F272" s="23" t="str">
        <f>IFERROR(VLOOKUP(D272,[24]CODIGOS!$A$1:$I$1872,7,0),"CODIGO INVALIDO ")</f>
        <v>MALDONADO</v>
      </c>
      <c r="G272" s="23" t="str">
        <f>IFERROR(VLOOKUP(D272,[24]CODIGOS!$A$1:$I$1872,8,0),"CODIGO INVALIDO ")</f>
        <v>MALDONADO 2</v>
      </c>
      <c r="H272" s="23" t="s">
        <v>1295</v>
      </c>
      <c r="I272" s="59">
        <v>0.15217763174983401</v>
      </c>
      <c r="J272" s="96">
        <v>-79.012856483459402</v>
      </c>
      <c r="K272" s="68">
        <v>44873</v>
      </c>
      <c r="L272" s="68" t="s">
        <v>129</v>
      </c>
      <c r="M272" s="61" t="s">
        <v>17</v>
      </c>
      <c r="N272" s="56">
        <v>0.52083333333333337</v>
      </c>
      <c r="O272" s="56">
        <v>0.75</v>
      </c>
      <c r="P272" s="27">
        <v>3</v>
      </c>
      <c r="Q272" s="27" t="s">
        <v>46</v>
      </c>
      <c r="R272" s="27" t="s">
        <v>47</v>
      </c>
      <c r="S272" s="27" t="s">
        <v>1296</v>
      </c>
      <c r="T272" s="27"/>
      <c r="U272" s="27" t="s">
        <v>50</v>
      </c>
    </row>
    <row r="273" spans="1:21" s="192" customFormat="1" ht="14.25" customHeight="1" x14ac:dyDescent="0.2">
      <c r="A273" s="23" t="str">
        <f>IFERROR(VLOOKUP(D273,[23]CODIGOS!$A$1:$I$1872,2,0),"CODIGO INVALIDO ")</f>
        <v>ZONA 2</v>
      </c>
      <c r="B273" s="23" t="str">
        <f>IFERROR(VLOOKUP(D273,[23]CODIGOS!$A$1:$I$1872,3,0),"CODIGO INVALIDO ")</f>
        <v>PICHINCHA</v>
      </c>
      <c r="C273" s="23" t="str">
        <f>IFERROR(VLOOKUP(D273,[23]CODIGOS!$A$1:$I$1872,4,0),"CODIGO INVALIDO ")</f>
        <v>PUERTO QUITO</v>
      </c>
      <c r="D273" s="224" t="s">
        <v>378</v>
      </c>
      <c r="E273" s="23" t="str">
        <f>IFERROR(VLOOKUP(D273,[24]CODIGOS!$A$1:$I$1872,6,0),"CODIGO INVALIDO ")</f>
        <v>NOROCCIDENTE</v>
      </c>
      <c r="F273" s="23" t="str">
        <f>IFERROR(VLOOKUP(D273,[24]CODIGOS!$A$1:$I$1872,7,0),"CODIGO INVALIDO ")</f>
        <v>PUERTO QUITO SUR</v>
      </c>
      <c r="G273" s="23" t="str">
        <f>IFERROR(VLOOKUP(D273,[24]CODIGOS!$A$1:$I$1872,8,0),"CODIGO INVALIDO ")</f>
        <v>PUERTO QUITO SUR 1</v>
      </c>
      <c r="H273" s="23" t="s">
        <v>573</v>
      </c>
      <c r="I273" s="27">
        <v>0.11479846902837899</v>
      </c>
      <c r="J273" s="12">
        <v>-79.259383678436294</v>
      </c>
      <c r="K273" s="58">
        <v>44910</v>
      </c>
      <c r="L273" s="58" t="s">
        <v>129</v>
      </c>
      <c r="M273" s="61" t="s">
        <v>17</v>
      </c>
      <c r="N273" s="56">
        <v>0.58333333333333337</v>
      </c>
      <c r="O273" s="56">
        <v>0.75</v>
      </c>
      <c r="P273" s="27">
        <v>2.87</v>
      </c>
      <c r="Q273" s="27" t="s">
        <v>46</v>
      </c>
      <c r="R273" s="27" t="s">
        <v>47</v>
      </c>
      <c r="S273" s="27" t="s">
        <v>49</v>
      </c>
      <c r="T273" s="27"/>
      <c r="U273" s="23" t="s">
        <v>50</v>
      </c>
    </row>
    <row r="274" spans="1:21" s="192" customFormat="1" ht="14.25" customHeight="1" x14ac:dyDescent="0.2">
      <c r="A274" s="23" t="str">
        <f>IFERROR(VLOOKUP(D274,[23]CODIGOS!$A$1:$I$1872,2,0),"CODIGO INVALIDO ")</f>
        <v>ZONA 2</v>
      </c>
      <c r="B274" s="23" t="str">
        <f>IFERROR(VLOOKUP(D274,[23]CODIGOS!$A$1:$I$1872,3,0),"CODIGO INVALIDO ")</f>
        <v>PICHINCHA</v>
      </c>
      <c r="C274" s="23" t="str">
        <f>IFERROR(VLOOKUP(D274,[23]CODIGOS!$A$1:$I$1872,4,0),"CODIGO INVALIDO ")</f>
        <v>PEDRO VICENTE MALDONADO</v>
      </c>
      <c r="D274" s="224" t="s">
        <v>158</v>
      </c>
      <c r="E274" s="23" t="str">
        <f>IFERROR(VLOOKUP(D274,[24]CODIGOS!$A$1:$I$1872,6,0),"CODIGO INVALIDO ")</f>
        <v>NOROCCIDENTE</v>
      </c>
      <c r="F274" s="23" t="str">
        <f>IFERROR(VLOOKUP(D274,[24]CODIGOS!$A$1:$I$1872,7,0),"CODIGO INVALIDO ")</f>
        <v>MALDONADO</v>
      </c>
      <c r="G274" s="23" t="str">
        <f>IFERROR(VLOOKUP(D274,[24]CODIGOS!$A$1:$I$1872,8,0),"CODIGO INVALIDO ")</f>
        <v>MALDONADO 2</v>
      </c>
      <c r="H274" s="23" t="s">
        <v>1372</v>
      </c>
      <c r="I274" s="27">
        <v>8.8448489345362605E-2</v>
      </c>
      <c r="J274" s="46">
        <v>-79.061586856841998</v>
      </c>
      <c r="K274" s="58">
        <v>44912</v>
      </c>
      <c r="L274" s="58" t="s">
        <v>129</v>
      </c>
      <c r="M274" s="61" t="s">
        <v>17</v>
      </c>
      <c r="N274" s="56">
        <v>0.66666666666666663</v>
      </c>
      <c r="O274" s="56">
        <v>0.79166666666666663</v>
      </c>
      <c r="P274" s="27">
        <v>7.04</v>
      </c>
      <c r="Q274" s="55" t="s">
        <v>46</v>
      </c>
      <c r="R274" s="27" t="s">
        <v>47</v>
      </c>
      <c r="S274" s="27" t="s">
        <v>518</v>
      </c>
      <c r="T274" s="27" t="s">
        <v>472</v>
      </c>
      <c r="U274" s="23" t="s">
        <v>50</v>
      </c>
    </row>
    <row r="275" spans="1:21" s="192" customFormat="1" ht="14.25" customHeight="1" x14ac:dyDescent="0.2">
      <c r="A275" s="23" t="str">
        <f>IFERROR(VLOOKUP(D275,[23]CODIGOS!$A$1:$I$1872,2,0),"CODIGO INVALIDO ")</f>
        <v>ZONA 2</v>
      </c>
      <c r="B275" s="23" t="str">
        <f>IFERROR(VLOOKUP(D275,[23]CODIGOS!$A$1:$I$1872,3,0),"CODIGO INVALIDO ")</f>
        <v>PICHINCHA</v>
      </c>
      <c r="C275" s="23" t="str">
        <f>IFERROR(VLOOKUP(D275,[23]CODIGOS!$A$1:$I$1872,4,0),"CODIGO INVALIDO ")</f>
        <v>PUERTO QUITO</v>
      </c>
      <c r="D275" s="32" t="s">
        <v>163</v>
      </c>
      <c r="E275" s="23" t="str">
        <f>IFERROR(VLOOKUP(D275,[24]CODIGOS!$A$1:$I$1872,6,0),"CODIGO INVALIDO ")</f>
        <v>NOROCCIDENTE</v>
      </c>
      <c r="F275" s="23" t="str">
        <f>IFERROR(VLOOKUP(D275,[24]CODIGOS!$A$1:$I$1872,7,0),"CODIGO INVALIDO ")</f>
        <v>PUERTO QUITO NORTE</v>
      </c>
      <c r="G275" s="23" t="str">
        <f>IFERROR(VLOOKUP(D275,[24]CODIGOS!$A$1:$I$1872,8,0),"CODIGO INVALIDO ")</f>
        <v>PUERTO QUITO NORTE 2</v>
      </c>
      <c r="H275" s="23" t="s">
        <v>1293</v>
      </c>
      <c r="I275" s="27">
        <v>0.28331499999999998</v>
      </c>
      <c r="J275" s="12">
        <v>-79.181622000000004</v>
      </c>
      <c r="K275" s="58">
        <v>44923</v>
      </c>
      <c r="L275" s="58" t="s">
        <v>129</v>
      </c>
      <c r="M275" s="61" t="s">
        <v>17</v>
      </c>
      <c r="N275" s="56">
        <v>0.66666666666666663</v>
      </c>
      <c r="O275" s="56">
        <v>0.79166666666666663</v>
      </c>
      <c r="P275" s="27">
        <v>4</v>
      </c>
      <c r="Q275" s="27" t="s">
        <v>46</v>
      </c>
      <c r="R275" s="27" t="s">
        <v>47</v>
      </c>
      <c r="S275" s="27" t="s">
        <v>415</v>
      </c>
      <c r="T275" s="27"/>
      <c r="U275" s="27" t="s">
        <v>50</v>
      </c>
    </row>
    <row r="276" spans="1:21" s="192" customFormat="1" ht="14.25" customHeight="1" x14ac:dyDescent="0.2">
      <c r="A276" s="23" t="str">
        <f>IFERROR(VLOOKUP(D276,[23]CODIGOS!$A$1:$I$1872,2,0),"CODIGO INVALIDO ")</f>
        <v>ZONA 2</v>
      </c>
      <c r="B276" s="23" t="str">
        <f>IFERROR(VLOOKUP(D276,[23]CODIGOS!$A$1:$I$1872,3,0),"CODIGO INVALIDO ")</f>
        <v>PICHINCHA</v>
      </c>
      <c r="C276" s="23" t="str">
        <f>IFERROR(VLOOKUP(D276,[23]CODIGOS!$A$1:$I$1872,4,0),"CODIGO INVALIDO ")</f>
        <v>PEDRO MONCAYO</v>
      </c>
      <c r="D276" s="64" t="s">
        <v>98</v>
      </c>
      <c r="E276" s="23" t="str">
        <f>IFERROR(VLOOKUP(D276,[24]CODIGOS!$A$1:$I$1872,6,0),"CODIGO INVALIDO ")</f>
        <v>CAYAMBE</v>
      </c>
      <c r="F276" s="23" t="str">
        <f>IFERROR(VLOOKUP(D276,[24]CODIGOS!$A$1:$I$1872,7,0),"CODIGO INVALIDO ")</f>
        <v>TABACUNDO</v>
      </c>
      <c r="G276" s="23" t="str">
        <f>IFERROR(VLOOKUP(D276,[24]CODIGOS!$A$1:$I$1872,8,0),"CODIGO INVALIDO ")</f>
        <v>TABACUNDO 2</v>
      </c>
      <c r="H276" s="23" t="s">
        <v>99</v>
      </c>
      <c r="I276" s="59">
        <v>9.9703023182963896E-2</v>
      </c>
      <c r="J276" s="37">
        <v>-78.196864128112793</v>
      </c>
      <c r="K276" s="68">
        <v>44566</v>
      </c>
      <c r="L276" s="68" t="s">
        <v>24</v>
      </c>
      <c r="M276" s="61" t="s">
        <v>17</v>
      </c>
      <c r="N276" s="56">
        <v>0.41666666666666669</v>
      </c>
      <c r="O276" s="56">
        <v>0.45833333333333331</v>
      </c>
      <c r="P276" s="27">
        <v>2</v>
      </c>
      <c r="Q276" s="65" t="s">
        <v>46</v>
      </c>
      <c r="R276" s="27" t="s">
        <v>47</v>
      </c>
      <c r="S276" s="27" t="s">
        <v>100</v>
      </c>
      <c r="T276" s="23"/>
      <c r="U276" s="27" t="s">
        <v>50</v>
      </c>
    </row>
    <row r="277" spans="1:21" s="192" customFormat="1" ht="14.25" customHeight="1" x14ac:dyDescent="0.2">
      <c r="A277" s="23" t="str">
        <f>IFERROR(VLOOKUP(D277,[23]CODIGOS!$A$1:$I$1872,2,0),"CODIGO INVALIDO ")</f>
        <v>ZONA 2</v>
      </c>
      <c r="B277" s="23" t="str">
        <f>IFERROR(VLOOKUP(D277,[23]CODIGOS!$A$1:$I$1872,3,0),"CODIGO INVALIDO ")</f>
        <v>PICHINCHA</v>
      </c>
      <c r="C277" s="23" t="str">
        <f>IFERROR(VLOOKUP(D277,[23]CODIGOS!$A$1:$I$1872,4,0),"CODIGO INVALIDO ")</f>
        <v>CAYAMBE</v>
      </c>
      <c r="D277" s="64" t="s">
        <v>101</v>
      </c>
      <c r="E277" s="23" t="str">
        <f>IFERROR(VLOOKUP(D277,[24]CODIGOS!$A$1:$I$1872,6,0),"CODIGO INVALIDO ")</f>
        <v>CAYAMBE</v>
      </c>
      <c r="F277" s="23" t="str">
        <f>IFERROR(VLOOKUP(D277,[24]CODIGOS!$A$1:$I$1872,7,0),"CODIGO INVALIDO ")</f>
        <v>CAYAMBE SUR</v>
      </c>
      <c r="G277" s="23" t="str">
        <f>IFERROR(VLOOKUP(D277,[24]CODIGOS!$A$1:$I$1872,8,0),"CODIGO INVALIDO ")</f>
        <v>CAYAMBE SUR 2</v>
      </c>
      <c r="H277" s="23" t="s">
        <v>102</v>
      </c>
      <c r="I277" s="59">
        <v>3.3602712612262498E-2</v>
      </c>
      <c r="J277" s="37">
        <v>-78.134980201721206</v>
      </c>
      <c r="K277" s="68">
        <v>44566</v>
      </c>
      <c r="L277" s="68" t="s">
        <v>24</v>
      </c>
      <c r="M277" s="61" t="s">
        <v>17</v>
      </c>
      <c r="N277" s="56">
        <v>0.68055555555555547</v>
      </c>
      <c r="O277" s="56">
        <v>0.75763888888888886</v>
      </c>
      <c r="P277" s="27">
        <v>2.5</v>
      </c>
      <c r="Q277" s="65" t="s">
        <v>46</v>
      </c>
      <c r="R277" s="27" t="s">
        <v>47</v>
      </c>
      <c r="S277" s="27" t="s">
        <v>100</v>
      </c>
      <c r="T277" s="23"/>
      <c r="U277" s="27" t="s">
        <v>50</v>
      </c>
    </row>
    <row r="278" spans="1:21" s="192" customFormat="1" ht="14.25" customHeight="1" x14ac:dyDescent="0.2">
      <c r="A278" s="23" t="str">
        <f>IFERROR(VLOOKUP(D278,[23]CODIGOS!$A$1:$I$1872,2,0),"CODIGO INVALIDO ")</f>
        <v>ZONA 2</v>
      </c>
      <c r="B278" s="23" t="str">
        <f>IFERROR(VLOOKUP(D278,[23]CODIGOS!$A$1:$I$1872,3,0),"CODIGO INVALIDO ")</f>
        <v>PICHINCHA</v>
      </c>
      <c r="C278" s="23" t="str">
        <f>IFERROR(VLOOKUP(D278,[23]CODIGOS!$A$1:$I$1872,4,0),"CODIGO INVALIDO ")</f>
        <v>CAYAMBE</v>
      </c>
      <c r="D278" s="64" t="s">
        <v>101</v>
      </c>
      <c r="E278" s="23" t="str">
        <f>IFERROR(VLOOKUP(D278,[24]CODIGOS!$A$1:$I$1872,6,0),"CODIGO INVALIDO ")</f>
        <v>CAYAMBE</v>
      </c>
      <c r="F278" s="23" t="str">
        <f>IFERROR(VLOOKUP(D278,[24]CODIGOS!$A$1:$I$1872,7,0),"CODIGO INVALIDO ")</f>
        <v>CAYAMBE SUR</v>
      </c>
      <c r="G278" s="23" t="str">
        <f>IFERROR(VLOOKUP(D278,[24]CODIGOS!$A$1:$I$1872,8,0),"CODIGO INVALIDO ")</f>
        <v>CAYAMBE SUR 2</v>
      </c>
      <c r="H278" s="23" t="s">
        <v>522</v>
      </c>
      <c r="I278" s="59">
        <v>-8.6345639924187007E-2</v>
      </c>
      <c r="J278" s="37">
        <v>-78.293101787567096</v>
      </c>
      <c r="K278" s="68">
        <v>44630</v>
      </c>
      <c r="L278" s="68" t="s">
        <v>24</v>
      </c>
      <c r="M278" s="61" t="s">
        <v>17</v>
      </c>
      <c r="N278" s="56">
        <v>0.47083333333333338</v>
      </c>
      <c r="O278" s="56">
        <v>0.5</v>
      </c>
      <c r="P278" s="27">
        <v>1</v>
      </c>
      <c r="Q278" s="65" t="s">
        <v>46</v>
      </c>
      <c r="R278" s="27" t="s">
        <v>47</v>
      </c>
      <c r="S278" s="27" t="s">
        <v>100</v>
      </c>
      <c r="T278" s="23"/>
      <c r="U278" s="27" t="s">
        <v>50</v>
      </c>
    </row>
    <row r="279" spans="1:21" s="192" customFormat="1" ht="14.25" customHeight="1" x14ac:dyDescent="0.2">
      <c r="A279" s="23" t="str">
        <f>IFERROR(VLOOKUP(D279,[23]CODIGOS!$A$1:$I$1872,2,0),"CODIGO INVALIDO ")</f>
        <v>ZONA 2</v>
      </c>
      <c r="B279" s="23" t="str">
        <f>IFERROR(VLOOKUP(D279,[23]CODIGOS!$A$1:$I$1872,3,0),"CODIGO INVALIDO ")</f>
        <v>PICHINCHA</v>
      </c>
      <c r="C279" s="23" t="str">
        <f>IFERROR(VLOOKUP(D279,[23]CODIGOS!$A$1:$I$1872,4,0),"CODIGO INVALIDO ")</f>
        <v>CAYAMBE</v>
      </c>
      <c r="D279" s="64" t="s">
        <v>101</v>
      </c>
      <c r="E279" s="23" t="str">
        <f>IFERROR(VLOOKUP(D279,[24]CODIGOS!$A$1:$I$1872,6,0),"CODIGO INVALIDO ")</f>
        <v>CAYAMBE</v>
      </c>
      <c r="F279" s="23" t="str">
        <f>IFERROR(VLOOKUP(D279,[24]CODIGOS!$A$1:$I$1872,7,0),"CODIGO INVALIDO ")</f>
        <v>CAYAMBE SUR</v>
      </c>
      <c r="G279" s="23" t="str">
        <f>IFERROR(VLOOKUP(D279,[24]CODIGOS!$A$1:$I$1872,8,0),"CODIGO INVALIDO ")</f>
        <v>CAYAMBE SUR 2</v>
      </c>
      <c r="H279" s="23" t="s">
        <v>522</v>
      </c>
      <c r="I279" s="59">
        <v>-8.9843236344865005E-2</v>
      </c>
      <c r="J279" s="37">
        <v>-78.291095495223999</v>
      </c>
      <c r="K279" s="68">
        <v>44630</v>
      </c>
      <c r="L279" s="68" t="s">
        <v>24</v>
      </c>
      <c r="M279" s="61" t="s">
        <v>17</v>
      </c>
      <c r="N279" s="56">
        <v>0.50347222222222221</v>
      </c>
      <c r="O279" s="56">
        <v>0.58333333333333337</v>
      </c>
      <c r="P279" s="27">
        <v>10.5</v>
      </c>
      <c r="Q279" s="65" t="s">
        <v>46</v>
      </c>
      <c r="R279" s="27" t="s">
        <v>47</v>
      </c>
      <c r="S279" s="27" t="s">
        <v>100</v>
      </c>
      <c r="T279" s="23"/>
      <c r="U279" s="27" t="s">
        <v>50</v>
      </c>
    </row>
    <row r="280" spans="1:21" s="192" customFormat="1" ht="14.25" customHeight="1" x14ac:dyDescent="0.2">
      <c r="A280" s="23" t="str">
        <f>IFERROR(VLOOKUP(D280,[23]CODIGOS!$A$1:$I$1872,2,0),"CODIGO INVALIDO ")</f>
        <v>ZONA 2</v>
      </c>
      <c r="B280" s="23" t="str">
        <f>IFERROR(VLOOKUP(D280,[23]CODIGOS!$A$1:$I$1872,3,0),"CODIGO INVALIDO ")</f>
        <v>PICHINCHA</v>
      </c>
      <c r="C280" s="23" t="str">
        <f>IFERROR(VLOOKUP(D280,[23]CODIGOS!$A$1:$I$1872,4,0),"CODIGO INVALIDO ")</f>
        <v>CAYAMBE</v>
      </c>
      <c r="D280" s="64" t="s">
        <v>101</v>
      </c>
      <c r="E280" s="23" t="str">
        <f>IFERROR(VLOOKUP(D280,[24]CODIGOS!$A$1:$I$1872,6,0),"CODIGO INVALIDO ")</f>
        <v>CAYAMBE</v>
      </c>
      <c r="F280" s="23" t="str">
        <f>IFERROR(VLOOKUP(D280,[24]CODIGOS!$A$1:$I$1872,7,0),"CODIGO INVALIDO ")</f>
        <v>CAYAMBE SUR</v>
      </c>
      <c r="G280" s="23" t="str">
        <f>IFERROR(VLOOKUP(D280,[24]CODIGOS!$A$1:$I$1872,8,0),"CODIGO INVALIDO ")</f>
        <v>CAYAMBE SUR 2</v>
      </c>
      <c r="H280" s="27" t="s">
        <v>568</v>
      </c>
      <c r="I280" s="59">
        <v>-4.091977725261E-2</v>
      </c>
      <c r="J280" s="64">
        <v>-78.2731676101684</v>
      </c>
      <c r="K280" s="68">
        <v>44636</v>
      </c>
      <c r="L280" s="68" t="s">
        <v>24</v>
      </c>
      <c r="M280" s="61" t="s">
        <v>17</v>
      </c>
      <c r="N280" s="56">
        <v>0.45833333333333331</v>
      </c>
      <c r="O280" s="56">
        <v>0.58333333333333337</v>
      </c>
      <c r="P280" s="23">
        <v>2.5</v>
      </c>
      <c r="Q280" s="27" t="s">
        <v>46</v>
      </c>
      <c r="R280" s="27" t="s">
        <v>47</v>
      </c>
      <c r="S280" s="27" t="s">
        <v>100</v>
      </c>
      <c r="T280" s="27"/>
      <c r="U280" s="65" t="s">
        <v>50</v>
      </c>
    </row>
    <row r="281" spans="1:21" s="192" customFormat="1" ht="14.25" customHeight="1" x14ac:dyDescent="0.2">
      <c r="A281" s="23" t="str">
        <f>IFERROR(VLOOKUP(D281,[23]CODIGOS!$A$1:$I$1872,2,0),"CODIGO INVALIDO ")</f>
        <v>ZONA 2</v>
      </c>
      <c r="B281" s="23" t="str">
        <f>IFERROR(VLOOKUP(D281,[23]CODIGOS!$A$1:$I$1872,3,0),"CODIGO INVALIDO ")</f>
        <v>PICHINCHA</v>
      </c>
      <c r="C281" s="23" t="str">
        <f>IFERROR(VLOOKUP(D281,[23]CODIGOS!$A$1:$I$1872,4,0),"CODIGO INVALIDO ")</f>
        <v>PEDRO MONCAYO</v>
      </c>
      <c r="D281" s="64" t="s">
        <v>98</v>
      </c>
      <c r="E281" s="23" t="str">
        <f>IFERROR(VLOOKUP(D281,[24]CODIGOS!$A$1:$I$1872,6,0),"CODIGO INVALIDO ")</f>
        <v>CAYAMBE</v>
      </c>
      <c r="F281" s="23" t="str">
        <f>IFERROR(VLOOKUP(D281,[24]CODIGOS!$A$1:$I$1872,7,0),"CODIGO INVALIDO ")</f>
        <v>TABACUNDO</v>
      </c>
      <c r="G281" s="23" t="str">
        <f>IFERROR(VLOOKUP(D281,[24]CODIGOS!$A$1:$I$1872,8,0),"CODIGO INVALIDO ")</f>
        <v>TABACUNDO 2</v>
      </c>
      <c r="H281" s="23" t="s">
        <v>672</v>
      </c>
      <c r="I281" s="64">
        <v>3.6435124802673399E-2</v>
      </c>
      <c r="J281" s="64">
        <v>-78.312724828720107</v>
      </c>
      <c r="K281" s="68">
        <v>44659</v>
      </c>
      <c r="L281" s="68" t="s">
        <v>24</v>
      </c>
      <c r="M281" s="61" t="s">
        <v>17</v>
      </c>
      <c r="N281" s="66">
        <v>0.46875</v>
      </c>
      <c r="O281" s="66">
        <v>0.44791666666666669</v>
      </c>
      <c r="P281" s="27">
        <v>3</v>
      </c>
      <c r="Q281" s="27" t="s">
        <v>46</v>
      </c>
      <c r="R281" s="27" t="s">
        <v>47</v>
      </c>
      <c r="S281" s="27" t="s">
        <v>100</v>
      </c>
      <c r="T281" s="27"/>
      <c r="U281" s="65" t="s">
        <v>50</v>
      </c>
    </row>
    <row r="282" spans="1:21" s="192" customFormat="1" ht="14.25" customHeight="1" x14ac:dyDescent="0.2">
      <c r="A282" s="23" t="str">
        <f>IFERROR(VLOOKUP(D282,[23]CODIGOS!$A$1:$I$1872,2,0),"CODIGO INVALIDO ")</f>
        <v>ZONA 2</v>
      </c>
      <c r="B282" s="23" t="str">
        <f>IFERROR(VLOOKUP(D282,[23]CODIGOS!$A$1:$I$1872,3,0),"CODIGO INVALIDO ")</f>
        <v>PICHINCHA</v>
      </c>
      <c r="C282" s="23" t="str">
        <f>IFERROR(VLOOKUP(D282,[23]CODIGOS!$A$1:$I$1872,4,0),"CODIGO INVALIDO ")</f>
        <v>CAYAMBE</v>
      </c>
      <c r="D282" s="64" t="s">
        <v>469</v>
      </c>
      <c r="E282" s="23" t="str">
        <f>IFERROR(VLOOKUP(D282,[24]CODIGOS!$A$1:$I$1872,6,0),"CODIGO INVALIDO ")</f>
        <v>CAYAMBE</v>
      </c>
      <c r="F282" s="23" t="str">
        <f>IFERROR(VLOOKUP(D282,[24]CODIGOS!$A$1:$I$1872,7,0),"CODIGO INVALIDO ")</f>
        <v>EL PRADO</v>
      </c>
      <c r="G282" s="23" t="str">
        <f>IFERROR(VLOOKUP(D282,[24]CODIGOS!$A$1:$I$1872,8,0),"CODIGO INVALIDO ")</f>
        <v>EL PRADO 1</v>
      </c>
      <c r="H282" s="27" t="s">
        <v>773</v>
      </c>
      <c r="I282" s="59">
        <v>8.5594622245450599E-2</v>
      </c>
      <c r="J282" s="64">
        <v>-78.130731582641602</v>
      </c>
      <c r="K282" s="68">
        <v>44685</v>
      </c>
      <c r="L282" s="24" t="s">
        <v>24</v>
      </c>
      <c r="M282" s="61" t="s">
        <v>17</v>
      </c>
      <c r="N282" s="66">
        <v>0.48958333333333331</v>
      </c>
      <c r="O282" s="66">
        <v>0.61805555555555558</v>
      </c>
      <c r="P282" s="27">
        <v>6</v>
      </c>
      <c r="Q282" s="27" t="s">
        <v>46</v>
      </c>
      <c r="R282" s="27" t="s">
        <v>47</v>
      </c>
      <c r="S282" s="27" t="s">
        <v>100</v>
      </c>
      <c r="T282" s="27" t="s">
        <v>216</v>
      </c>
      <c r="U282" s="65" t="s">
        <v>50</v>
      </c>
    </row>
    <row r="283" spans="1:21" s="192" customFormat="1" ht="14.25" customHeight="1" x14ac:dyDescent="0.2">
      <c r="A283" s="23" t="str">
        <f>IFERROR(VLOOKUP(D283,[23]CODIGOS!$A$1:$I$1872,2,0),"CODIGO INVALIDO ")</f>
        <v>ZONA 2</v>
      </c>
      <c r="B283" s="23" t="str">
        <f>IFERROR(VLOOKUP(D283,[23]CODIGOS!$A$1:$I$1872,3,0),"CODIGO INVALIDO ")</f>
        <v>PICHINCHA</v>
      </c>
      <c r="C283" s="23" t="str">
        <f>IFERROR(VLOOKUP(D283,[23]CODIGOS!$A$1:$I$1872,4,0),"CODIGO INVALIDO ")</f>
        <v>PEDRO MONCAYO</v>
      </c>
      <c r="D283" s="64" t="s">
        <v>98</v>
      </c>
      <c r="E283" s="23" t="str">
        <f>IFERROR(VLOOKUP(D283,[24]CODIGOS!$A$1:$I$1872,6,0),"CODIGO INVALIDO ")</f>
        <v>CAYAMBE</v>
      </c>
      <c r="F283" s="23" t="str">
        <f>IFERROR(VLOOKUP(D283,[24]CODIGOS!$A$1:$I$1872,7,0),"CODIGO INVALIDO ")</f>
        <v>TABACUNDO</v>
      </c>
      <c r="G283" s="23" t="str">
        <f>IFERROR(VLOOKUP(D283,[24]CODIGOS!$A$1:$I$1872,8,0),"CODIGO INVALIDO ")</f>
        <v>TABACUNDO 2</v>
      </c>
      <c r="H283" s="52" t="s">
        <v>774</v>
      </c>
      <c r="I283" s="59">
        <v>4.5490260113332397E-2</v>
      </c>
      <c r="J283" s="64">
        <v>-78.199009895324707</v>
      </c>
      <c r="K283" s="68">
        <v>44687</v>
      </c>
      <c r="L283" s="24" t="s">
        <v>24</v>
      </c>
      <c r="M283" s="61" t="s">
        <v>17</v>
      </c>
      <c r="N283" s="62">
        <v>0.54166666666666663</v>
      </c>
      <c r="O283" s="62">
        <v>0.625</v>
      </c>
      <c r="P283" s="23">
        <v>4.18</v>
      </c>
      <c r="Q283" s="27" t="s">
        <v>46</v>
      </c>
      <c r="R283" s="27" t="s">
        <v>47</v>
      </c>
      <c r="S283" s="27" t="s">
        <v>239</v>
      </c>
      <c r="T283" s="27" t="s">
        <v>382</v>
      </c>
      <c r="U283" s="27" t="s">
        <v>50</v>
      </c>
    </row>
    <row r="284" spans="1:21" s="192" customFormat="1" ht="14.25" customHeight="1" x14ac:dyDescent="0.2">
      <c r="A284" s="23" t="str">
        <f>IFERROR(VLOOKUP(D284,[23]CODIGOS!$A$1:$I$1872,2,0),"CODIGO INVALIDO ")</f>
        <v>ZONA 2</v>
      </c>
      <c r="B284" s="23" t="str">
        <f>IFERROR(VLOOKUP(D284,[23]CODIGOS!$A$1:$I$1872,3,0),"CODIGO INVALIDO ")</f>
        <v>PICHINCHA</v>
      </c>
      <c r="C284" s="23" t="str">
        <f>IFERROR(VLOOKUP(D284,[23]CODIGOS!$A$1:$I$1872,4,0),"CODIGO INVALIDO ")</f>
        <v>PEDRO MONCAYO</v>
      </c>
      <c r="D284" s="64" t="s">
        <v>351</v>
      </c>
      <c r="E284" s="23" t="str">
        <f>IFERROR(VLOOKUP(D284,[24]CODIGOS!$A$1:$I$1872,6,0),"CODIGO INVALIDO ")</f>
        <v>CAYAMBE</v>
      </c>
      <c r="F284" s="23" t="str">
        <f>IFERROR(VLOOKUP(D284,[24]CODIGOS!$A$1:$I$1872,7,0),"CODIGO INVALIDO ")</f>
        <v>MALCHINGUI</v>
      </c>
      <c r="G284" s="23" t="str">
        <f>IFERROR(VLOOKUP(D284,[24]CODIGOS!$A$1:$I$1872,8,0),"CODIGO INVALIDO ")</f>
        <v>MALCHINGUI 1</v>
      </c>
      <c r="H284" s="52" t="s">
        <v>799</v>
      </c>
      <c r="I284" s="59">
        <v>2.4890898875268901E-2</v>
      </c>
      <c r="J284" s="64">
        <v>-78.381314277648897</v>
      </c>
      <c r="K284" s="68">
        <v>44719</v>
      </c>
      <c r="L284" s="24" t="s">
        <v>24</v>
      </c>
      <c r="M284" s="61" t="s">
        <v>17</v>
      </c>
      <c r="N284" s="66">
        <v>0.49305555555555558</v>
      </c>
      <c r="O284" s="56">
        <v>0.54166666666666663</v>
      </c>
      <c r="P284" s="27">
        <v>5</v>
      </c>
      <c r="Q284" s="65" t="s">
        <v>46</v>
      </c>
      <c r="R284" s="27" t="s">
        <v>47</v>
      </c>
      <c r="S284" s="27" t="s">
        <v>100</v>
      </c>
      <c r="T284" s="27"/>
      <c r="U284" s="65" t="s">
        <v>50</v>
      </c>
    </row>
    <row r="285" spans="1:21" s="192" customFormat="1" ht="14.25" customHeight="1" x14ac:dyDescent="0.2">
      <c r="A285" s="23" t="str">
        <f>IFERROR(VLOOKUP(D285,[23]CODIGOS!$A$1:$I$1872,2,0),"CODIGO INVALIDO ")</f>
        <v>ZONA 2</v>
      </c>
      <c r="B285" s="23" t="str">
        <f>IFERROR(VLOOKUP(D285,[23]CODIGOS!$A$1:$I$1872,3,0),"CODIGO INVALIDO ")</f>
        <v>PICHINCHA</v>
      </c>
      <c r="C285" s="23" t="str">
        <f>IFERROR(VLOOKUP(D285,[23]CODIGOS!$A$1:$I$1872,4,0),"CODIGO INVALIDO ")</f>
        <v>CAYAMBE</v>
      </c>
      <c r="D285" s="64" t="s">
        <v>307</v>
      </c>
      <c r="E285" s="23" t="str">
        <f>IFERROR(VLOOKUP(D285,[24]CODIGOS!$A$1:$I$1872,6,0),"CODIGO INVALIDO ")</f>
        <v>CAYAMBE</v>
      </c>
      <c r="F285" s="23" t="str">
        <f>IFERROR(VLOOKUP(D285,[24]CODIGOS!$A$1:$I$1872,7,0),"CODIGO INVALIDO ")</f>
        <v>CANGAGUA</v>
      </c>
      <c r="G285" s="23" t="str">
        <f>IFERROR(VLOOKUP(D285,[24]CODIGOS!$A$1:$I$1872,8,0),"CODIGO INVALIDO ")</f>
        <v>CANGAGUA 1</v>
      </c>
      <c r="H285" s="23" t="s">
        <v>964</v>
      </c>
      <c r="I285" s="59">
        <v>-2.5641917326409001E-2</v>
      </c>
      <c r="J285" s="64">
        <v>-78.209931850433307</v>
      </c>
      <c r="K285" s="68">
        <v>44755</v>
      </c>
      <c r="L285" s="24" t="s">
        <v>24</v>
      </c>
      <c r="M285" s="61" t="s">
        <v>17</v>
      </c>
      <c r="N285" s="62">
        <v>0.51736111111111105</v>
      </c>
      <c r="O285" s="62">
        <v>0.625</v>
      </c>
      <c r="P285" s="27">
        <v>3</v>
      </c>
      <c r="Q285" s="27" t="s">
        <v>46</v>
      </c>
      <c r="R285" s="27" t="s">
        <v>47</v>
      </c>
      <c r="S285" s="27" t="s">
        <v>100</v>
      </c>
      <c r="T285" s="27"/>
      <c r="U285" s="65" t="s">
        <v>50</v>
      </c>
    </row>
    <row r="286" spans="1:21" s="192" customFormat="1" ht="14.25" customHeight="1" x14ac:dyDescent="0.2">
      <c r="A286" s="23" t="str">
        <f>IFERROR(VLOOKUP(D286,[23]CODIGOS!$A$1:$I$1872,2,0),"CODIGO INVALIDO ")</f>
        <v>ZONA 2</v>
      </c>
      <c r="B286" s="23" t="str">
        <f>IFERROR(VLOOKUP(D286,[23]CODIGOS!$A$1:$I$1872,3,0),"CODIGO INVALIDO ")</f>
        <v>PICHINCHA</v>
      </c>
      <c r="C286" s="23" t="str">
        <f>IFERROR(VLOOKUP(D286,[23]CODIGOS!$A$1:$I$1872,4,0),"CODIGO INVALIDO ")</f>
        <v>PEDRO MONCAYO</v>
      </c>
      <c r="D286" s="64" t="s">
        <v>103</v>
      </c>
      <c r="E286" s="23" t="str">
        <f>IFERROR(VLOOKUP(D286,[24]CODIGOS!$A$1:$I$1872,6,0),"CODIGO INVALIDO ")</f>
        <v>CAYAMBE</v>
      </c>
      <c r="F286" s="23" t="str">
        <f>IFERROR(VLOOKUP(D286,[24]CODIGOS!$A$1:$I$1872,7,0),"CODIGO INVALIDO ")</f>
        <v>TABACUNDO</v>
      </c>
      <c r="G286" s="23" t="str">
        <f>IFERROR(VLOOKUP(D286,[24]CODIGOS!$A$1:$I$1872,8,0),"CODIGO INVALIDO ")</f>
        <v>TABACUNDO 1</v>
      </c>
      <c r="H286" s="44" t="s">
        <v>1001</v>
      </c>
      <c r="I286" s="59">
        <v>9.1667136186843398E-2</v>
      </c>
      <c r="J286" s="64">
        <v>-78.227119445800795</v>
      </c>
      <c r="K286" s="68">
        <v>44762</v>
      </c>
      <c r="L286" s="24" t="s">
        <v>24</v>
      </c>
      <c r="M286" s="61" t="s">
        <v>17</v>
      </c>
      <c r="N286" s="56">
        <v>0.64583333333333337</v>
      </c>
      <c r="O286" s="56">
        <v>0.70833333333333337</v>
      </c>
      <c r="P286" s="27">
        <v>8</v>
      </c>
      <c r="Q286" s="27" t="s">
        <v>46</v>
      </c>
      <c r="R286" s="27" t="s">
        <v>47</v>
      </c>
      <c r="S286" s="27" t="s">
        <v>176</v>
      </c>
      <c r="T286" s="27"/>
      <c r="U286" s="65" t="s">
        <v>50</v>
      </c>
    </row>
    <row r="287" spans="1:21" s="192" customFormat="1" ht="14.25" customHeight="1" x14ac:dyDescent="0.2">
      <c r="A287" s="23" t="str">
        <f>IFERROR(VLOOKUP(D287,[23]CODIGOS!$A$1:$I$1872,2,0),"CODIGO INVALIDO ")</f>
        <v>ZONA 2</v>
      </c>
      <c r="B287" s="23" t="str">
        <f>IFERROR(VLOOKUP(D287,[23]CODIGOS!$A$1:$I$1872,3,0),"CODIGO INVALIDO ")</f>
        <v>PICHINCHA</v>
      </c>
      <c r="C287" s="23" t="str">
        <f>IFERROR(VLOOKUP(D287,[23]CODIGOS!$A$1:$I$1872,4,0),"CODIGO INVALIDO ")</f>
        <v>PEDRO MONCAYO</v>
      </c>
      <c r="D287" s="64" t="s">
        <v>98</v>
      </c>
      <c r="E287" s="23" t="str">
        <f>IFERROR(VLOOKUP(D287,[24]CODIGOS!$A$1:$I$1872,6,0),"CODIGO INVALIDO ")</f>
        <v>CAYAMBE</v>
      </c>
      <c r="F287" s="23" t="str">
        <f>IFERROR(VLOOKUP(D287,[24]CODIGOS!$A$1:$I$1872,7,0),"CODIGO INVALIDO ")</f>
        <v>TABACUNDO</v>
      </c>
      <c r="G287" s="23" t="str">
        <f>IFERROR(VLOOKUP(D287,[24]CODIGOS!$A$1:$I$1872,8,0),"CODIGO INVALIDO ")</f>
        <v>TABACUNDO 2</v>
      </c>
      <c r="H287" s="23" t="s">
        <v>1205</v>
      </c>
      <c r="I287" s="27">
        <v>9.7836208482470793E-2</v>
      </c>
      <c r="J287" s="64">
        <v>-78.231647014617906</v>
      </c>
      <c r="K287" s="68">
        <v>44831</v>
      </c>
      <c r="L287" s="68" t="s">
        <v>24</v>
      </c>
      <c r="M287" s="61" t="s">
        <v>17</v>
      </c>
      <c r="N287" s="62">
        <v>0.54166666666666663</v>
      </c>
      <c r="O287" s="62">
        <v>0.7402777777777777</v>
      </c>
      <c r="P287" s="27">
        <v>2</v>
      </c>
      <c r="Q287" s="27" t="s">
        <v>46</v>
      </c>
      <c r="R287" s="27" t="s">
        <v>47</v>
      </c>
      <c r="S287" s="27" t="s">
        <v>176</v>
      </c>
      <c r="T287" s="27"/>
      <c r="U287" s="27" t="s">
        <v>50</v>
      </c>
    </row>
    <row r="288" spans="1:21" s="192" customFormat="1" ht="14.25" customHeight="1" x14ac:dyDescent="0.2">
      <c r="A288" s="23" t="str">
        <f>IFERROR(VLOOKUP(D288,[23]CODIGOS!$A$1:$I$1872,2,0),"CODIGO INVALIDO ")</f>
        <v>ZONA 2</v>
      </c>
      <c r="B288" s="23" t="str">
        <f>IFERROR(VLOOKUP(D288,[23]CODIGOS!$A$1:$I$1872,3,0),"CODIGO INVALIDO ")</f>
        <v>PICHINCHA</v>
      </c>
      <c r="C288" s="23" t="str">
        <f>IFERROR(VLOOKUP(D288,[23]CODIGOS!$A$1:$I$1872,4,0),"CODIGO INVALIDO ")</f>
        <v>CAYAMBE</v>
      </c>
      <c r="D288" s="64" t="s">
        <v>307</v>
      </c>
      <c r="E288" s="23" t="str">
        <f>IFERROR(VLOOKUP(D288,[24]CODIGOS!$A$1:$I$1872,6,0),"CODIGO INVALIDO ")</f>
        <v>CAYAMBE</v>
      </c>
      <c r="F288" s="23" t="str">
        <f>IFERROR(VLOOKUP(D288,[24]CODIGOS!$A$1:$I$1872,7,0),"CODIGO INVALIDO ")</f>
        <v>CANGAGUA</v>
      </c>
      <c r="G288" s="23" t="str">
        <f>IFERROR(VLOOKUP(D288,[24]CODIGOS!$A$1:$I$1872,8,0),"CODIGO INVALIDO ")</f>
        <v>CANGAGUA 1</v>
      </c>
      <c r="H288" s="23" t="s">
        <v>1249</v>
      </c>
      <c r="I288" s="59">
        <v>5.3558341809549E-2</v>
      </c>
      <c r="J288" s="64">
        <v>-78.186693191528306</v>
      </c>
      <c r="K288" s="68">
        <v>44851</v>
      </c>
      <c r="L288" s="68" t="s">
        <v>24</v>
      </c>
      <c r="M288" s="37" t="s">
        <v>17</v>
      </c>
      <c r="N288" s="62">
        <v>0.58333333333333337</v>
      </c>
      <c r="O288" s="62">
        <v>0.7416666666666667</v>
      </c>
      <c r="P288" s="27">
        <v>6</v>
      </c>
      <c r="Q288" s="27" t="s">
        <v>46</v>
      </c>
      <c r="R288" s="27" t="s">
        <v>47</v>
      </c>
      <c r="S288" s="27" t="s">
        <v>176</v>
      </c>
      <c r="T288" s="27"/>
      <c r="U288" s="23" t="s">
        <v>50</v>
      </c>
    </row>
    <row r="289" spans="1:21" s="192" customFormat="1" ht="14.25" customHeight="1" x14ac:dyDescent="0.2">
      <c r="A289" s="23" t="str">
        <f>IFERROR(VLOOKUP(D289,[23]CODIGOS!$A$1:$I$1872,2,0),"CODIGO INVALIDO ")</f>
        <v>ZONA 2</v>
      </c>
      <c r="B289" s="23" t="str">
        <f>IFERROR(VLOOKUP(D289,[23]CODIGOS!$A$1:$I$1872,3,0),"CODIGO INVALIDO ")</f>
        <v>PICHINCHA</v>
      </c>
      <c r="C289" s="23" t="str">
        <f>IFERROR(VLOOKUP(D289,[23]CODIGOS!$A$1:$I$1872,4,0),"CODIGO INVALIDO ")</f>
        <v>CAYAMBE</v>
      </c>
      <c r="D289" s="64" t="s">
        <v>307</v>
      </c>
      <c r="E289" s="23" t="str">
        <f>IFERROR(VLOOKUP(D289,[24]CODIGOS!$A$1:$I$1872,6,0),"CODIGO INVALIDO ")</f>
        <v>CAYAMBE</v>
      </c>
      <c r="F289" s="23" t="str">
        <f>IFERROR(VLOOKUP(D289,[24]CODIGOS!$A$1:$I$1872,7,0),"CODIGO INVALIDO ")</f>
        <v>CANGAGUA</v>
      </c>
      <c r="G289" s="23" t="str">
        <f>IFERROR(VLOOKUP(D289,[24]CODIGOS!$A$1:$I$1872,8,0),"CODIGO INVALIDO ")</f>
        <v>CANGAGUA 1</v>
      </c>
      <c r="H289" s="37" t="s">
        <v>1268</v>
      </c>
      <c r="I289" s="82">
        <v>-1.2960433849437E-2</v>
      </c>
      <c r="J289" s="10">
        <v>-78.270549774169893</v>
      </c>
      <c r="K289" s="68">
        <v>44860</v>
      </c>
      <c r="L289" s="68" t="s">
        <v>24</v>
      </c>
      <c r="M289" s="37" t="s">
        <v>17</v>
      </c>
      <c r="N289" s="62">
        <v>0.4513888888888889</v>
      </c>
      <c r="O289" s="62">
        <v>0.69166666666666676</v>
      </c>
      <c r="P289" s="27">
        <v>5</v>
      </c>
      <c r="Q289" s="27" t="s">
        <v>46</v>
      </c>
      <c r="R289" s="27" t="s">
        <v>47</v>
      </c>
      <c r="S289" s="27" t="s">
        <v>83</v>
      </c>
      <c r="T289" s="27"/>
      <c r="U289" s="23" t="s">
        <v>50</v>
      </c>
    </row>
    <row r="290" spans="1:21" s="192" customFormat="1" ht="14.25" customHeight="1" x14ac:dyDescent="0.2">
      <c r="A290" s="23" t="str">
        <f>IFERROR(VLOOKUP(D290,[23]CODIGOS!$A$1:$I$1872,2,0),"CODIGO INVALIDO ")</f>
        <v>ZONA 2</v>
      </c>
      <c r="B290" s="23" t="str">
        <f>IFERROR(VLOOKUP(D290,[23]CODIGOS!$A$1:$I$1872,3,0),"CODIGO INVALIDO ")</f>
        <v>ORELLANA</v>
      </c>
      <c r="C290" s="23" t="str">
        <f>IFERROR(VLOOKUP(D290,[23]CODIGOS!$A$1:$I$1872,4,0),"CODIGO INVALIDO ")</f>
        <v>ORELLANA</v>
      </c>
      <c r="D290" s="64" t="s">
        <v>170</v>
      </c>
      <c r="E290" s="23" t="str">
        <f>IFERROR(VLOOKUP(D290,[24]CODIGOS!$A$1:$I$1872,6,0),"CODIGO INVALIDO ")</f>
        <v>ORELLANA LORETO</v>
      </c>
      <c r="F290" s="23" t="str">
        <f>IFERROR(VLOOKUP(D290,[24]CODIGOS!$A$1:$I$1872,7,0),"CODIGO INVALIDO ")</f>
        <v>LA BELLEZA</v>
      </c>
      <c r="G290" s="23" t="str">
        <f>IFERROR(VLOOKUP(D290,[24]CODIGOS!$A$1:$I$1872,8,0),"CODIGO INVALIDO ")</f>
        <v>LA BELLEZA 1</v>
      </c>
      <c r="H290" s="23" t="s">
        <v>171</v>
      </c>
      <c r="I290" s="59">
        <v>0.79335061649139504</v>
      </c>
      <c r="J290" s="37">
        <v>-77.1081125736236</v>
      </c>
      <c r="K290" s="68">
        <v>44573</v>
      </c>
      <c r="L290" s="68" t="s">
        <v>96</v>
      </c>
      <c r="M290" s="61" t="s">
        <v>17</v>
      </c>
      <c r="N290" s="56">
        <v>0.2673611111111111</v>
      </c>
      <c r="O290" s="56">
        <v>0.64583333333333337</v>
      </c>
      <c r="P290" s="27">
        <v>6.05</v>
      </c>
      <c r="Q290" s="65" t="s">
        <v>46</v>
      </c>
      <c r="R290" s="27" t="s">
        <v>109</v>
      </c>
      <c r="S290" s="27" t="s">
        <v>65</v>
      </c>
      <c r="T290" s="23"/>
      <c r="U290" s="27" t="s">
        <v>50</v>
      </c>
    </row>
    <row r="291" spans="1:21" s="192" customFormat="1" ht="14.25" customHeight="1" x14ac:dyDescent="0.2">
      <c r="A291" s="23" t="str">
        <f>IFERROR(VLOOKUP(D291,[23]CODIGOS!$A$1:$I$1872,2,0),"CODIGO INVALIDO ")</f>
        <v>ZONA 2</v>
      </c>
      <c r="B291" s="23" t="str">
        <f>IFERROR(VLOOKUP(D291,[23]CODIGOS!$A$1:$I$1872,3,0),"CODIGO INVALIDO ")</f>
        <v>ORELLANA</v>
      </c>
      <c r="C291" s="23" t="str">
        <f>IFERROR(VLOOKUP(D291,[23]CODIGOS!$A$1:$I$1872,4,0),"CODIGO INVALIDO ")</f>
        <v>LORETO</v>
      </c>
      <c r="D291" s="64" t="s">
        <v>361</v>
      </c>
      <c r="E291" s="23" t="str">
        <f>IFERROR(VLOOKUP(D291,[24]CODIGOS!$A$1:$I$1872,6,0),"CODIGO INVALIDO ")</f>
        <v>ORELLANA LORETO</v>
      </c>
      <c r="F291" s="23" t="str">
        <f>IFERROR(VLOOKUP(D291,[24]CODIGOS!$A$1:$I$1872,7,0),"CODIGO INVALIDO ")</f>
        <v>LORETO</v>
      </c>
      <c r="G291" s="23" t="str">
        <f>IFERROR(VLOOKUP(D291,[24]CODIGOS!$A$1:$I$1872,8,0),"CODIGO INVALIDO ")</f>
        <v>LORETO 2</v>
      </c>
      <c r="H291" s="23" t="s">
        <v>362</v>
      </c>
      <c r="I291" s="59">
        <v>-0.52168439574146797</v>
      </c>
      <c r="J291" s="37">
        <v>-77.329695705379507</v>
      </c>
      <c r="K291" s="68">
        <v>44594</v>
      </c>
      <c r="L291" s="68" t="s">
        <v>96</v>
      </c>
      <c r="M291" s="61" t="s">
        <v>17</v>
      </c>
      <c r="N291" s="56">
        <v>0.5</v>
      </c>
      <c r="O291" s="56">
        <v>0.60416666666666663</v>
      </c>
      <c r="P291" s="27">
        <v>4</v>
      </c>
      <c r="Q291" s="65" t="s">
        <v>46</v>
      </c>
      <c r="R291" s="27" t="s">
        <v>47</v>
      </c>
      <c r="S291" s="27" t="s">
        <v>166</v>
      </c>
      <c r="T291" s="23" t="s">
        <v>225</v>
      </c>
      <c r="U291" s="27" t="s">
        <v>50</v>
      </c>
    </row>
    <row r="292" spans="1:21" s="192" customFormat="1" ht="14.25" customHeight="1" x14ac:dyDescent="0.2">
      <c r="A292" s="23" t="str">
        <f>IFERROR(VLOOKUP(D292,[23]CODIGOS!$A$1:$I$1872,2,0),"CODIGO INVALIDO ")</f>
        <v>ZONA 2</v>
      </c>
      <c r="B292" s="23" t="str">
        <f>IFERROR(VLOOKUP(D292,[23]CODIGOS!$A$1:$I$1872,3,0),"CODIGO INVALIDO ")</f>
        <v>ORELLANA</v>
      </c>
      <c r="C292" s="23" t="str">
        <f>IFERROR(VLOOKUP(D292,[23]CODIGOS!$A$1:$I$1872,4,0),"CODIGO INVALIDO ")</f>
        <v>ORELLANA</v>
      </c>
      <c r="D292" s="64" t="s">
        <v>170</v>
      </c>
      <c r="E292" s="23" t="str">
        <f>IFERROR(VLOOKUP(D292,[24]CODIGOS!$A$1:$I$1872,6,0),"CODIGO INVALIDO ")</f>
        <v>ORELLANA LORETO</v>
      </c>
      <c r="F292" s="23" t="str">
        <f>IFERROR(VLOOKUP(D292,[24]CODIGOS!$A$1:$I$1872,7,0),"CODIGO INVALIDO ")</f>
        <v>LA BELLEZA</v>
      </c>
      <c r="G292" s="23" t="str">
        <f>IFERROR(VLOOKUP(D292,[24]CODIGOS!$A$1:$I$1872,8,0),"CODIGO INVALIDO ")</f>
        <v>LA BELLEZA 1</v>
      </c>
      <c r="H292" s="23" t="s">
        <v>363</v>
      </c>
      <c r="I292" s="59">
        <v>-0.56665569628757195</v>
      </c>
      <c r="J292" s="37">
        <v>-77.025972604751601</v>
      </c>
      <c r="K292" s="68">
        <v>44595</v>
      </c>
      <c r="L292" s="68" t="s">
        <v>96</v>
      </c>
      <c r="M292" s="61" t="s">
        <v>17</v>
      </c>
      <c r="N292" s="56">
        <v>0.44444444444444442</v>
      </c>
      <c r="O292" s="56">
        <v>0.60416666666666663</v>
      </c>
      <c r="P292" s="27">
        <v>3.15</v>
      </c>
      <c r="Q292" s="65" t="s">
        <v>46</v>
      </c>
      <c r="R292" s="27" t="s">
        <v>47</v>
      </c>
      <c r="S292" s="27" t="s">
        <v>416</v>
      </c>
      <c r="T292" s="23" t="s">
        <v>415</v>
      </c>
      <c r="U292" s="27" t="s">
        <v>50</v>
      </c>
    </row>
    <row r="293" spans="1:21" s="192" customFormat="1" ht="14.25" customHeight="1" x14ac:dyDescent="0.2">
      <c r="A293" s="23" t="str">
        <f>IFERROR(VLOOKUP(D293,[23]CODIGOS!$A$1:$I$1872,2,0),"CODIGO INVALIDO ")</f>
        <v>ZONA 2</v>
      </c>
      <c r="B293" s="23" t="str">
        <f>IFERROR(VLOOKUP(D293,[23]CODIGOS!$A$1:$I$1872,3,0),"CODIGO INVALIDO ")</f>
        <v>ORELLANA</v>
      </c>
      <c r="C293" s="23" t="str">
        <f>IFERROR(VLOOKUP(D293,[23]CODIGOS!$A$1:$I$1872,4,0),"CODIGO INVALIDO ")</f>
        <v>ORELLANA</v>
      </c>
      <c r="D293" s="64" t="s">
        <v>297</v>
      </c>
      <c r="E293" s="23" t="str">
        <f>IFERROR(VLOOKUP(D293,[24]CODIGOS!$A$1:$I$1872,6,0),"CODIGO INVALIDO ")</f>
        <v>ORELLANA LORETO</v>
      </c>
      <c r="F293" s="23" t="str">
        <f>IFERROR(VLOOKUP(D293,[24]CODIGOS!$A$1:$I$1872,7,0),"CODIGO INVALIDO ")</f>
        <v>INES ARANGO</v>
      </c>
      <c r="G293" s="23" t="str">
        <f>IFERROR(VLOOKUP(D293,[24]CODIGOS!$A$1:$I$1872,8,0),"CODIGO INVALIDO ")</f>
        <v>INES ARANGO 1</v>
      </c>
      <c r="H293" s="23" t="s">
        <v>425</v>
      </c>
      <c r="I293" s="59">
        <v>-0.879075606730641</v>
      </c>
      <c r="J293" s="37">
        <v>-76.909672021865802</v>
      </c>
      <c r="K293" s="68">
        <v>44606</v>
      </c>
      <c r="L293" s="68" t="s">
        <v>96</v>
      </c>
      <c r="M293" s="61" t="s">
        <v>17</v>
      </c>
      <c r="N293" s="56">
        <v>0.625</v>
      </c>
      <c r="O293" s="56">
        <v>0.85416666666666663</v>
      </c>
      <c r="P293" s="27">
        <v>11.79</v>
      </c>
      <c r="Q293" s="65" t="s">
        <v>46</v>
      </c>
      <c r="R293" s="27" t="s">
        <v>109</v>
      </c>
      <c r="S293" s="27" t="s">
        <v>427</v>
      </c>
      <c r="T293" s="23" t="s">
        <v>75</v>
      </c>
      <c r="U293" s="27" t="s">
        <v>50</v>
      </c>
    </row>
    <row r="294" spans="1:21" s="192" customFormat="1" ht="14.25" customHeight="1" x14ac:dyDescent="0.2">
      <c r="A294" s="23" t="str">
        <f>IFERROR(VLOOKUP(D294,[23]CODIGOS!$A$1:$I$1872,2,0),"CODIGO INVALIDO ")</f>
        <v>ZONA 2</v>
      </c>
      <c r="B294" s="23" t="str">
        <f>IFERROR(VLOOKUP(D294,[23]CODIGOS!$A$1:$I$1872,3,0),"CODIGO INVALIDO ")</f>
        <v>ORELLANA</v>
      </c>
      <c r="C294" s="23" t="str">
        <f>IFERROR(VLOOKUP(D294,[23]CODIGOS!$A$1:$I$1872,4,0),"CODIGO INVALIDO ")</f>
        <v>LORETO</v>
      </c>
      <c r="D294" s="64" t="s">
        <v>282</v>
      </c>
      <c r="E294" s="23" t="str">
        <f>IFERROR(VLOOKUP(D294,[24]CODIGOS!$A$1:$I$1872,6,0),"CODIGO INVALIDO ")</f>
        <v>ORELLANA LORETO</v>
      </c>
      <c r="F294" s="23" t="str">
        <f>IFERROR(VLOOKUP(D294,[24]CODIGOS!$A$1:$I$1872,7,0),"CODIGO INVALIDO ")</f>
        <v>LORETO</v>
      </c>
      <c r="G294" s="23" t="str">
        <f>IFERROR(VLOOKUP(D294,[24]CODIGOS!$A$1:$I$1872,8,0),"CODIGO INVALIDO ")</f>
        <v>LORETO 1</v>
      </c>
      <c r="H294" s="23" t="s">
        <v>426</v>
      </c>
      <c r="I294" s="59">
        <v>-0.79391431399281298</v>
      </c>
      <c r="J294" s="37">
        <v>-77.426222960063399</v>
      </c>
      <c r="K294" s="68">
        <v>44608</v>
      </c>
      <c r="L294" s="68" t="s">
        <v>96</v>
      </c>
      <c r="M294" s="61" t="s">
        <v>17</v>
      </c>
      <c r="N294" s="56">
        <v>0.58333333333333337</v>
      </c>
      <c r="O294" s="56">
        <v>0.70833333333333337</v>
      </c>
      <c r="P294" s="27">
        <v>3.26</v>
      </c>
      <c r="Q294" s="65" t="s">
        <v>46</v>
      </c>
      <c r="R294" s="27" t="s">
        <v>109</v>
      </c>
      <c r="S294" s="27" t="s">
        <v>65</v>
      </c>
      <c r="T294" s="23"/>
      <c r="U294" s="27" t="s">
        <v>50</v>
      </c>
    </row>
    <row r="295" spans="1:21" s="192" customFormat="1" ht="14.25" customHeight="1" x14ac:dyDescent="0.2">
      <c r="A295" s="23" t="str">
        <f>IFERROR(VLOOKUP(D295,[23]CODIGOS!$A$1:$I$1872,2,0),"CODIGO INVALIDO ")</f>
        <v>ZONA 2</v>
      </c>
      <c r="B295" s="23" t="str">
        <f>IFERROR(VLOOKUP(D295,[23]CODIGOS!$A$1:$I$1872,3,0),"CODIGO INVALIDO ")</f>
        <v>ORELLANA</v>
      </c>
      <c r="C295" s="23" t="str">
        <f>IFERROR(VLOOKUP(D295,[23]CODIGOS!$A$1:$I$1872,4,0),"CODIGO INVALIDO ")</f>
        <v>LA JOYA DE LOS SACHAS</v>
      </c>
      <c r="D295" s="64" t="s">
        <v>283</v>
      </c>
      <c r="E295" s="23" t="str">
        <f>IFERROR(VLOOKUP(D295,[24]CODIGOS!$A$1:$I$1872,6,0),"CODIGO INVALIDO ")</f>
        <v>LA JOYA DE LOS SACHAS</v>
      </c>
      <c r="F295" s="23" t="str">
        <f>IFERROR(VLOOKUP(D295,[24]CODIGOS!$A$1:$I$1872,7,0),"CODIGO INVALIDO ")</f>
        <v>SAN SEBASTIAN</v>
      </c>
      <c r="G295" s="23" t="str">
        <f>IFERROR(VLOOKUP(D295,[24]CODIGOS!$A$1:$I$1872,8,0),"CODIGO INVALIDO ")</f>
        <v>SAN SEBASTIAN 1</v>
      </c>
      <c r="H295" s="23" t="s">
        <v>298</v>
      </c>
      <c r="I295" s="59">
        <v>-0.34336556461437101</v>
      </c>
      <c r="J295" s="37">
        <v>-77.007422988941201</v>
      </c>
      <c r="K295" s="68">
        <v>44620</v>
      </c>
      <c r="L295" s="68" t="s">
        <v>96</v>
      </c>
      <c r="M295" s="61" t="s">
        <v>17</v>
      </c>
      <c r="N295" s="56">
        <v>0.79166666666666663</v>
      </c>
      <c r="O295" s="56">
        <v>0.85416666666666663</v>
      </c>
      <c r="P295" s="27">
        <v>5.6</v>
      </c>
      <c r="Q295" s="65" t="s">
        <v>46</v>
      </c>
      <c r="R295" s="27" t="s">
        <v>109</v>
      </c>
      <c r="S295" s="27" t="s">
        <v>65</v>
      </c>
      <c r="T295" s="23"/>
      <c r="U295" s="27" t="s">
        <v>50</v>
      </c>
    </row>
    <row r="296" spans="1:21" s="192" customFormat="1" ht="14.25" customHeight="1" x14ac:dyDescent="0.2">
      <c r="A296" s="23" t="str">
        <f>IFERROR(VLOOKUP(D296,[23]CODIGOS!$A$1:$I$1872,2,0),"CODIGO INVALIDO ")</f>
        <v>ZONA 2</v>
      </c>
      <c r="B296" s="23" t="str">
        <f>IFERROR(VLOOKUP(D296,[23]CODIGOS!$A$1:$I$1872,3,0),"CODIGO INVALIDO ")</f>
        <v>ORELLANA</v>
      </c>
      <c r="C296" s="23" t="str">
        <f>IFERROR(VLOOKUP(D296,[23]CODIGOS!$A$1:$I$1872,4,0),"CODIGO INVALIDO ")</f>
        <v>ORELLANA</v>
      </c>
      <c r="D296" s="64" t="s">
        <v>379</v>
      </c>
      <c r="E296" s="23" t="str">
        <f>IFERROR(VLOOKUP(D296,[24]CODIGOS!$A$1:$I$1872,6,0),"CODIGO INVALIDO ")</f>
        <v>ORELLANA LORETO</v>
      </c>
      <c r="F296" s="23" t="str">
        <f>IFERROR(VLOOKUP(D296,[24]CODIGOS!$A$1:$I$1872,7,0),"CODIGO INVALIDO ")</f>
        <v>COCA ORIENTE</v>
      </c>
      <c r="G296" s="23" t="str">
        <f>IFERROR(VLOOKUP(D296,[24]CODIGOS!$A$1:$I$1872,8,0),"CODIGO INVALIDO ")</f>
        <v>COCA ORIENTE 1</v>
      </c>
      <c r="H296" s="23" t="s">
        <v>494</v>
      </c>
      <c r="I296" s="59">
        <v>-0.44940002194004203</v>
      </c>
      <c r="J296" s="37">
        <v>-76.991106496016002</v>
      </c>
      <c r="K296" s="68">
        <v>44622</v>
      </c>
      <c r="L296" s="68" t="s">
        <v>96</v>
      </c>
      <c r="M296" s="61" t="s">
        <v>17</v>
      </c>
      <c r="N296" s="56">
        <v>0.76041666666666663</v>
      </c>
      <c r="O296" s="56">
        <v>0.83333333333333337</v>
      </c>
      <c r="P296" s="27">
        <v>5.71</v>
      </c>
      <c r="Q296" s="65" t="s">
        <v>46</v>
      </c>
      <c r="R296" s="27" t="s">
        <v>109</v>
      </c>
      <c r="S296" s="27" t="s">
        <v>65</v>
      </c>
      <c r="T296" s="23"/>
      <c r="U296" s="27" t="s">
        <v>50</v>
      </c>
    </row>
    <row r="297" spans="1:21" s="192" customFormat="1" ht="14.25" customHeight="1" x14ac:dyDescent="0.2">
      <c r="A297" s="23" t="str">
        <f>IFERROR(VLOOKUP(D297,[23]CODIGOS!$A$1:$I$1872,2,0),"CODIGO INVALIDO ")</f>
        <v>ZONA 2</v>
      </c>
      <c r="B297" s="23" t="str">
        <f>IFERROR(VLOOKUP(D297,[23]CODIGOS!$A$1:$I$1872,3,0),"CODIGO INVALIDO ")</f>
        <v>ORELLANA</v>
      </c>
      <c r="C297" s="23" t="str">
        <f>IFERROR(VLOOKUP(D297,[23]CODIGOS!$A$1:$I$1872,4,0),"CODIGO INVALIDO ")</f>
        <v>ORELLANA</v>
      </c>
      <c r="D297" s="64" t="s">
        <v>379</v>
      </c>
      <c r="E297" s="23" t="str">
        <f>IFERROR(VLOOKUP(D297,[24]CODIGOS!$A$1:$I$1872,6,0),"CODIGO INVALIDO ")</f>
        <v>ORELLANA LORETO</v>
      </c>
      <c r="F297" s="23" t="str">
        <f>IFERROR(VLOOKUP(D297,[24]CODIGOS!$A$1:$I$1872,7,0),"CODIGO INVALIDO ")</f>
        <v>COCA ORIENTE</v>
      </c>
      <c r="G297" s="23" t="str">
        <f>IFERROR(VLOOKUP(D297,[24]CODIGOS!$A$1:$I$1872,8,0),"CODIGO INVALIDO ")</f>
        <v>COCA ORIENTE 1</v>
      </c>
      <c r="H297" s="23" t="s">
        <v>494</v>
      </c>
      <c r="I297" s="59">
        <v>-0.45019637249768002</v>
      </c>
      <c r="J297" s="37">
        <v>-76.991180395998498</v>
      </c>
      <c r="K297" s="68">
        <v>44622</v>
      </c>
      <c r="L297" s="68" t="s">
        <v>96</v>
      </c>
      <c r="M297" s="61" t="s">
        <v>17</v>
      </c>
      <c r="N297" s="56">
        <v>0.76388888888888884</v>
      </c>
      <c r="O297" s="56">
        <v>0.83333333333333337</v>
      </c>
      <c r="P297" s="27">
        <v>5.54</v>
      </c>
      <c r="Q297" s="65" t="s">
        <v>46</v>
      </c>
      <c r="R297" s="27" t="s">
        <v>109</v>
      </c>
      <c r="S297" s="27" t="s">
        <v>65</v>
      </c>
      <c r="T297" s="23"/>
      <c r="U297" s="27" t="s">
        <v>50</v>
      </c>
    </row>
    <row r="298" spans="1:21" s="192" customFormat="1" ht="14.25" customHeight="1" x14ac:dyDescent="0.2">
      <c r="A298" s="23" t="str">
        <f>IFERROR(VLOOKUP(D298,[23]CODIGOS!$A$1:$I$1872,2,0),"CODIGO INVALIDO ")</f>
        <v>ZONA 2</v>
      </c>
      <c r="B298" s="23" t="str">
        <f>IFERROR(VLOOKUP(D298,[23]CODIGOS!$A$1:$I$1872,3,0),"CODIGO INVALIDO ")</f>
        <v>ORELLANA</v>
      </c>
      <c r="C298" s="23" t="str">
        <f>IFERROR(VLOOKUP(D298,[23]CODIGOS!$A$1:$I$1872,4,0),"CODIGO INVALIDO ")</f>
        <v>LORETO</v>
      </c>
      <c r="D298" s="64" t="s">
        <v>282</v>
      </c>
      <c r="E298" s="23" t="str">
        <f>IFERROR(VLOOKUP(D298,[24]CODIGOS!$A$1:$I$1872,6,0),"CODIGO INVALIDO ")</f>
        <v>ORELLANA LORETO</v>
      </c>
      <c r="F298" s="23" t="str">
        <f>IFERROR(VLOOKUP(D298,[24]CODIGOS!$A$1:$I$1872,7,0),"CODIGO INVALIDO ")</f>
        <v>LORETO</v>
      </c>
      <c r="G298" s="23" t="str">
        <f>IFERROR(VLOOKUP(D298,[24]CODIGOS!$A$1:$I$1872,8,0),"CODIGO INVALIDO ")</f>
        <v>LORETO 1</v>
      </c>
      <c r="H298" s="23" t="s">
        <v>602</v>
      </c>
      <c r="I298" s="27">
        <v>-0.69899851581662198</v>
      </c>
      <c r="J298" s="97">
        <v>-77.3117351531982</v>
      </c>
      <c r="K298" s="68">
        <v>44646</v>
      </c>
      <c r="L298" s="68" t="s">
        <v>96</v>
      </c>
      <c r="M298" s="61" t="s">
        <v>17</v>
      </c>
      <c r="N298" s="66">
        <v>0.81944444444444453</v>
      </c>
      <c r="O298" s="66">
        <v>0.875</v>
      </c>
      <c r="P298" s="27">
        <v>10</v>
      </c>
      <c r="Q298" s="27" t="s">
        <v>46</v>
      </c>
      <c r="R298" s="27" t="s">
        <v>109</v>
      </c>
      <c r="S298" s="27" t="s">
        <v>65</v>
      </c>
      <c r="T298" s="27"/>
      <c r="U298" s="27" t="s">
        <v>50</v>
      </c>
    </row>
    <row r="299" spans="1:21" s="192" customFormat="1" ht="14.25" customHeight="1" x14ac:dyDescent="0.2">
      <c r="A299" s="23" t="str">
        <f>IFERROR(VLOOKUP(D299,[23]CODIGOS!$A$1:$I$1872,2,0),"CODIGO INVALIDO ")</f>
        <v>ZONA 2</v>
      </c>
      <c r="B299" s="23" t="str">
        <f>IFERROR(VLOOKUP(D299,[23]CODIGOS!$A$1:$I$1872,3,0),"CODIGO INVALIDO ")</f>
        <v>ORELLANA</v>
      </c>
      <c r="C299" s="23" t="str">
        <f>IFERROR(VLOOKUP(D299,[23]CODIGOS!$A$1:$I$1872,4,0),"CODIGO INVALIDO ")</f>
        <v>ORELLANA</v>
      </c>
      <c r="D299" s="64" t="s">
        <v>170</v>
      </c>
      <c r="E299" s="23" t="str">
        <f>IFERROR(VLOOKUP(D299,[24]CODIGOS!$A$1:$I$1872,6,0),"CODIGO INVALIDO ")</f>
        <v>ORELLANA LORETO</v>
      </c>
      <c r="F299" s="23" t="str">
        <f>IFERROR(VLOOKUP(D299,[24]CODIGOS!$A$1:$I$1872,7,0),"CODIGO INVALIDO ")</f>
        <v>LA BELLEZA</v>
      </c>
      <c r="G299" s="23" t="str">
        <f>IFERROR(VLOOKUP(D299,[24]CODIGOS!$A$1:$I$1872,8,0),"CODIGO INVALIDO ")</f>
        <v>LA BELLEZA 1</v>
      </c>
      <c r="H299" s="27" t="s">
        <v>673</v>
      </c>
      <c r="I299" s="98">
        <v>-0.59560060678946003</v>
      </c>
      <c r="J299" s="99">
        <v>-77.078872647476203</v>
      </c>
      <c r="K299" s="68">
        <v>44652</v>
      </c>
      <c r="L299" s="68" t="s">
        <v>96</v>
      </c>
      <c r="M299" s="61" t="s">
        <v>17</v>
      </c>
      <c r="N299" s="66">
        <v>0.625</v>
      </c>
      <c r="O299" s="66">
        <v>0.70833333333333337</v>
      </c>
      <c r="P299" s="27">
        <v>13.1</v>
      </c>
      <c r="Q299" s="27" t="s">
        <v>46</v>
      </c>
      <c r="R299" s="27" t="s">
        <v>47</v>
      </c>
      <c r="S299" s="27" t="s">
        <v>382</v>
      </c>
      <c r="T299" s="27" t="s">
        <v>455</v>
      </c>
      <c r="U299" s="27" t="s">
        <v>50</v>
      </c>
    </row>
    <row r="300" spans="1:21" s="192" customFormat="1" ht="14.25" customHeight="1" x14ac:dyDescent="0.2">
      <c r="A300" s="23" t="str">
        <f>IFERROR(VLOOKUP(D300,[23]CODIGOS!$A$1:$I$1872,2,0),"CODIGO INVALIDO ")</f>
        <v>ZONA 2</v>
      </c>
      <c r="B300" s="23" t="str">
        <f>IFERROR(VLOOKUP(D300,[23]CODIGOS!$A$1:$I$1872,3,0),"CODIGO INVALIDO ")</f>
        <v>ORELLANA</v>
      </c>
      <c r="C300" s="23" t="str">
        <f>IFERROR(VLOOKUP(D300,[23]CODIGOS!$A$1:$I$1872,4,0),"CODIGO INVALIDO ")</f>
        <v>ORELLANA</v>
      </c>
      <c r="D300" s="64" t="s">
        <v>170</v>
      </c>
      <c r="E300" s="23" t="str">
        <f>IFERROR(VLOOKUP(D300,[24]CODIGOS!$A$1:$I$1872,6,0),"CODIGO INVALIDO ")</f>
        <v>ORELLANA LORETO</v>
      </c>
      <c r="F300" s="23" t="str">
        <f>IFERROR(VLOOKUP(D300,[24]CODIGOS!$A$1:$I$1872,7,0),"CODIGO INVALIDO ")</f>
        <v>LA BELLEZA</v>
      </c>
      <c r="G300" s="23" t="str">
        <f>IFERROR(VLOOKUP(D300,[24]CODIGOS!$A$1:$I$1872,8,0),"CODIGO INVALIDO ")</f>
        <v>LA BELLEZA 1</v>
      </c>
      <c r="H300" s="27" t="s">
        <v>674</v>
      </c>
      <c r="I300" s="27">
        <v>-0.79502772984947101</v>
      </c>
      <c r="J300" s="13">
        <v>-77.108702659606905</v>
      </c>
      <c r="K300" s="68">
        <v>44664</v>
      </c>
      <c r="L300" s="68" t="s">
        <v>96</v>
      </c>
      <c r="M300" s="61" t="s">
        <v>17</v>
      </c>
      <c r="N300" s="66">
        <v>0.45833333333333331</v>
      </c>
      <c r="O300" s="66">
        <v>0.58333333333333337</v>
      </c>
      <c r="P300" s="27">
        <v>2.62</v>
      </c>
      <c r="Q300" s="27" t="s">
        <v>46</v>
      </c>
      <c r="R300" s="27" t="s">
        <v>47</v>
      </c>
      <c r="S300" s="27" t="s">
        <v>239</v>
      </c>
      <c r="T300" s="27"/>
      <c r="U300" s="27" t="s">
        <v>50</v>
      </c>
    </row>
    <row r="301" spans="1:21" s="192" customFormat="1" ht="14.25" customHeight="1" x14ac:dyDescent="0.2">
      <c r="A301" s="23" t="str">
        <f>IFERROR(VLOOKUP(D301,[23]CODIGOS!$A$1:$I$1872,2,0),"CODIGO INVALIDO ")</f>
        <v>ZONA 2</v>
      </c>
      <c r="B301" s="23" t="str">
        <f>IFERROR(VLOOKUP(D301,[23]CODIGOS!$A$1:$I$1872,3,0),"CODIGO INVALIDO ")</f>
        <v>NAPO</v>
      </c>
      <c r="C301" s="23" t="str">
        <f>IFERROR(VLOOKUP(D301,[23]CODIGOS!$A$1:$I$1872,4,0),"CODIGO INVALIDO ")</f>
        <v>ARCHIDONA</v>
      </c>
      <c r="D301" s="64" t="s">
        <v>144</v>
      </c>
      <c r="E301" s="23" t="str">
        <f>IFERROR(VLOOKUP(D301,[24]CODIGOS!$A$1:$I$1872,6,0),"CODIGO INVALIDO ")</f>
        <v>TENA</v>
      </c>
      <c r="F301" s="23" t="str">
        <f>IFERROR(VLOOKUP(D301,[24]CODIGOS!$A$1:$I$1872,7,0),"CODIGO INVALIDO ")</f>
        <v>KM 24</v>
      </c>
      <c r="G301" s="23" t="str">
        <f>IFERROR(VLOOKUP(D301,[24]CODIGOS!$A$1:$I$1872,8,0),"CODIGO INVALIDO ")</f>
        <v>KM 24 1</v>
      </c>
      <c r="H301" s="27" t="s">
        <v>675</v>
      </c>
      <c r="I301" s="27">
        <v>-0.71718250412725004</v>
      </c>
      <c r="J301" s="27">
        <v>-77.593688964843693</v>
      </c>
      <c r="K301" s="68">
        <v>44666</v>
      </c>
      <c r="L301" s="68" t="s">
        <v>96</v>
      </c>
      <c r="M301" s="61" t="s">
        <v>17</v>
      </c>
      <c r="N301" s="66">
        <v>0.4375</v>
      </c>
      <c r="O301" s="66">
        <v>0.125</v>
      </c>
      <c r="P301" s="27">
        <v>10</v>
      </c>
      <c r="Q301" s="65" t="s">
        <v>46</v>
      </c>
      <c r="R301" s="27" t="s">
        <v>47</v>
      </c>
      <c r="S301" s="27" t="s">
        <v>228</v>
      </c>
      <c r="T301" s="27"/>
      <c r="U301" s="27" t="s">
        <v>50</v>
      </c>
    </row>
    <row r="302" spans="1:21" s="192" customFormat="1" ht="14.25" customHeight="1" x14ac:dyDescent="0.2">
      <c r="A302" s="23" t="str">
        <f>IFERROR(VLOOKUP(D302,[23]CODIGOS!$A$1:$I$1872,2,0),"CODIGO INVALIDO ")</f>
        <v>ZONA 2</v>
      </c>
      <c r="B302" s="23" t="str">
        <f>IFERROR(VLOOKUP(D302,[23]CODIGOS!$A$1:$I$1872,3,0),"CODIGO INVALIDO ")</f>
        <v>ORELLANA</v>
      </c>
      <c r="C302" s="23" t="str">
        <f>IFERROR(VLOOKUP(D302,[23]CODIGOS!$A$1:$I$1872,4,0),"CODIGO INVALIDO ")</f>
        <v>LA JOYA DE LOS SACHAS</v>
      </c>
      <c r="D302" s="64" t="s">
        <v>95</v>
      </c>
      <c r="E302" s="23" t="str">
        <f>IFERROR(VLOOKUP(D302,[24]CODIGOS!$A$1:$I$1872,6,0),"CODIGO INVALIDO ")</f>
        <v>LA JOYA DE LOS SACHAS</v>
      </c>
      <c r="F302" s="23" t="str">
        <f>IFERROR(VLOOKUP(D302,[24]CODIGOS!$A$1:$I$1872,7,0),"CODIGO INVALIDO ")</f>
        <v>SACHAS</v>
      </c>
      <c r="G302" s="23" t="str">
        <f>IFERROR(VLOOKUP(D302,[24]CODIGOS!$A$1:$I$1872,8,0),"CODIGO INVALIDO ")</f>
        <v>SACHAS 1</v>
      </c>
      <c r="H302" s="27" t="s">
        <v>676</v>
      </c>
      <c r="I302" s="27">
        <v>-0.38292500142800001</v>
      </c>
      <c r="J302" s="99">
        <v>-76.8822655126</v>
      </c>
      <c r="K302" s="68">
        <v>44670</v>
      </c>
      <c r="L302" s="68" t="s">
        <v>96</v>
      </c>
      <c r="M302" s="61" t="s">
        <v>17</v>
      </c>
      <c r="N302" s="66">
        <v>0.72916666666666663</v>
      </c>
      <c r="O302" s="66">
        <v>0.83333333333333337</v>
      </c>
      <c r="P302" s="27">
        <v>9.0399999999999991</v>
      </c>
      <c r="Q302" s="27" t="s">
        <v>46</v>
      </c>
      <c r="R302" s="27" t="s">
        <v>47</v>
      </c>
      <c r="S302" s="27" t="s">
        <v>217</v>
      </c>
      <c r="T302" s="27" t="s">
        <v>383</v>
      </c>
      <c r="U302" s="27" t="s">
        <v>50</v>
      </c>
    </row>
    <row r="303" spans="1:21" s="185" customFormat="1" ht="14.25" customHeight="1" x14ac:dyDescent="0.2">
      <c r="A303" s="23" t="str">
        <f>IFERROR(VLOOKUP(D303,[23]CODIGOS!$A$1:$I$1872,2,0),"CODIGO INVALIDO ")</f>
        <v>ZONA 2</v>
      </c>
      <c r="B303" s="23" t="str">
        <f>IFERROR(VLOOKUP(D303,[23]CODIGOS!$A$1:$I$1872,3,0),"CODIGO INVALIDO ")</f>
        <v>ORELLANA</v>
      </c>
      <c r="C303" s="23" t="str">
        <f>IFERROR(VLOOKUP(D303,[23]CODIGOS!$A$1:$I$1872,4,0),"CODIGO INVALIDO ")</f>
        <v>LORETO</v>
      </c>
      <c r="D303" s="64" t="s">
        <v>282</v>
      </c>
      <c r="E303" s="23" t="str">
        <f>IFERROR(VLOOKUP(D303,[24]CODIGOS!$A$1:$I$1872,6,0),"CODIGO INVALIDO ")</f>
        <v>ORELLANA LORETO</v>
      </c>
      <c r="F303" s="23" t="str">
        <f>IFERROR(VLOOKUP(D303,[24]CODIGOS!$A$1:$I$1872,7,0),"CODIGO INVALIDO ")</f>
        <v>LORETO</v>
      </c>
      <c r="G303" s="23" t="str">
        <f>IFERROR(VLOOKUP(D303,[24]CODIGOS!$A$1:$I$1872,8,0),"CODIGO INVALIDO ")</f>
        <v>LORETO 1</v>
      </c>
      <c r="H303" s="27" t="s">
        <v>677</v>
      </c>
      <c r="I303" s="27">
        <v>-0.705090564295901</v>
      </c>
      <c r="J303" s="100">
        <v>-77.2138803199595</v>
      </c>
      <c r="K303" s="68">
        <v>44672</v>
      </c>
      <c r="L303" s="68" t="s">
        <v>96</v>
      </c>
      <c r="M303" s="61" t="s">
        <v>17</v>
      </c>
      <c r="N303" s="66">
        <v>0.69097222222222221</v>
      </c>
      <c r="O303" s="66">
        <v>0.875</v>
      </c>
      <c r="P303" s="27">
        <v>20</v>
      </c>
      <c r="Q303" s="27" t="s">
        <v>46</v>
      </c>
      <c r="R303" s="27" t="s">
        <v>47</v>
      </c>
      <c r="S303" s="27" t="s">
        <v>329</v>
      </c>
      <c r="T303" s="27"/>
      <c r="U303" s="27" t="s">
        <v>50</v>
      </c>
    </row>
    <row r="304" spans="1:21" s="192" customFormat="1" ht="14.25" customHeight="1" x14ac:dyDescent="0.2">
      <c r="A304" s="23" t="str">
        <f>IFERROR(VLOOKUP(D304,[23]CODIGOS!$A$1:$I$1872,2,0),"CODIGO INVALIDO ")</f>
        <v>ZONA 2</v>
      </c>
      <c r="B304" s="23" t="str">
        <f>IFERROR(VLOOKUP(D304,[23]CODIGOS!$A$1:$I$1872,3,0),"CODIGO INVALIDO ")</f>
        <v>ORELLANA</v>
      </c>
      <c r="C304" s="23" t="str">
        <f>IFERROR(VLOOKUP(D304,[23]CODIGOS!$A$1:$I$1872,4,0),"CODIGO INVALIDO ")</f>
        <v>ORELLANA</v>
      </c>
      <c r="D304" s="64" t="s">
        <v>93</v>
      </c>
      <c r="E304" s="23" t="str">
        <f>IFERROR(VLOOKUP(D304,[24]CODIGOS!$A$1:$I$1872,6,0),"CODIGO INVALIDO ")</f>
        <v>ORELLANA LORETO</v>
      </c>
      <c r="F304" s="23" t="str">
        <f>IFERROR(VLOOKUP(D304,[24]CODIGOS!$A$1:$I$1872,7,0),"CODIGO INVALIDO ")</f>
        <v>COCA ORIENTE</v>
      </c>
      <c r="G304" s="23" t="str">
        <f>IFERROR(VLOOKUP(D304,[24]CODIGOS!$A$1:$I$1872,8,0),"CODIGO INVALIDO ")</f>
        <v>COCA ORIENTE 3</v>
      </c>
      <c r="H304" s="27" t="s">
        <v>678</v>
      </c>
      <c r="I304" s="27">
        <v>-0.50074059084895295</v>
      </c>
      <c r="J304" s="27">
        <v>-76.955237388610797</v>
      </c>
      <c r="K304" s="68">
        <v>44680</v>
      </c>
      <c r="L304" s="68" t="s">
        <v>96</v>
      </c>
      <c r="M304" s="61" t="s">
        <v>17</v>
      </c>
      <c r="N304" s="66">
        <v>0.79166666666666663</v>
      </c>
      <c r="O304" s="66">
        <v>0.95833333333333337</v>
      </c>
      <c r="P304" s="27">
        <v>11.15</v>
      </c>
      <c r="Q304" s="27" t="s">
        <v>46</v>
      </c>
      <c r="R304" s="27" t="s">
        <v>47</v>
      </c>
      <c r="S304" s="27" t="s">
        <v>48</v>
      </c>
      <c r="T304" s="27" t="s">
        <v>48</v>
      </c>
      <c r="U304" s="27" t="s">
        <v>50</v>
      </c>
    </row>
    <row r="305" spans="1:21" s="192" customFormat="1" ht="14.25" customHeight="1" x14ac:dyDescent="0.2">
      <c r="A305" s="23" t="str">
        <f>IFERROR(VLOOKUP(D305,[23]CODIGOS!$A$1:$I$1872,2,0),"CODIGO INVALIDO ")</f>
        <v>ZONA 2</v>
      </c>
      <c r="B305" s="23" t="str">
        <f>IFERROR(VLOOKUP(D305,[23]CODIGOS!$A$1:$I$1872,3,0),"CODIGO INVALIDO ")</f>
        <v>ORELLANA</v>
      </c>
      <c r="C305" s="23" t="str">
        <f>IFERROR(VLOOKUP(D305,[23]CODIGOS!$A$1:$I$1872,4,0),"CODIGO INVALIDO ")</f>
        <v>ORELLANA</v>
      </c>
      <c r="D305" s="64" t="s">
        <v>173</v>
      </c>
      <c r="E305" s="23" t="str">
        <f>IFERROR(VLOOKUP(D305,[24]CODIGOS!$A$1:$I$1872,6,0),"CODIGO INVALIDO ")</f>
        <v>ORELLANA LORETO</v>
      </c>
      <c r="F305" s="23" t="str">
        <f>IFERROR(VLOOKUP(D305,[24]CODIGOS!$A$1:$I$1872,7,0),"CODIGO INVALIDO ")</f>
        <v>COCA OCCIDENTE</v>
      </c>
      <c r="G305" s="23" t="str">
        <f>IFERROR(VLOOKUP(D305,[24]CODIGOS!$A$1:$I$1872,8,0),"CODIGO INVALIDO ")</f>
        <v>COCA OCCIDENTE 3</v>
      </c>
      <c r="H305" s="27" t="s">
        <v>679</v>
      </c>
      <c r="I305" s="27">
        <v>-0.44185200461700003</v>
      </c>
      <c r="J305" s="27">
        <v>-77.000105381011906</v>
      </c>
      <c r="K305" s="68">
        <v>44680</v>
      </c>
      <c r="L305" s="68" t="s">
        <v>96</v>
      </c>
      <c r="M305" s="61" t="s">
        <v>17</v>
      </c>
      <c r="N305" s="66">
        <v>0.39583333333333331</v>
      </c>
      <c r="O305" s="66">
        <v>0.45833333333333331</v>
      </c>
      <c r="P305" s="27">
        <v>3.68</v>
      </c>
      <c r="Q305" s="65" t="s">
        <v>46</v>
      </c>
      <c r="R305" s="27" t="s">
        <v>47</v>
      </c>
      <c r="S305" s="27" t="s">
        <v>416</v>
      </c>
      <c r="T305" s="27"/>
      <c r="U305" s="27" t="s">
        <v>50</v>
      </c>
    </row>
    <row r="306" spans="1:21" s="192" customFormat="1" ht="14.25" customHeight="1" x14ac:dyDescent="0.2">
      <c r="A306" s="23" t="str">
        <f>IFERROR(VLOOKUP(D306,[23]CODIGOS!$A$1:$I$1872,2,0),"CODIGO INVALIDO ")</f>
        <v>ZONA 2</v>
      </c>
      <c r="B306" s="23" t="str">
        <f>IFERROR(VLOOKUP(D306,[23]CODIGOS!$A$1:$I$1872,3,0),"CODIGO INVALIDO ")</f>
        <v>ORELLANA</v>
      </c>
      <c r="C306" s="23" t="str">
        <f>IFERROR(VLOOKUP(D306,[23]CODIGOS!$A$1:$I$1872,4,0),"CODIGO INVALIDO ")</f>
        <v>LORETO</v>
      </c>
      <c r="D306" s="64" t="s">
        <v>361</v>
      </c>
      <c r="E306" s="23" t="str">
        <f>IFERROR(VLOOKUP(D306,[24]CODIGOS!$A$1:$I$1872,6,0),"CODIGO INVALIDO ")</f>
        <v>ORELLANA LORETO</v>
      </c>
      <c r="F306" s="23" t="str">
        <f>IFERROR(VLOOKUP(D306,[24]CODIGOS!$A$1:$I$1872,7,0),"CODIGO INVALIDO ")</f>
        <v>LORETO</v>
      </c>
      <c r="G306" s="23" t="str">
        <f>IFERROR(VLOOKUP(D306,[24]CODIGOS!$A$1:$I$1872,8,0),"CODIGO INVALIDO ")</f>
        <v>LORETO 2</v>
      </c>
      <c r="H306" s="27" t="s">
        <v>814</v>
      </c>
      <c r="I306" s="27">
        <v>-0.701229947117602</v>
      </c>
      <c r="J306" s="27">
        <v>-77.396396398544297</v>
      </c>
      <c r="K306" s="68">
        <v>44694</v>
      </c>
      <c r="L306" s="68" t="s">
        <v>96</v>
      </c>
      <c r="M306" s="61" t="s">
        <v>17</v>
      </c>
      <c r="N306" s="66">
        <v>0.35416666666666669</v>
      </c>
      <c r="O306" s="66">
        <v>0.39583333333333331</v>
      </c>
      <c r="P306" s="27">
        <v>9.32</v>
      </c>
      <c r="Q306" s="27" t="s">
        <v>46</v>
      </c>
      <c r="R306" s="27" t="s">
        <v>47</v>
      </c>
      <c r="S306" s="27" t="s">
        <v>815</v>
      </c>
      <c r="T306" s="27" t="s">
        <v>696</v>
      </c>
      <c r="U306" s="27" t="s">
        <v>50</v>
      </c>
    </row>
    <row r="307" spans="1:21" s="192" customFormat="1" ht="14.25" customHeight="1" x14ac:dyDescent="0.2">
      <c r="A307" s="23" t="str">
        <f>IFERROR(VLOOKUP(D307,[23]CODIGOS!$A$1:$I$1872,2,0),"CODIGO INVALIDO ")</f>
        <v>ZONA 2</v>
      </c>
      <c r="B307" s="23" t="str">
        <f>IFERROR(VLOOKUP(D307,[23]CODIGOS!$A$1:$I$1872,3,0),"CODIGO INVALIDO ")</f>
        <v>ORELLANA</v>
      </c>
      <c r="C307" s="23" t="str">
        <f>IFERROR(VLOOKUP(D307,[23]CODIGOS!$A$1:$I$1872,4,0),"CODIGO INVALIDO ")</f>
        <v>LORETO</v>
      </c>
      <c r="D307" s="64" t="s">
        <v>361</v>
      </c>
      <c r="E307" s="23" t="str">
        <f>IFERROR(VLOOKUP(D307,[24]CODIGOS!$A$1:$I$1872,6,0),"CODIGO INVALIDO ")</f>
        <v>ORELLANA LORETO</v>
      </c>
      <c r="F307" s="23" t="str">
        <f>IFERROR(VLOOKUP(D307,[24]CODIGOS!$A$1:$I$1872,7,0),"CODIGO INVALIDO ")</f>
        <v>LORETO</v>
      </c>
      <c r="G307" s="23" t="str">
        <f>IFERROR(VLOOKUP(D307,[24]CODIGOS!$A$1:$I$1872,8,0),"CODIGO INVALIDO ")</f>
        <v>LORETO 2</v>
      </c>
      <c r="H307" s="27" t="s">
        <v>814</v>
      </c>
      <c r="I307" s="27">
        <v>-0.70091883416342604</v>
      </c>
      <c r="J307" s="27">
        <v>-77.397066950798006</v>
      </c>
      <c r="K307" s="68">
        <v>44694</v>
      </c>
      <c r="L307" s="68" t="s">
        <v>96</v>
      </c>
      <c r="M307" s="61" t="s">
        <v>17</v>
      </c>
      <c r="N307" s="66">
        <v>0.39583333333333331</v>
      </c>
      <c r="O307" s="66">
        <v>0.4375</v>
      </c>
      <c r="P307" s="27">
        <v>6.48</v>
      </c>
      <c r="Q307" s="27" t="s">
        <v>46</v>
      </c>
      <c r="R307" s="27" t="s">
        <v>47</v>
      </c>
      <c r="S307" s="27" t="s">
        <v>815</v>
      </c>
      <c r="T307" s="27" t="s">
        <v>816</v>
      </c>
      <c r="U307" s="27" t="s">
        <v>50</v>
      </c>
    </row>
    <row r="308" spans="1:21" s="192" customFormat="1" ht="14.25" customHeight="1" x14ac:dyDescent="0.2">
      <c r="A308" s="23" t="str">
        <f>IFERROR(VLOOKUP(D308,[23]CODIGOS!$A$1:$I$1872,2,0),"CODIGO INVALIDO ")</f>
        <v>ZONA 2</v>
      </c>
      <c r="B308" s="23" t="str">
        <f>IFERROR(VLOOKUP(D308,[23]CODIGOS!$A$1:$I$1872,3,0),"CODIGO INVALIDO ")</f>
        <v>ORELLANA</v>
      </c>
      <c r="C308" s="23" t="str">
        <f>IFERROR(VLOOKUP(D308,[23]CODIGOS!$A$1:$I$1872,4,0),"CODIGO INVALIDO ")</f>
        <v>LORETO</v>
      </c>
      <c r="D308" s="64" t="s">
        <v>361</v>
      </c>
      <c r="E308" s="23" t="str">
        <f>IFERROR(VLOOKUP(D308,[24]CODIGOS!$A$1:$I$1872,6,0),"CODIGO INVALIDO ")</f>
        <v>ORELLANA LORETO</v>
      </c>
      <c r="F308" s="23" t="str">
        <f>IFERROR(VLOOKUP(D308,[24]CODIGOS!$A$1:$I$1872,7,0),"CODIGO INVALIDO ")</f>
        <v>LORETO</v>
      </c>
      <c r="G308" s="23" t="str">
        <f>IFERROR(VLOOKUP(D308,[24]CODIGOS!$A$1:$I$1872,8,0),"CODIGO INVALIDO ")</f>
        <v>LORETO 2</v>
      </c>
      <c r="H308" s="27" t="s">
        <v>814</v>
      </c>
      <c r="I308" s="27">
        <v>-0.70073645759445902</v>
      </c>
      <c r="J308" s="27">
        <v>-77.397378087043705</v>
      </c>
      <c r="K308" s="68">
        <v>44694</v>
      </c>
      <c r="L308" s="68" t="s">
        <v>96</v>
      </c>
      <c r="M308" s="61" t="s">
        <v>17</v>
      </c>
      <c r="N308" s="66">
        <v>0.4375</v>
      </c>
      <c r="O308" s="66">
        <v>0.45833333333333331</v>
      </c>
      <c r="P308" s="27">
        <v>1.1399999999999999</v>
      </c>
      <c r="Q308" s="27" t="s">
        <v>46</v>
      </c>
      <c r="R308" s="27" t="s">
        <v>47</v>
      </c>
      <c r="S308" s="27" t="s">
        <v>217</v>
      </c>
      <c r="T308" s="27"/>
      <c r="U308" s="27" t="s">
        <v>50</v>
      </c>
    </row>
    <row r="309" spans="1:21" s="192" customFormat="1" ht="14.25" customHeight="1" x14ac:dyDescent="0.2">
      <c r="A309" s="23" t="str">
        <f>IFERROR(VLOOKUP(D309,[23]CODIGOS!$A$1:$I$1872,2,0),"CODIGO INVALIDO ")</f>
        <v>ZONA 2</v>
      </c>
      <c r="B309" s="23" t="str">
        <f>IFERROR(VLOOKUP(D309,[23]CODIGOS!$A$1:$I$1872,3,0),"CODIGO INVALIDO ")</f>
        <v>ORELLANA</v>
      </c>
      <c r="C309" s="23" t="str">
        <f>IFERROR(VLOOKUP(D309,[23]CODIGOS!$A$1:$I$1872,4,0),"CODIGO INVALIDO ")</f>
        <v>LORETO</v>
      </c>
      <c r="D309" s="64" t="s">
        <v>361</v>
      </c>
      <c r="E309" s="23" t="str">
        <f>IFERROR(VLOOKUP(D309,[24]CODIGOS!$A$1:$I$1872,6,0),"CODIGO INVALIDO ")</f>
        <v>ORELLANA LORETO</v>
      </c>
      <c r="F309" s="23" t="str">
        <f>IFERROR(VLOOKUP(D309,[24]CODIGOS!$A$1:$I$1872,7,0),"CODIGO INVALIDO ")</f>
        <v>LORETO</v>
      </c>
      <c r="G309" s="23" t="str">
        <f>IFERROR(VLOOKUP(D309,[24]CODIGOS!$A$1:$I$1872,8,0),"CODIGO INVALIDO ")</f>
        <v>LORETO 2</v>
      </c>
      <c r="H309" s="27" t="s">
        <v>814</v>
      </c>
      <c r="I309" s="27">
        <v>-0.71879170318004004</v>
      </c>
      <c r="J309" s="27">
        <v>-77.374863624572697</v>
      </c>
      <c r="K309" s="68">
        <v>44709</v>
      </c>
      <c r="L309" s="68" t="s">
        <v>96</v>
      </c>
      <c r="M309" s="61" t="s">
        <v>17</v>
      </c>
      <c r="N309" s="66">
        <v>0.59375</v>
      </c>
      <c r="O309" s="66">
        <v>0.72638888888888886</v>
      </c>
      <c r="P309" s="27">
        <v>15.55</v>
      </c>
      <c r="Q309" s="27" t="s">
        <v>46</v>
      </c>
      <c r="R309" s="27" t="s">
        <v>47</v>
      </c>
      <c r="S309" s="27" t="s">
        <v>49</v>
      </c>
      <c r="T309" s="27"/>
      <c r="U309" s="27" t="s">
        <v>50</v>
      </c>
    </row>
    <row r="310" spans="1:21" s="192" customFormat="1" ht="14.25" customHeight="1" x14ac:dyDescent="0.2">
      <c r="A310" s="23" t="str">
        <f>IFERROR(VLOOKUP(D310,[23]CODIGOS!$A$1:$I$1872,2,0),"CODIGO INVALIDO ")</f>
        <v>ZONA 2</v>
      </c>
      <c r="B310" s="23" t="str">
        <f>IFERROR(VLOOKUP(D310,[23]CODIGOS!$A$1:$I$1872,3,0),"CODIGO INVALIDO ")</f>
        <v>ORELLANA</v>
      </c>
      <c r="C310" s="23" t="str">
        <f>IFERROR(VLOOKUP(D310,[23]CODIGOS!$A$1:$I$1872,4,0),"CODIGO INVALIDO ")</f>
        <v>ORELLANA</v>
      </c>
      <c r="D310" s="64" t="s">
        <v>172</v>
      </c>
      <c r="E310" s="23" t="str">
        <f>IFERROR(VLOOKUP(D310,[24]CODIGOS!$A$1:$I$1872,6,0),"CODIGO INVALIDO ")</f>
        <v>ORELLANA LORETO</v>
      </c>
      <c r="F310" s="23" t="str">
        <f>IFERROR(VLOOKUP(D310,[24]CODIGOS!$A$1:$I$1872,7,0),"CODIGO INVALIDO ")</f>
        <v>COCA OCCIDENTE</v>
      </c>
      <c r="G310" s="23" t="str">
        <f>IFERROR(VLOOKUP(D310,[24]CODIGOS!$A$1:$I$1872,8,0),"CODIGO INVALIDO ")</f>
        <v>COCA OCCIDENTE 4</v>
      </c>
      <c r="H310" s="27" t="s">
        <v>876</v>
      </c>
      <c r="I310" s="27">
        <v>-0.44837494009458001</v>
      </c>
      <c r="J310" s="27">
        <v>-77.016155719756995</v>
      </c>
      <c r="K310" s="68">
        <v>44712</v>
      </c>
      <c r="L310" s="68" t="s">
        <v>96</v>
      </c>
      <c r="M310" s="61" t="s">
        <v>17</v>
      </c>
      <c r="N310" s="66">
        <v>0.91666666666666663</v>
      </c>
      <c r="O310" s="66">
        <v>0.95833333333333337</v>
      </c>
      <c r="P310" s="27">
        <v>18.16</v>
      </c>
      <c r="Q310" s="65" t="s">
        <v>46</v>
      </c>
      <c r="R310" s="27" t="s">
        <v>47</v>
      </c>
      <c r="S310" s="27" t="s">
        <v>686</v>
      </c>
      <c r="T310" s="27"/>
      <c r="U310" s="27" t="s">
        <v>50</v>
      </c>
    </row>
    <row r="311" spans="1:21" s="192" customFormat="1" ht="14.25" customHeight="1" x14ac:dyDescent="0.2">
      <c r="A311" s="23" t="str">
        <f>IFERROR(VLOOKUP(D311,[23]CODIGOS!$A$1:$I$1872,2,0),"CODIGO INVALIDO ")</f>
        <v>ZONA 2</v>
      </c>
      <c r="B311" s="23" t="str">
        <f>IFERROR(VLOOKUP(D311,[23]CODIGOS!$A$1:$I$1872,3,0),"CODIGO INVALIDO ")</f>
        <v>ORELLANA</v>
      </c>
      <c r="C311" s="23" t="str">
        <f>IFERROR(VLOOKUP(D311,[23]CODIGOS!$A$1:$I$1872,4,0),"CODIGO INVALIDO ")</f>
        <v>LORETO</v>
      </c>
      <c r="D311" s="64" t="s">
        <v>282</v>
      </c>
      <c r="E311" s="23" t="str">
        <f>IFERROR(VLOOKUP(D311,[24]CODIGOS!$A$1:$I$1872,6,0),"CODIGO INVALIDO ")</f>
        <v>ORELLANA LORETO</v>
      </c>
      <c r="F311" s="23" t="str">
        <f>IFERROR(VLOOKUP(D311,[24]CODIGOS!$A$1:$I$1872,7,0),"CODIGO INVALIDO ")</f>
        <v>LORETO</v>
      </c>
      <c r="G311" s="23" t="str">
        <f>IFERROR(VLOOKUP(D311,[24]CODIGOS!$A$1:$I$1872,8,0),"CODIGO INVALIDO ")</f>
        <v>LORETO 1</v>
      </c>
      <c r="H311" s="27" t="s">
        <v>932</v>
      </c>
      <c r="I311" s="27">
        <v>-0.69248122840000004</v>
      </c>
      <c r="J311" s="27">
        <v>-77.311064680000001</v>
      </c>
      <c r="K311" s="68">
        <v>44725</v>
      </c>
      <c r="L311" s="68" t="s">
        <v>96</v>
      </c>
      <c r="M311" s="61" t="s">
        <v>17</v>
      </c>
      <c r="N311" s="66">
        <v>0.58333333333333337</v>
      </c>
      <c r="O311" s="66">
        <v>0.625</v>
      </c>
      <c r="P311" s="27">
        <v>2.5</v>
      </c>
      <c r="Q311" s="27" t="s">
        <v>46</v>
      </c>
      <c r="R311" s="27" t="s">
        <v>109</v>
      </c>
      <c r="S311" s="27" t="s">
        <v>288</v>
      </c>
      <c r="T311" s="27"/>
      <c r="U311" s="27" t="s">
        <v>50</v>
      </c>
    </row>
    <row r="312" spans="1:21" s="192" customFormat="1" ht="14.25" customHeight="1" x14ac:dyDescent="0.2">
      <c r="A312" s="23" t="str">
        <f>IFERROR(VLOOKUP(D312,[23]CODIGOS!$A$1:$I$1872,2,0),"CODIGO INVALIDO ")</f>
        <v>ZONA 2</v>
      </c>
      <c r="B312" s="23" t="str">
        <f>IFERROR(VLOOKUP(D312,[23]CODIGOS!$A$1:$I$1872,3,0),"CODIGO INVALIDO ")</f>
        <v>ORELLANA</v>
      </c>
      <c r="C312" s="23" t="str">
        <f>IFERROR(VLOOKUP(D312,[23]CODIGOS!$A$1:$I$1872,4,0),"CODIGO INVALIDO ")</f>
        <v>ORELLANA</v>
      </c>
      <c r="D312" s="64" t="s">
        <v>93</v>
      </c>
      <c r="E312" s="23" t="str">
        <f>IFERROR(VLOOKUP(D312,[24]CODIGOS!$A$1:$I$1872,6,0),"CODIGO INVALIDO ")</f>
        <v>ORELLANA LORETO</v>
      </c>
      <c r="F312" s="23" t="str">
        <f>IFERROR(VLOOKUP(D312,[24]CODIGOS!$A$1:$I$1872,7,0),"CODIGO INVALIDO ")</f>
        <v>COCA ORIENTE</v>
      </c>
      <c r="G312" s="23" t="str">
        <f>IFERROR(VLOOKUP(D312,[24]CODIGOS!$A$1:$I$1872,8,0),"CODIGO INVALIDO ")</f>
        <v>COCA ORIENTE 3</v>
      </c>
      <c r="H312" s="27" t="s">
        <v>94</v>
      </c>
      <c r="I312" s="27">
        <v>-0.47906341260612501</v>
      </c>
      <c r="J312" s="100">
        <v>-76.986522674560007</v>
      </c>
      <c r="K312" s="68">
        <v>44759</v>
      </c>
      <c r="L312" s="68" t="s">
        <v>96</v>
      </c>
      <c r="M312" s="61" t="s">
        <v>17</v>
      </c>
      <c r="N312" s="66">
        <v>0.16666666666666666</v>
      </c>
      <c r="O312" s="66">
        <v>0.33333333333333331</v>
      </c>
      <c r="P312" s="27">
        <v>15.29</v>
      </c>
      <c r="Q312" s="65" t="s">
        <v>46</v>
      </c>
      <c r="R312" s="27" t="s">
        <v>47</v>
      </c>
      <c r="S312" s="27" t="s">
        <v>166</v>
      </c>
      <c r="T312" s="27" t="s">
        <v>75</v>
      </c>
      <c r="U312" s="27" t="s">
        <v>50</v>
      </c>
    </row>
    <row r="313" spans="1:21" s="192" customFormat="1" ht="14.25" customHeight="1" x14ac:dyDescent="0.2">
      <c r="A313" s="23" t="str">
        <f>IFERROR(VLOOKUP(D313,[23]CODIGOS!$A$1:$I$1872,2,0),"CODIGO INVALIDO ")</f>
        <v>ZONA 2</v>
      </c>
      <c r="B313" s="23" t="str">
        <f>IFERROR(VLOOKUP(D313,[23]CODIGOS!$A$1:$I$1872,3,0),"CODIGO INVALIDO ")</f>
        <v>ORELLANA</v>
      </c>
      <c r="C313" s="23" t="str">
        <f>IFERROR(VLOOKUP(D313,[23]CODIGOS!$A$1:$I$1872,4,0),"CODIGO INVALIDO ")</f>
        <v>ORELLANA</v>
      </c>
      <c r="D313" s="64" t="s">
        <v>173</v>
      </c>
      <c r="E313" s="23" t="str">
        <f>IFERROR(VLOOKUP(D313,[24]CODIGOS!$A$1:$I$1872,6,0),"CODIGO INVALIDO ")</f>
        <v>ORELLANA LORETO</v>
      </c>
      <c r="F313" s="23" t="str">
        <f>IFERROR(VLOOKUP(D313,[24]CODIGOS!$A$1:$I$1872,7,0),"CODIGO INVALIDO ")</f>
        <v>COCA OCCIDENTE</v>
      </c>
      <c r="G313" s="23" t="str">
        <f>IFERROR(VLOOKUP(D313,[24]CODIGOS!$A$1:$I$1872,8,0),"CODIGO INVALIDO ")</f>
        <v>COCA OCCIDENTE 3</v>
      </c>
      <c r="H313" s="27" t="s">
        <v>281</v>
      </c>
      <c r="I313" s="27">
        <v>-0.44317697635210002</v>
      </c>
      <c r="J313" s="27">
        <v>-77.00546850872</v>
      </c>
      <c r="K313" s="68">
        <v>44764</v>
      </c>
      <c r="L313" s="68" t="s">
        <v>96</v>
      </c>
      <c r="M313" s="61" t="s">
        <v>17</v>
      </c>
      <c r="N313" s="66" t="s">
        <v>1002</v>
      </c>
      <c r="O313" s="66">
        <v>0.75</v>
      </c>
      <c r="P313" s="27">
        <v>4.25</v>
      </c>
      <c r="Q313" s="27" t="s">
        <v>46</v>
      </c>
      <c r="R313" s="27" t="s">
        <v>47</v>
      </c>
      <c r="S313" s="27" t="s">
        <v>382</v>
      </c>
      <c r="T313" s="27" t="s">
        <v>496</v>
      </c>
      <c r="U313" s="27" t="s">
        <v>50</v>
      </c>
    </row>
    <row r="314" spans="1:21" s="192" customFormat="1" ht="14.25" customHeight="1" x14ac:dyDescent="0.2">
      <c r="A314" s="23" t="str">
        <f>IFERROR(VLOOKUP(D314,[23]CODIGOS!$A$1:$I$1872,2,0),"CODIGO INVALIDO ")</f>
        <v>ZONA 2</v>
      </c>
      <c r="B314" s="23" t="str">
        <f>IFERROR(VLOOKUP(D314,[23]CODIGOS!$A$1:$I$1872,3,0),"CODIGO INVALIDO ")</f>
        <v>ORELLANA</v>
      </c>
      <c r="C314" s="23" t="str">
        <f>IFERROR(VLOOKUP(D314,[23]CODIGOS!$A$1:$I$1872,4,0),"CODIGO INVALIDO ")</f>
        <v>ORELLANA</v>
      </c>
      <c r="D314" s="64" t="s">
        <v>93</v>
      </c>
      <c r="E314" s="23" t="str">
        <f>IFERROR(VLOOKUP(D314,[24]CODIGOS!$A$1:$I$1872,6,0),"CODIGO INVALIDO ")</f>
        <v>ORELLANA LORETO</v>
      </c>
      <c r="F314" s="23" t="str">
        <f>IFERROR(VLOOKUP(D314,[24]CODIGOS!$A$1:$I$1872,7,0),"CODIGO INVALIDO ")</f>
        <v>COCA ORIENTE</v>
      </c>
      <c r="G314" s="23" t="str">
        <f>IFERROR(VLOOKUP(D314,[24]CODIGOS!$A$1:$I$1872,8,0),"CODIGO INVALIDO ")</f>
        <v>COCA ORIENTE 3</v>
      </c>
      <c r="H314" s="23" t="s">
        <v>1039</v>
      </c>
      <c r="I314" s="27">
        <v>-0.488318036810236</v>
      </c>
      <c r="J314" s="100">
        <v>-76.959357553361997</v>
      </c>
      <c r="K314" s="68">
        <v>44774</v>
      </c>
      <c r="L314" s="68" t="s">
        <v>96</v>
      </c>
      <c r="M314" s="61" t="s">
        <v>17</v>
      </c>
      <c r="N314" s="71">
        <v>0.76388888888888884</v>
      </c>
      <c r="O314" s="66">
        <v>0.89583333333333337</v>
      </c>
      <c r="P314" s="27">
        <v>7.49</v>
      </c>
      <c r="Q314" s="27" t="s">
        <v>46</v>
      </c>
      <c r="R314" s="27" t="s">
        <v>47</v>
      </c>
      <c r="S314" s="27" t="s">
        <v>239</v>
      </c>
      <c r="T314" s="27" t="s">
        <v>382</v>
      </c>
      <c r="U314" s="27" t="s">
        <v>50</v>
      </c>
    </row>
    <row r="315" spans="1:21" s="192" customFormat="1" ht="14.25" customHeight="1" x14ac:dyDescent="0.2">
      <c r="A315" s="23" t="str">
        <f>IFERROR(VLOOKUP(D315,[23]CODIGOS!$A$1:$I$1872,2,0),"CODIGO INVALIDO ")</f>
        <v>ZONA 2</v>
      </c>
      <c r="B315" s="23" t="str">
        <f>IFERROR(VLOOKUP(D315,[23]CODIGOS!$A$1:$I$1872,3,0),"CODIGO INVALIDO ")</f>
        <v>ORELLANA</v>
      </c>
      <c r="C315" s="23" t="str">
        <f>IFERROR(VLOOKUP(D315,[23]CODIGOS!$A$1:$I$1872,4,0),"CODIGO INVALIDO ")</f>
        <v>ORELLANA</v>
      </c>
      <c r="D315" s="64" t="s">
        <v>93</v>
      </c>
      <c r="E315" s="23" t="str">
        <f>IFERROR(VLOOKUP(D315,[24]CODIGOS!$A$1:$I$1872,6,0),"CODIGO INVALIDO ")</f>
        <v>ORELLANA LORETO</v>
      </c>
      <c r="F315" s="23" t="str">
        <f>IFERROR(VLOOKUP(D315,[24]CODIGOS!$A$1:$I$1872,7,0),"CODIGO INVALIDO ")</f>
        <v>COCA ORIENTE</v>
      </c>
      <c r="G315" s="23" t="str">
        <f>IFERROR(VLOOKUP(D315,[24]CODIGOS!$A$1:$I$1872,8,0),"CODIGO INVALIDO ")</f>
        <v>COCA ORIENTE 3</v>
      </c>
      <c r="H315" s="23" t="s">
        <v>1040</v>
      </c>
      <c r="I315" s="27">
        <v>-0.64223759778158995</v>
      </c>
      <c r="J315" s="100">
        <v>-77.044136764509204</v>
      </c>
      <c r="K315" s="68">
        <v>44776</v>
      </c>
      <c r="L315" s="68" t="s">
        <v>96</v>
      </c>
      <c r="M315" s="61" t="s">
        <v>17</v>
      </c>
      <c r="N315" s="71">
        <v>0.69444444444444453</v>
      </c>
      <c r="O315" s="66">
        <v>0.75</v>
      </c>
      <c r="P315" s="27">
        <v>1.0900000000000001</v>
      </c>
      <c r="Q315" s="27" t="s">
        <v>46</v>
      </c>
      <c r="R315" s="27" t="s">
        <v>47</v>
      </c>
      <c r="S315" s="27" t="s">
        <v>416</v>
      </c>
      <c r="T315" s="27"/>
      <c r="U315" s="27" t="s">
        <v>50</v>
      </c>
    </row>
    <row r="316" spans="1:21" s="192" customFormat="1" ht="14.25" customHeight="1" x14ac:dyDescent="0.2">
      <c r="A316" s="23" t="str">
        <f>IFERROR(VLOOKUP(D316,[23]CODIGOS!$A$1:$I$1872,2,0),"CODIGO INVALIDO ")</f>
        <v>ZONA 2</v>
      </c>
      <c r="B316" s="23" t="str">
        <f>IFERROR(VLOOKUP(D316,[23]CODIGOS!$A$1:$I$1872,3,0),"CODIGO INVALIDO ")</f>
        <v>ORELLANA</v>
      </c>
      <c r="C316" s="23" t="str">
        <f>IFERROR(VLOOKUP(D316,[23]CODIGOS!$A$1:$I$1872,4,0),"CODIGO INVALIDO ")</f>
        <v>ORELLANA</v>
      </c>
      <c r="D316" s="64" t="s">
        <v>93</v>
      </c>
      <c r="E316" s="23" t="str">
        <f>IFERROR(VLOOKUP(D316,[24]CODIGOS!$A$1:$I$1872,6,0),"CODIGO INVALIDO ")</f>
        <v>ORELLANA LORETO</v>
      </c>
      <c r="F316" s="23" t="str">
        <f>IFERROR(VLOOKUP(D316,[24]CODIGOS!$A$1:$I$1872,7,0),"CODIGO INVALIDO ")</f>
        <v>COCA ORIENTE</v>
      </c>
      <c r="G316" s="23" t="str">
        <f>IFERROR(VLOOKUP(D316,[24]CODIGOS!$A$1:$I$1872,8,0),"CODIGO INVALIDO ")</f>
        <v>COCA ORIENTE 3</v>
      </c>
      <c r="H316" s="23" t="s">
        <v>629</v>
      </c>
      <c r="I316" s="27">
        <v>-0.46565854508294202</v>
      </c>
      <c r="J316" s="100">
        <v>-76.979886889457703</v>
      </c>
      <c r="K316" s="68">
        <v>44776</v>
      </c>
      <c r="L316" s="68" t="s">
        <v>96</v>
      </c>
      <c r="M316" s="61" t="s">
        <v>17</v>
      </c>
      <c r="N316" s="71">
        <v>0.5625</v>
      </c>
      <c r="O316" s="66">
        <v>0.6875</v>
      </c>
      <c r="P316" s="27">
        <v>5.43</v>
      </c>
      <c r="Q316" s="27" t="s">
        <v>46</v>
      </c>
      <c r="R316" s="27" t="s">
        <v>47</v>
      </c>
      <c r="S316" s="27" t="s">
        <v>999</v>
      </c>
      <c r="T316" s="27" t="s">
        <v>1043</v>
      </c>
      <c r="U316" s="27" t="s">
        <v>50</v>
      </c>
    </row>
    <row r="317" spans="1:21" s="192" customFormat="1" ht="14.25" customHeight="1" x14ac:dyDescent="0.2">
      <c r="A317" s="23" t="str">
        <f>IFERROR(VLOOKUP(D317,[23]CODIGOS!$A$1:$I$1872,2,0),"CODIGO INVALIDO ")</f>
        <v>ZONA 2</v>
      </c>
      <c r="B317" s="23" t="str">
        <f>IFERROR(VLOOKUP(D317,[23]CODIGOS!$A$1:$I$1872,3,0),"CODIGO INVALIDO ")</f>
        <v>ORELLANA</v>
      </c>
      <c r="C317" s="23" t="str">
        <f>IFERROR(VLOOKUP(D317,[23]CODIGOS!$A$1:$I$1872,4,0),"CODIGO INVALIDO ")</f>
        <v>ORELLANA</v>
      </c>
      <c r="D317" s="64" t="s">
        <v>93</v>
      </c>
      <c r="E317" s="23" t="str">
        <f>IFERROR(VLOOKUP(D317,[24]CODIGOS!$A$1:$I$1872,6,0),"CODIGO INVALIDO ")</f>
        <v>ORELLANA LORETO</v>
      </c>
      <c r="F317" s="23" t="str">
        <f>IFERROR(VLOOKUP(D317,[24]CODIGOS!$A$1:$I$1872,7,0),"CODIGO INVALIDO ")</f>
        <v>COCA ORIENTE</v>
      </c>
      <c r="G317" s="23" t="str">
        <f>IFERROR(VLOOKUP(D317,[24]CODIGOS!$A$1:$I$1872,8,0),"CODIGO INVALIDO ")</f>
        <v>COCA ORIENTE 3</v>
      </c>
      <c r="H317" s="23" t="s">
        <v>1041</v>
      </c>
      <c r="I317" s="27">
        <v>-0.786728628816455</v>
      </c>
      <c r="J317" s="100">
        <v>-77.105473757793504</v>
      </c>
      <c r="K317" s="68">
        <v>44776</v>
      </c>
      <c r="L317" s="68" t="s">
        <v>96</v>
      </c>
      <c r="M317" s="61" t="s">
        <v>17</v>
      </c>
      <c r="N317" s="71">
        <v>0.72222222222222221</v>
      </c>
      <c r="O317" s="66">
        <v>0.77083333333333337</v>
      </c>
      <c r="P317" s="27">
        <v>7.14</v>
      </c>
      <c r="Q317" s="27" t="s">
        <v>46</v>
      </c>
      <c r="R317" s="27" t="s">
        <v>47</v>
      </c>
      <c r="S317" s="27" t="s">
        <v>238</v>
      </c>
      <c r="T317" s="27" t="s">
        <v>427</v>
      </c>
      <c r="U317" s="27" t="s">
        <v>50</v>
      </c>
    </row>
    <row r="318" spans="1:21" s="192" customFormat="1" ht="14.25" customHeight="1" x14ac:dyDescent="0.2">
      <c r="A318" s="23" t="str">
        <f>IFERROR(VLOOKUP(D318,[23]CODIGOS!$A$1:$I$1872,2,0),"CODIGO INVALIDO ")</f>
        <v>ZONA 2</v>
      </c>
      <c r="B318" s="23" t="str">
        <f>IFERROR(VLOOKUP(D318,[23]CODIGOS!$A$1:$I$1872,3,0),"CODIGO INVALIDO ")</f>
        <v>ORELLANA</v>
      </c>
      <c r="C318" s="23" t="str">
        <f>IFERROR(VLOOKUP(D318,[23]CODIGOS!$A$1:$I$1872,4,0),"CODIGO INVALIDO ")</f>
        <v>LA JOYA DE LOS SACHAS</v>
      </c>
      <c r="D318" s="64" t="s">
        <v>283</v>
      </c>
      <c r="E318" s="23" t="str">
        <f>IFERROR(VLOOKUP(D318,[24]CODIGOS!$A$1:$I$1872,6,0),"CODIGO INVALIDO ")</f>
        <v>LA JOYA DE LOS SACHAS</v>
      </c>
      <c r="F318" s="23" t="str">
        <f>IFERROR(VLOOKUP(D318,[24]CODIGOS!$A$1:$I$1872,7,0),"CODIGO INVALIDO ")</f>
        <v>SAN SEBASTIAN</v>
      </c>
      <c r="G318" s="23" t="str">
        <f>IFERROR(VLOOKUP(D318,[24]CODIGOS!$A$1:$I$1872,8,0),"CODIGO INVALIDO ")</f>
        <v>SAN SEBASTIAN 1</v>
      </c>
      <c r="H318" s="23" t="s">
        <v>1042</v>
      </c>
      <c r="I318" s="27">
        <v>-0.33269900000000002</v>
      </c>
      <c r="J318" s="100">
        <v>-76.992388000000005</v>
      </c>
      <c r="K318" s="68">
        <v>44782</v>
      </c>
      <c r="L318" s="68" t="s">
        <v>96</v>
      </c>
      <c r="M318" s="61" t="s">
        <v>17</v>
      </c>
      <c r="N318" s="71">
        <v>0.5</v>
      </c>
      <c r="O318" s="66">
        <v>0.67499999999999993</v>
      </c>
      <c r="P318" s="27">
        <v>2.5299999999999998</v>
      </c>
      <c r="Q318" s="27" t="s">
        <v>46</v>
      </c>
      <c r="R318" s="27" t="s">
        <v>47</v>
      </c>
      <c r="S318" s="27" t="s">
        <v>49</v>
      </c>
      <c r="T318" s="27" t="s">
        <v>633</v>
      </c>
      <c r="U318" s="27" t="s">
        <v>50</v>
      </c>
    </row>
    <row r="319" spans="1:21" s="192" customFormat="1" ht="14.25" customHeight="1" x14ac:dyDescent="0.2">
      <c r="A319" s="23" t="str">
        <f>IFERROR(VLOOKUP(D319,[23]CODIGOS!$A$1:$I$1872,2,0),"CODIGO INVALIDO ")</f>
        <v>ZONA 2</v>
      </c>
      <c r="B319" s="23" t="str">
        <f>IFERROR(VLOOKUP(D319,[23]CODIGOS!$A$1:$I$1872,3,0),"CODIGO INVALIDO ")</f>
        <v>ORELLANA</v>
      </c>
      <c r="C319" s="23" t="str">
        <f>IFERROR(VLOOKUP(D319,[23]CODIGOS!$A$1:$I$1872,4,0),"CODIGO INVALIDO ")</f>
        <v>ORELLANA</v>
      </c>
      <c r="D319" s="64" t="s">
        <v>284</v>
      </c>
      <c r="E319" s="23" t="str">
        <f>IFERROR(VLOOKUP(D319,[24]CODIGOS!$A$1:$I$1872,6,0),"CODIGO INVALIDO ")</f>
        <v>ORELLANA LORETO</v>
      </c>
      <c r="F319" s="23" t="str">
        <f>IFERROR(VLOOKUP(D319,[24]CODIGOS!$A$1:$I$1872,7,0),"CODIGO INVALIDO ")</f>
        <v>DAYUMA</v>
      </c>
      <c r="G319" s="23" t="str">
        <f>IFERROR(VLOOKUP(D319,[24]CODIGOS!$A$1:$I$1872,8,0),"CODIGO INVALIDO ")</f>
        <v>DAYUMA 3</v>
      </c>
      <c r="H319" s="27" t="s">
        <v>1103</v>
      </c>
      <c r="I319" s="27">
        <v>-0.60376480382459796</v>
      </c>
      <c r="J319" s="27">
        <v>-76.7987251281738</v>
      </c>
      <c r="K319" s="68">
        <v>44796</v>
      </c>
      <c r="L319" s="68" t="s">
        <v>96</v>
      </c>
      <c r="M319" s="27" t="s">
        <v>17</v>
      </c>
      <c r="N319" s="66">
        <v>0.625</v>
      </c>
      <c r="O319" s="66">
        <v>0.75</v>
      </c>
      <c r="P319" s="27">
        <v>2.83</v>
      </c>
      <c r="Q319" s="65" t="s">
        <v>46</v>
      </c>
      <c r="R319" s="27" t="s">
        <v>47</v>
      </c>
      <c r="S319" s="27" t="s">
        <v>48</v>
      </c>
      <c r="T319" s="27"/>
      <c r="U319" s="27" t="s">
        <v>50</v>
      </c>
    </row>
    <row r="320" spans="1:21" s="192" customFormat="1" ht="14.25" customHeight="1" x14ac:dyDescent="0.2">
      <c r="A320" s="23" t="str">
        <f>IFERROR(VLOOKUP(D320,[23]CODIGOS!$A$1:$I$1872,2,0),"CODIGO INVALIDO ")</f>
        <v>ZONA 2</v>
      </c>
      <c r="B320" s="23" t="str">
        <f>IFERROR(VLOOKUP(D320,[23]CODIGOS!$A$1:$I$1872,3,0),"CODIGO INVALIDO ")</f>
        <v>ORELLANA</v>
      </c>
      <c r="C320" s="23" t="str">
        <f>IFERROR(VLOOKUP(D320,[23]CODIGOS!$A$1:$I$1872,4,0),"CODIGO INVALIDO ")</f>
        <v>ORELLANA</v>
      </c>
      <c r="D320" s="64" t="s">
        <v>296</v>
      </c>
      <c r="E320" s="23" t="str">
        <f>IFERROR(VLOOKUP(D320,[24]CODIGOS!$A$1:$I$1872,6,0),"CODIGO INVALIDO ")</f>
        <v>ORELLANA LORETO</v>
      </c>
      <c r="F320" s="23" t="str">
        <f>IFERROR(VLOOKUP(D320,[24]CODIGOS!$A$1:$I$1872,7,0),"CODIGO INVALIDO ")</f>
        <v>DAYUMA</v>
      </c>
      <c r="G320" s="23" t="str">
        <f>IFERROR(VLOOKUP(D320,[24]CODIGOS!$A$1:$I$1872,8,0),"CODIGO INVALIDO ")</f>
        <v>DAYUMA 1</v>
      </c>
      <c r="H320" s="27" t="s">
        <v>1036</v>
      </c>
      <c r="I320" s="27">
        <v>-0.61967300000000003</v>
      </c>
      <c r="J320" s="27">
        <v>-76.778988999999996</v>
      </c>
      <c r="K320" s="68">
        <v>44798</v>
      </c>
      <c r="L320" s="68" t="s">
        <v>96</v>
      </c>
      <c r="M320" s="27" t="s">
        <v>17</v>
      </c>
      <c r="N320" s="66">
        <v>0.5</v>
      </c>
      <c r="O320" s="66">
        <v>0.625</v>
      </c>
      <c r="P320" s="27">
        <v>6.06</v>
      </c>
      <c r="Q320" s="27" t="s">
        <v>46</v>
      </c>
      <c r="R320" s="27" t="s">
        <v>47</v>
      </c>
      <c r="S320" s="27" t="s">
        <v>48</v>
      </c>
      <c r="T320" s="27"/>
      <c r="U320" s="27" t="s">
        <v>50</v>
      </c>
    </row>
    <row r="321" spans="1:21" s="192" customFormat="1" ht="14.25" customHeight="1" x14ac:dyDescent="0.2">
      <c r="A321" s="23" t="str">
        <f>IFERROR(VLOOKUP(D321,[23]CODIGOS!$A$1:$I$1872,2,0),"CODIGO INVALIDO ")</f>
        <v>ZONA 2</v>
      </c>
      <c r="B321" s="23" t="str">
        <f>IFERROR(VLOOKUP(D321,[23]CODIGOS!$A$1:$I$1872,3,0),"CODIGO INVALIDO ")</f>
        <v>ORELLANA</v>
      </c>
      <c r="C321" s="23" t="str">
        <f>IFERROR(VLOOKUP(D321,[23]CODIGOS!$A$1:$I$1872,4,0),"CODIGO INVALIDO ")</f>
        <v>ORELLANA</v>
      </c>
      <c r="D321" s="64" t="s">
        <v>296</v>
      </c>
      <c r="E321" s="23" t="str">
        <f>IFERROR(VLOOKUP(D321,[24]CODIGOS!$A$1:$I$1872,6,0),"CODIGO INVALIDO ")</f>
        <v>ORELLANA LORETO</v>
      </c>
      <c r="F321" s="23" t="str">
        <f>IFERROR(VLOOKUP(D321,[24]CODIGOS!$A$1:$I$1872,7,0),"CODIGO INVALIDO ")</f>
        <v>DAYUMA</v>
      </c>
      <c r="G321" s="23" t="str">
        <f>IFERROR(VLOOKUP(D321,[24]CODIGOS!$A$1:$I$1872,8,0),"CODIGO INVALIDO ")</f>
        <v>DAYUMA 1</v>
      </c>
      <c r="H321" s="27" t="s">
        <v>1036</v>
      </c>
      <c r="I321" s="27">
        <v>-0.59528300000000001</v>
      </c>
      <c r="J321" s="27">
        <v>-76.778434000000004</v>
      </c>
      <c r="K321" s="68">
        <v>44798</v>
      </c>
      <c r="L321" s="68" t="s">
        <v>96</v>
      </c>
      <c r="M321" s="27" t="s">
        <v>17</v>
      </c>
      <c r="N321" s="66">
        <v>0.625</v>
      </c>
      <c r="O321" s="66">
        <v>0.95833333333333337</v>
      </c>
      <c r="P321" s="27">
        <v>2</v>
      </c>
      <c r="Q321" s="27" t="s">
        <v>46</v>
      </c>
      <c r="R321" s="27" t="s">
        <v>47</v>
      </c>
      <c r="S321" s="27" t="s">
        <v>48</v>
      </c>
      <c r="T321" s="27"/>
      <c r="U321" s="27" t="s">
        <v>50</v>
      </c>
    </row>
    <row r="322" spans="1:21" s="192" customFormat="1" ht="14.25" customHeight="1" x14ac:dyDescent="0.2">
      <c r="A322" s="23" t="str">
        <f>IFERROR(VLOOKUP(D322,[23]CODIGOS!$A$1:$I$1872,2,0),"CODIGO INVALIDO ")</f>
        <v>ZONA 2</v>
      </c>
      <c r="B322" s="23" t="str">
        <f>IFERROR(VLOOKUP(D322,[23]CODIGOS!$A$1:$I$1872,3,0),"CODIGO INVALIDO ")</f>
        <v>ORELLANA</v>
      </c>
      <c r="C322" s="23" t="str">
        <f>IFERROR(VLOOKUP(D322,[23]CODIGOS!$A$1:$I$1872,4,0),"CODIGO INVALIDO ")</f>
        <v>LA JOYA DE LOS SACHAS</v>
      </c>
      <c r="D322" s="64" t="s">
        <v>283</v>
      </c>
      <c r="E322" s="23" t="str">
        <f>IFERROR(VLOOKUP(D322,[24]CODIGOS!$A$1:$I$1872,6,0),"CODIGO INVALIDO ")</f>
        <v>LA JOYA DE LOS SACHAS</v>
      </c>
      <c r="F322" s="23" t="str">
        <f>IFERROR(VLOOKUP(D322,[24]CODIGOS!$A$1:$I$1872,7,0),"CODIGO INVALIDO ")</f>
        <v>SAN SEBASTIAN</v>
      </c>
      <c r="G322" s="23" t="str">
        <f>IFERROR(VLOOKUP(D322,[24]CODIGOS!$A$1:$I$1872,8,0),"CODIGO INVALIDO ")</f>
        <v>SAN SEBASTIAN 1</v>
      </c>
      <c r="H322" s="27" t="s">
        <v>1115</v>
      </c>
      <c r="I322" s="27">
        <v>-0.34336556461437101</v>
      </c>
      <c r="J322" s="100">
        <v>-77.007422988941201</v>
      </c>
      <c r="K322" s="68">
        <v>44799</v>
      </c>
      <c r="L322" s="68" t="s">
        <v>96</v>
      </c>
      <c r="M322" s="27" t="s">
        <v>17</v>
      </c>
      <c r="N322" s="66">
        <v>0.41666666666666669</v>
      </c>
      <c r="O322" s="66">
        <v>0.70833333333333337</v>
      </c>
      <c r="P322" s="27">
        <v>9.36</v>
      </c>
      <c r="Q322" s="27" t="s">
        <v>46</v>
      </c>
      <c r="R322" s="27" t="s">
        <v>47</v>
      </c>
      <c r="S322" s="27" t="s">
        <v>49</v>
      </c>
      <c r="T322" s="27"/>
      <c r="U322" s="27" t="s">
        <v>50</v>
      </c>
    </row>
    <row r="323" spans="1:21" s="192" customFormat="1" ht="14.25" customHeight="1" x14ac:dyDescent="0.2">
      <c r="A323" s="23" t="str">
        <f>IFERROR(VLOOKUP(D323,[23]CODIGOS!$A$1:$I$1872,2,0),"CODIGO INVALIDO ")</f>
        <v>ZONA 2</v>
      </c>
      <c r="B323" s="23" t="str">
        <f>IFERROR(VLOOKUP(D323,[23]CODIGOS!$A$1:$I$1872,3,0),"CODIGO INVALIDO ")</f>
        <v>ORELLANA</v>
      </c>
      <c r="C323" s="23" t="str">
        <f>IFERROR(VLOOKUP(D323,[23]CODIGOS!$A$1:$I$1872,4,0),"CODIGO INVALIDO ")</f>
        <v>ORELLANA</v>
      </c>
      <c r="D323" s="64" t="s">
        <v>170</v>
      </c>
      <c r="E323" s="23" t="str">
        <f>IFERROR(VLOOKUP(D323,[24]CODIGOS!$A$1:$I$1872,6,0),"CODIGO INVALIDO ")</f>
        <v>ORELLANA LORETO</v>
      </c>
      <c r="F323" s="23" t="str">
        <f>IFERROR(VLOOKUP(D323,[24]CODIGOS!$A$1:$I$1872,7,0),"CODIGO INVALIDO ")</f>
        <v>LA BELLEZA</v>
      </c>
      <c r="G323" s="23" t="str">
        <f>IFERROR(VLOOKUP(D323,[24]CODIGOS!$A$1:$I$1872,8,0),"CODIGO INVALIDO ")</f>
        <v>LA BELLEZA 1</v>
      </c>
      <c r="H323" s="27" t="s">
        <v>1126</v>
      </c>
      <c r="I323" s="27">
        <v>-0.57400151293092405</v>
      </c>
      <c r="J323" s="27">
        <v>-77.055579597969597</v>
      </c>
      <c r="K323" s="68">
        <v>44805</v>
      </c>
      <c r="L323" s="68" t="s">
        <v>96</v>
      </c>
      <c r="M323" s="27" t="s">
        <v>17</v>
      </c>
      <c r="N323" s="66">
        <v>0.72916666666666663</v>
      </c>
      <c r="O323" s="66">
        <v>0.89583333333333337</v>
      </c>
      <c r="P323" s="27">
        <v>21.38</v>
      </c>
      <c r="Q323" s="65" t="s">
        <v>46</v>
      </c>
      <c r="R323" s="27" t="s">
        <v>47</v>
      </c>
      <c r="S323" s="27" t="s">
        <v>75</v>
      </c>
      <c r="T323" s="27" t="s">
        <v>427</v>
      </c>
      <c r="U323" s="27" t="s">
        <v>50</v>
      </c>
    </row>
    <row r="324" spans="1:21" s="192" customFormat="1" ht="14.25" customHeight="1" x14ac:dyDescent="0.2">
      <c r="A324" s="23" t="str">
        <f>IFERROR(VLOOKUP(D324,[23]CODIGOS!$A$1:$I$1872,2,0),"CODIGO INVALIDO ")</f>
        <v>ZONA 2</v>
      </c>
      <c r="B324" s="23" t="str">
        <f>IFERROR(VLOOKUP(D324,[23]CODIGOS!$A$1:$I$1872,3,0),"CODIGO INVALIDO ")</f>
        <v>ORELLANA</v>
      </c>
      <c r="C324" s="23" t="str">
        <f>IFERROR(VLOOKUP(D324,[23]CODIGOS!$A$1:$I$1872,4,0),"CODIGO INVALIDO ")</f>
        <v>LA JOYA DE LOS SACHAS</v>
      </c>
      <c r="D324" s="64" t="s">
        <v>95</v>
      </c>
      <c r="E324" s="23" t="str">
        <f>IFERROR(VLOOKUP(D324,[24]CODIGOS!$A$1:$I$1872,6,0),"CODIGO INVALIDO ")</f>
        <v>LA JOYA DE LOS SACHAS</v>
      </c>
      <c r="F324" s="23" t="str">
        <f>IFERROR(VLOOKUP(D324,[24]CODIGOS!$A$1:$I$1872,7,0),"CODIGO INVALIDO ")</f>
        <v>SACHAS</v>
      </c>
      <c r="G324" s="23" t="str">
        <f>IFERROR(VLOOKUP(D324,[24]CODIGOS!$A$1:$I$1872,8,0),"CODIGO INVALIDO ")</f>
        <v>SACHAS 1</v>
      </c>
      <c r="H324" s="27" t="s">
        <v>1168</v>
      </c>
      <c r="I324" s="64">
        <v>-0.328457</v>
      </c>
      <c r="J324" s="64">
        <v>-76.751373999999998</v>
      </c>
      <c r="K324" s="68">
        <v>44819</v>
      </c>
      <c r="L324" s="68" t="s">
        <v>96</v>
      </c>
      <c r="M324" s="27" t="s">
        <v>17</v>
      </c>
      <c r="N324" s="66">
        <v>0.58333333333333337</v>
      </c>
      <c r="O324" s="66">
        <v>0.72916666666666663</v>
      </c>
      <c r="P324" s="27">
        <v>3.76</v>
      </c>
      <c r="Q324" s="65" t="s">
        <v>46</v>
      </c>
      <c r="R324" s="27" t="s">
        <v>109</v>
      </c>
      <c r="S324" s="27" t="s">
        <v>65</v>
      </c>
      <c r="T324" s="27"/>
      <c r="U324" s="27" t="s">
        <v>50</v>
      </c>
    </row>
    <row r="325" spans="1:21" s="192" customFormat="1" ht="14.25" customHeight="1" x14ac:dyDescent="0.2">
      <c r="A325" s="23" t="str">
        <f>IFERROR(VLOOKUP(D325,[23]CODIGOS!$A$1:$I$1872,2,0),"CODIGO INVALIDO ")</f>
        <v>ZONA 2</v>
      </c>
      <c r="B325" s="23" t="str">
        <f>IFERROR(VLOOKUP(D325,[23]CODIGOS!$A$1:$I$1872,3,0),"CODIGO INVALIDO ")</f>
        <v>ORELLANA</v>
      </c>
      <c r="C325" s="23" t="str">
        <f>IFERROR(VLOOKUP(D325,[23]CODIGOS!$A$1:$I$1872,4,0),"CODIGO INVALIDO ")</f>
        <v>LORETO</v>
      </c>
      <c r="D325" s="64" t="s">
        <v>150</v>
      </c>
      <c r="E325" s="23" t="str">
        <f>IFERROR(VLOOKUP(D325,[24]CODIGOS!$A$1:$I$1872,6,0),"CODIGO INVALIDO ")</f>
        <v>ORELLANA LORETO</v>
      </c>
      <c r="F325" s="23" t="str">
        <f>IFERROR(VLOOKUP(D325,[24]CODIGOS!$A$1:$I$1872,7,0),"CODIGO INVALIDO ")</f>
        <v>PAYAMINO</v>
      </c>
      <c r="G325" s="23" t="str">
        <f>IFERROR(VLOOKUP(D325,[24]CODIGOS!$A$1:$I$1872,8,0),"CODIGO INVALIDO ")</f>
        <v>PAYAMINO 1</v>
      </c>
      <c r="H325" s="27" t="s">
        <v>1179</v>
      </c>
      <c r="I325" s="64">
        <v>-0.50827699999999998</v>
      </c>
      <c r="J325" s="64">
        <v>-77.297161000000003</v>
      </c>
      <c r="K325" s="68">
        <v>44821</v>
      </c>
      <c r="L325" s="68" t="s">
        <v>96</v>
      </c>
      <c r="M325" s="27" t="s">
        <v>17</v>
      </c>
      <c r="N325" s="66">
        <v>0.1875</v>
      </c>
      <c r="O325" s="66">
        <v>0.41666666666666669</v>
      </c>
      <c r="P325" s="27">
        <v>8</v>
      </c>
      <c r="Q325" s="65" t="s">
        <v>46</v>
      </c>
      <c r="R325" s="27" t="s">
        <v>109</v>
      </c>
      <c r="S325" s="27" t="s">
        <v>65</v>
      </c>
      <c r="T325" s="27"/>
      <c r="U325" s="27" t="s">
        <v>50</v>
      </c>
    </row>
    <row r="326" spans="1:21" s="192" customFormat="1" ht="14.25" customHeight="1" x14ac:dyDescent="0.2">
      <c r="A326" s="23" t="str">
        <f>IFERROR(VLOOKUP(D326,[23]CODIGOS!$A$1:$I$1872,2,0),"CODIGO INVALIDO ")</f>
        <v>ZONA 2</v>
      </c>
      <c r="B326" s="23" t="str">
        <f>IFERROR(VLOOKUP(D326,[23]CODIGOS!$A$1:$I$1872,3,0),"CODIGO INVALIDO ")</f>
        <v>ORELLANA</v>
      </c>
      <c r="C326" s="23" t="str">
        <f>IFERROR(VLOOKUP(D326,[23]CODIGOS!$A$1:$I$1872,4,0),"CODIGO INVALIDO ")</f>
        <v>LORETO</v>
      </c>
      <c r="D326" s="64" t="s">
        <v>150</v>
      </c>
      <c r="E326" s="23" t="str">
        <f>IFERROR(VLOOKUP(D326,[24]CODIGOS!$A$1:$I$1872,6,0),"CODIGO INVALIDO ")</f>
        <v>ORELLANA LORETO</v>
      </c>
      <c r="F326" s="23" t="str">
        <f>IFERROR(VLOOKUP(D326,[24]CODIGOS!$A$1:$I$1872,7,0),"CODIGO INVALIDO ")</f>
        <v>PAYAMINO</v>
      </c>
      <c r="G326" s="23" t="str">
        <f>IFERROR(VLOOKUP(D326,[24]CODIGOS!$A$1:$I$1872,8,0),"CODIGO INVALIDO ")</f>
        <v>PAYAMINO 1</v>
      </c>
      <c r="H326" s="27" t="s">
        <v>1127</v>
      </c>
      <c r="I326" s="27">
        <v>-0.70989818935682703</v>
      </c>
      <c r="J326" s="27">
        <v>-77.168483734130803</v>
      </c>
      <c r="K326" s="68">
        <v>44823</v>
      </c>
      <c r="L326" s="68" t="s">
        <v>96</v>
      </c>
      <c r="M326" s="27" t="s">
        <v>17</v>
      </c>
      <c r="N326" s="66">
        <v>0.63194444444444442</v>
      </c>
      <c r="O326" s="66">
        <v>0.75</v>
      </c>
      <c r="P326" s="27">
        <v>2.86</v>
      </c>
      <c r="Q326" s="65" t="s">
        <v>46</v>
      </c>
      <c r="R326" s="27" t="s">
        <v>109</v>
      </c>
      <c r="S326" s="27" t="s">
        <v>65</v>
      </c>
      <c r="T326" s="27"/>
      <c r="U326" s="27" t="s">
        <v>50</v>
      </c>
    </row>
    <row r="327" spans="1:21" s="192" customFormat="1" ht="14.25" customHeight="1" x14ac:dyDescent="0.2">
      <c r="A327" s="23" t="str">
        <f>IFERROR(VLOOKUP(D327,[23]CODIGOS!$A$1:$I$1872,2,0),"CODIGO INVALIDO ")</f>
        <v>ZONA 2</v>
      </c>
      <c r="B327" s="23" t="str">
        <f>IFERROR(VLOOKUP(D327,[23]CODIGOS!$A$1:$I$1872,3,0),"CODIGO INVALIDO ")</f>
        <v>ORELLANA</v>
      </c>
      <c r="C327" s="23" t="str">
        <f>IFERROR(VLOOKUP(D327,[23]CODIGOS!$A$1:$I$1872,4,0),"CODIGO INVALIDO ")</f>
        <v>ORELLANA</v>
      </c>
      <c r="D327" s="64" t="s">
        <v>172</v>
      </c>
      <c r="E327" s="23" t="str">
        <f>IFERROR(VLOOKUP(D327,[24]CODIGOS!$A$1:$I$1872,6,0),"CODIGO INVALIDO ")</f>
        <v>ORELLANA LORETO</v>
      </c>
      <c r="F327" s="23" t="str">
        <f>IFERROR(VLOOKUP(D327,[24]CODIGOS!$A$1:$I$1872,7,0),"CODIGO INVALIDO ")</f>
        <v>COCA OCCIDENTE</v>
      </c>
      <c r="G327" s="23" t="str">
        <f>IFERROR(VLOOKUP(D327,[24]CODIGOS!$A$1:$I$1872,8,0),"CODIGO INVALIDO ")</f>
        <v>COCA OCCIDENTE 4</v>
      </c>
      <c r="H327" s="27" t="s">
        <v>281</v>
      </c>
      <c r="I327" s="98">
        <v>-0.44702825683457498</v>
      </c>
      <c r="J327" s="60">
        <v>-77.013425625716295</v>
      </c>
      <c r="K327" s="68">
        <v>44825</v>
      </c>
      <c r="L327" s="68" t="s">
        <v>96</v>
      </c>
      <c r="M327" s="27" t="s">
        <v>17</v>
      </c>
      <c r="N327" s="66">
        <v>0.5</v>
      </c>
      <c r="O327" s="66">
        <v>0.82152777777777775</v>
      </c>
      <c r="P327" s="27">
        <v>3.1</v>
      </c>
      <c r="Q327" s="27" t="s">
        <v>46</v>
      </c>
      <c r="R327" s="27" t="s">
        <v>47</v>
      </c>
      <c r="S327" s="27" t="s">
        <v>467</v>
      </c>
      <c r="T327" s="27" t="s">
        <v>1170</v>
      </c>
      <c r="U327" s="27" t="s">
        <v>50</v>
      </c>
    </row>
    <row r="328" spans="1:21" s="192" customFormat="1" ht="14.25" customHeight="1" x14ac:dyDescent="0.2">
      <c r="A328" s="23" t="str">
        <f>IFERROR(VLOOKUP(D328,[23]CODIGOS!$A$1:$I$1872,2,0),"CODIGO INVALIDO ")</f>
        <v>ZONA 2</v>
      </c>
      <c r="B328" s="23" t="str">
        <f>IFERROR(VLOOKUP(D328,[23]CODIGOS!$A$1:$I$1872,3,0),"CODIGO INVALIDO ")</f>
        <v>ORELLANA</v>
      </c>
      <c r="C328" s="23" t="str">
        <f>IFERROR(VLOOKUP(D328,[23]CODIGOS!$A$1:$I$1872,4,0),"CODIGO INVALIDO ")</f>
        <v>ORELLANA</v>
      </c>
      <c r="D328" s="64" t="s">
        <v>170</v>
      </c>
      <c r="E328" s="23" t="str">
        <f>IFERROR(VLOOKUP(D328,[24]CODIGOS!$A$1:$I$1872,6,0),"CODIGO INVALIDO ")</f>
        <v>ORELLANA LORETO</v>
      </c>
      <c r="F328" s="23" t="str">
        <f>IFERROR(VLOOKUP(D328,[24]CODIGOS!$A$1:$I$1872,7,0),"CODIGO INVALIDO ")</f>
        <v>LA BELLEZA</v>
      </c>
      <c r="G328" s="23" t="str">
        <f>IFERROR(VLOOKUP(D328,[24]CODIGOS!$A$1:$I$1872,8,0),"CODIGO INVALIDO ")</f>
        <v>LA BELLEZA 1</v>
      </c>
      <c r="H328" s="27" t="s">
        <v>1201</v>
      </c>
      <c r="I328" s="27">
        <v>-0.76186145710540898</v>
      </c>
      <c r="J328" s="27">
        <v>-77.1192619283498</v>
      </c>
      <c r="K328" s="68">
        <v>44829</v>
      </c>
      <c r="L328" s="68" t="s">
        <v>96</v>
      </c>
      <c r="M328" s="27" t="s">
        <v>17</v>
      </c>
      <c r="N328" s="66">
        <v>0.72916666666666663</v>
      </c>
      <c r="O328" s="66">
        <v>0.95833333333333337</v>
      </c>
      <c r="P328" s="27">
        <v>10.47</v>
      </c>
      <c r="Q328" s="65" t="s">
        <v>46</v>
      </c>
      <c r="R328" s="27" t="s">
        <v>109</v>
      </c>
      <c r="S328" s="27" t="s">
        <v>65</v>
      </c>
      <c r="T328" s="27"/>
      <c r="U328" s="27" t="s">
        <v>50</v>
      </c>
    </row>
    <row r="329" spans="1:21" s="192" customFormat="1" ht="14.25" customHeight="1" x14ac:dyDescent="0.2">
      <c r="A329" s="23" t="str">
        <f>IFERROR(VLOOKUP(D329,[23]CODIGOS!$A$1:$I$1872,2,0),"CODIGO INVALIDO ")</f>
        <v>ZONA 2</v>
      </c>
      <c r="B329" s="23" t="str">
        <f>IFERROR(VLOOKUP(D329,[23]CODIGOS!$A$1:$I$1872,3,0),"CODIGO INVALIDO ")</f>
        <v>ORELLANA</v>
      </c>
      <c r="C329" s="23" t="str">
        <f>IFERROR(VLOOKUP(D329,[23]CODIGOS!$A$1:$I$1872,4,0),"CODIGO INVALIDO ")</f>
        <v>ORELLANA</v>
      </c>
      <c r="D329" s="64" t="s">
        <v>93</v>
      </c>
      <c r="E329" s="23" t="str">
        <f>IFERROR(VLOOKUP(D329,[24]CODIGOS!$A$1:$I$1872,6,0),"CODIGO INVALIDO ")</f>
        <v>ORELLANA LORETO</v>
      </c>
      <c r="F329" s="23" t="str">
        <f>IFERROR(VLOOKUP(D329,[24]CODIGOS!$A$1:$I$1872,7,0),"CODIGO INVALIDO ")</f>
        <v>COCA ORIENTE</v>
      </c>
      <c r="G329" s="23" t="str">
        <f>IFERROR(VLOOKUP(D329,[24]CODIGOS!$A$1:$I$1872,8,0),"CODIGO INVALIDO ")</f>
        <v>COCA ORIENTE 3</v>
      </c>
      <c r="H329" s="23" t="s">
        <v>1215</v>
      </c>
      <c r="I329" s="27">
        <v>-0.88913149683505999</v>
      </c>
      <c r="J329" s="100">
        <v>-77.169084548950195</v>
      </c>
      <c r="K329" s="68">
        <v>44832</v>
      </c>
      <c r="L329" s="68" t="s">
        <v>96</v>
      </c>
      <c r="M329" s="27" t="s">
        <v>17</v>
      </c>
      <c r="N329" s="66">
        <v>0.5</v>
      </c>
      <c r="O329" s="66">
        <v>0.8125</v>
      </c>
      <c r="P329" s="27">
        <v>13.78</v>
      </c>
      <c r="Q329" s="27" t="s">
        <v>46</v>
      </c>
      <c r="R329" s="27" t="s">
        <v>47</v>
      </c>
      <c r="S329" s="27" t="s">
        <v>999</v>
      </c>
      <c r="T329" s="27" t="s">
        <v>239</v>
      </c>
      <c r="U329" s="27" t="s">
        <v>50</v>
      </c>
    </row>
    <row r="330" spans="1:21" s="192" customFormat="1" ht="14.25" customHeight="1" x14ac:dyDescent="0.2">
      <c r="A330" s="23" t="str">
        <f>IFERROR(VLOOKUP(D330,[23]CODIGOS!$A$1:$I$1872,2,0),"CODIGO INVALIDO ")</f>
        <v>ZONA 2</v>
      </c>
      <c r="B330" s="23" t="str">
        <f>IFERROR(VLOOKUP(D330,[23]CODIGOS!$A$1:$I$1872,3,0),"CODIGO INVALIDO ")</f>
        <v>ORELLANA</v>
      </c>
      <c r="C330" s="23" t="str">
        <f>IFERROR(VLOOKUP(D330,[23]CODIGOS!$A$1:$I$1872,4,0),"CODIGO INVALIDO ")</f>
        <v>ORELLANA</v>
      </c>
      <c r="D330" s="64" t="s">
        <v>92</v>
      </c>
      <c r="E330" s="23" t="str">
        <f>IFERROR(VLOOKUP(D330,[24]CODIGOS!$A$1:$I$1872,6,0),"CODIGO INVALIDO ")</f>
        <v>ORELLANA LORETO</v>
      </c>
      <c r="F330" s="23" t="str">
        <f>IFERROR(VLOOKUP(D330,[24]CODIGOS!$A$1:$I$1872,7,0),"CODIGO INVALIDO ")</f>
        <v>COCA OCCIDENTE</v>
      </c>
      <c r="G330" s="23" t="str">
        <f>IFERROR(VLOOKUP(D330,[24]CODIGOS!$A$1:$I$1872,8,0),"CODIGO INVALIDO ")</f>
        <v>COCA OCCIDENTE 1</v>
      </c>
      <c r="H330" s="27" t="s">
        <v>1229</v>
      </c>
      <c r="I330" s="27">
        <v>-0.43194421258137999</v>
      </c>
      <c r="J330" s="27">
        <v>-76.999788803482204</v>
      </c>
      <c r="K330" s="68">
        <v>44840</v>
      </c>
      <c r="L330" s="68" t="s">
        <v>96</v>
      </c>
      <c r="M330" s="27" t="s">
        <v>17</v>
      </c>
      <c r="N330" s="66">
        <v>0.60416666666666663</v>
      </c>
      <c r="O330" s="66">
        <v>0.64583333333333337</v>
      </c>
      <c r="P330" s="27">
        <v>3.32</v>
      </c>
      <c r="Q330" s="27" t="s">
        <v>46</v>
      </c>
      <c r="R330" s="27" t="s">
        <v>47</v>
      </c>
      <c r="S330" s="27" t="s">
        <v>454</v>
      </c>
      <c r="T330" s="27" t="s">
        <v>518</v>
      </c>
      <c r="U330" s="27" t="s">
        <v>50</v>
      </c>
    </row>
    <row r="331" spans="1:21" s="192" customFormat="1" ht="14.25" customHeight="1" x14ac:dyDescent="0.2">
      <c r="A331" s="23" t="str">
        <f>IFERROR(VLOOKUP(D331,[23]CODIGOS!$A$1:$I$1872,2,0),"CODIGO INVALIDO ")</f>
        <v>ZONA 2</v>
      </c>
      <c r="B331" s="23" t="str">
        <f>IFERROR(VLOOKUP(D331,[23]CODIGOS!$A$1:$I$1872,3,0),"CODIGO INVALIDO ")</f>
        <v>ORELLANA</v>
      </c>
      <c r="C331" s="23" t="str">
        <f>IFERROR(VLOOKUP(D331,[23]CODIGOS!$A$1:$I$1872,4,0),"CODIGO INVALIDO ")</f>
        <v>ORELLANA</v>
      </c>
      <c r="D331" s="27" t="s">
        <v>92</v>
      </c>
      <c r="E331" s="23" t="str">
        <f>IFERROR(VLOOKUP(D331,[24]CODIGOS!$A$1:$I$1872,6,0),"CODIGO INVALIDO ")</f>
        <v>ORELLANA LORETO</v>
      </c>
      <c r="F331" s="23" t="str">
        <f>IFERROR(VLOOKUP(D331,[24]CODIGOS!$A$1:$I$1872,7,0),"CODIGO INVALIDO ")</f>
        <v>COCA OCCIDENTE</v>
      </c>
      <c r="G331" s="23" t="str">
        <f>IFERROR(VLOOKUP(D331,[24]CODIGOS!$A$1:$I$1872,8,0),"CODIGO INVALIDO ")</f>
        <v>COCA OCCIDENTE 1</v>
      </c>
      <c r="H331" s="27" t="s">
        <v>1238</v>
      </c>
      <c r="I331" s="27">
        <v>-0.71872100000000005</v>
      </c>
      <c r="J331" s="27">
        <v>-77.346542999999997</v>
      </c>
      <c r="K331" s="68">
        <v>44845</v>
      </c>
      <c r="L331" s="68" t="s">
        <v>96</v>
      </c>
      <c r="M331" s="27" t="s">
        <v>17</v>
      </c>
      <c r="N331" s="66">
        <v>0.625</v>
      </c>
      <c r="O331" s="66">
        <v>0.77083333333333337</v>
      </c>
      <c r="P331" s="27">
        <v>32.89</v>
      </c>
      <c r="Q331" s="27" t="s">
        <v>46</v>
      </c>
      <c r="R331" s="27" t="s">
        <v>109</v>
      </c>
      <c r="S331" s="27" t="s">
        <v>65</v>
      </c>
      <c r="T331" s="27"/>
      <c r="U331" s="27" t="s">
        <v>50</v>
      </c>
    </row>
    <row r="332" spans="1:21" s="192" customFormat="1" ht="14.25" customHeight="1" x14ac:dyDescent="0.2">
      <c r="A332" s="23" t="str">
        <f>IFERROR(VLOOKUP(D332,[23]CODIGOS!$A$1:$I$1872,2,0),"CODIGO INVALIDO ")</f>
        <v>ZONA 2</v>
      </c>
      <c r="B332" s="23" t="str">
        <f>IFERROR(VLOOKUP(D332,[23]CODIGOS!$A$1:$I$1872,3,0),"CODIGO INVALIDO ")</f>
        <v>ORELLANA</v>
      </c>
      <c r="C332" s="23" t="str">
        <f>IFERROR(VLOOKUP(D332,[23]CODIGOS!$A$1:$I$1872,4,0),"CODIGO INVALIDO ")</f>
        <v>ORELLANA</v>
      </c>
      <c r="D332" s="23" t="s">
        <v>172</v>
      </c>
      <c r="E332" s="23" t="str">
        <f>IFERROR(VLOOKUP(D332,[24]CODIGOS!$A$1:$I$1872,6,0),"CODIGO INVALIDO ")</f>
        <v>ORELLANA LORETO</v>
      </c>
      <c r="F332" s="23" t="str">
        <f>IFERROR(VLOOKUP(D332,[24]CODIGOS!$A$1:$I$1872,7,0),"CODIGO INVALIDO ")</f>
        <v>COCA OCCIDENTE</v>
      </c>
      <c r="G332" s="23" t="str">
        <f>IFERROR(VLOOKUP(D332,[24]CODIGOS!$A$1:$I$1872,8,0),"CODIGO INVALIDO ")</f>
        <v>COCA OCCIDENTE 4</v>
      </c>
      <c r="H332" s="27" t="s">
        <v>850</v>
      </c>
      <c r="I332" s="27">
        <v>-0.45324568089286998</v>
      </c>
      <c r="J332" s="64">
        <v>-77.025897502899099</v>
      </c>
      <c r="K332" s="68">
        <v>44863</v>
      </c>
      <c r="L332" s="68" t="s">
        <v>96</v>
      </c>
      <c r="M332" s="27" t="s">
        <v>17</v>
      </c>
      <c r="N332" s="66">
        <v>0.59027777777777779</v>
      </c>
      <c r="O332" s="66">
        <v>0.63888888888888895</v>
      </c>
      <c r="P332" s="27">
        <v>3.75</v>
      </c>
      <c r="Q332" s="27" t="s">
        <v>46</v>
      </c>
      <c r="R332" s="27" t="s">
        <v>47</v>
      </c>
      <c r="S332" s="27" t="s">
        <v>467</v>
      </c>
      <c r="T332" s="27"/>
      <c r="U332" s="27" t="s">
        <v>50</v>
      </c>
    </row>
    <row r="333" spans="1:21" s="192" customFormat="1" ht="14.25" customHeight="1" x14ac:dyDescent="0.2">
      <c r="A333" s="23" t="str">
        <f>IFERROR(VLOOKUP(D333,[23]CODIGOS!$A$1:$I$1872,2,0),"CODIGO INVALIDO ")</f>
        <v>ZONA 2</v>
      </c>
      <c r="B333" s="23" t="str">
        <f>IFERROR(VLOOKUP(D333,[23]CODIGOS!$A$1:$I$1872,3,0),"CODIGO INVALIDO ")</f>
        <v>ORELLANA</v>
      </c>
      <c r="C333" s="23" t="str">
        <f>IFERROR(VLOOKUP(D333,[23]CODIGOS!$A$1:$I$1872,4,0),"CODIGO INVALIDO ")</f>
        <v>ORELLANA</v>
      </c>
      <c r="D333" s="27" t="s">
        <v>170</v>
      </c>
      <c r="E333" s="23" t="str">
        <f>IFERROR(VLOOKUP(D333,[24]CODIGOS!$A$1:$I$1872,6,0),"CODIGO INVALIDO ")</f>
        <v>ORELLANA LORETO</v>
      </c>
      <c r="F333" s="23" t="str">
        <f>IFERROR(VLOOKUP(D333,[24]CODIGOS!$A$1:$I$1872,7,0),"CODIGO INVALIDO ")</f>
        <v>LA BELLEZA</v>
      </c>
      <c r="G333" s="23" t="str">
        <f>IFERROR(VLOOKUP(D333,[24]CODIGOS!$A$1:$I$1872,8,0),"CODIGO INVALIDO ")</f>
        <v>LA BELLEZA 1</v>
      </c>
      <c r="H333" s="27" t="s">
        <v>1277</v>
      </c>
      <c r="I333" s="27">
        <v>-0.69006205198584603</v>
      </c>
      <c r="J333" s="64">
        <v>-77.125568389892507</v>
      </c>
      <c r="K333" s="68">
        <v>44863</v>
      </c>
      <c r="L333" s="68" t="s">
        <v>96</v>
      </c>
      <c r="M333" s="27" t="s">
        <v>17</v>
      </c>
      <c r="N333" s="66">
        <v>0.44791666666666669</v>
      </c>
      <c r="O333" s="66">
        <v>0.54166666666666663</v>
      </c>
      <c r="P333" s="27">
        <v>16.05</v>
      </c>
      <c r="Q333" s="27" t="s">
        <v>46</v>
      </c>
      <c r="R333" s="27" t="s">
        <v>47</v>
      </c>
      <c r="S333" s="27" t="s">
        <v>228</v>
      </c>
      <c r="T333" s="27"/>
      <c r="U333" s="27" t="s">
        <v>50</v>
      </c>
    </row>
    <row r="334" spans="1:21" s="192" customFormat="1" ht="14.25" customHeight="1" x14ac:dyDescent="0.2">
      <c r="A334" s="23" t="str">
        <f>IFERROR(VLOOKUP(D334,[23]CODIGOS!$A$1:$I$1872,2,0),"CODIGO INVALIDO ")</f>
        <v>ZONA 2</v>
      </c>
      <c r="B334" s="23" t="str">
        <f>IFERROR(VLOOKUP(D334,[23]CODIGOS!$A$1:$I$1872,3,0),"CODIGO INVALIDO ")</f>
        <v>ORELLANA</v>
      </c>
      <c r="C334" s="23" t="str">
        <f>IFERROR(VLOOKUP(D334,[23]CODIGOS!$A$1:$I$1872,4,0),"CODIGO INVALIDO ")</f>
        <v>LA JOYA DE LOS SACHAS</v>
      </c>
      <c r="D334" s="27" t="s">
        <v>283</v>
      </c>
      <c r="E334" s="23" t="str">
        <f>IFERROR(VLOOKUP(D334,[24]CODIGOS!$A$1:$I$1872,6,0),"CODIGO INVALIDO ")</f>
        <v>LA JOYA DE LOS SACHAS</v>
      </c>
      <c r="F334" s="23" t="str">
        <f>IFERROR(VLOOKUP(D334,[24]CODIGOS!$A$1:$I$1872,7,0),"CODIGO INVALIDO ")</f>
        <v>SAN SEBASTIAN</v>
      </c>
      <c r="G334" s="23" t="str">
        <f>IFERROR(VLOOKUP(D334,[24]CODIGOS!$A$1:$I$1872,8,0),"CODIGO INVALIDO ")</f>
        <v>SAN SEBASTIAN 1</v>
      </c>
      <c r="H334" s="23" t="s">
        <v>1118</v>
      </c>
      <c r="I334" s="27">
        <v>0.20301058724074</v>
      </c>
      <c r="J334" s="64">
        <v>-77.045786761656899</v>
      </c>
      <c r="K334" s="68">
        <v>44866</v>
      </c>
      <c r="L334" s="68" t="s">
        <v>96</v>
      </c>
      <c r="M334" s="27" t="s">
        <v>17</v>
      </c>
      <c r="N334" s="66">
        <v>0.70833333333333337</v>
      </c>
      <c r="O334" s="66">
        <v>0.875</v>
      </c>
      <c r="P334" s="27">
        <v>20</v>
      </c>
      <c r="Q334" s="27" t="s">
        <v>46</v>
      </c>
      <c r="R334" s="27" t="s">
        <v>109</v>
      </c>
      <c r="S334" s="27" t="s">
        <v>65</v>
      </c>
      <c r="T334" s="27"/>
      <c r="U334" s="27" t="s">
        <v>50</v>
      </c>
    </row>
    <row r="335" spans="1:21" s="192" customFormat="1" ht="14.25" customHeight="1" x14ac:dyDescent="0.2">
      <c r="A335" s="23" t="str">
        <f>IFERROR(VLOOKUP(D335,[23]CODIGOS!$A$1:$I$1872,2,0),"CODIGO INVALIDO ")</f>
        <v>ZONA 2</v>
      </c>
      <c r="B335" s="23" t="str">
        <f>IFERROR(VLOOKUP(D335,[23]CODIGOS!$A$1:$I$1872,3,0),"CODIGO INVALIDO ")</f>
        <v>ORELLANA</v>
      </c>
      <c r="C335" s="23" t="str">
        <f>IFERROR(VLOOKUP(D335,[23]CODIGOS!$A$1:$I$1872,4,0),"CODIGO INVALIDO ")</f>
        <v>ORELLANA</v>
      </c>
      <c r="D335" s="23" t="s">
        <v>364</v>
      </c>
      <c r="E335" s="23" t="str">
        <f>IFERROR(VLOOKUP(D335,[24]CODIGOS!$A$1:$I$1872,6,0),"CODIGO INVALIDO ")</f>
        <v>ORELLANA LORETO</v>
      </c>
      <c r="F335" s="23" t="str">
        <f>IFERROR(VLOOKUP(D335,[24]CODIGOS!$A$1:$I$1872,7,0),"CODIGO INVALIDO ")</f>
        <v>NUEVO PARAISO</v>
      </c>
      <c r="G335" s="23" t="str">
        <f>IFERROR(VLOOKUP(D335,[24]CODIGOS!$A$1:$I$1872,8,0),"CODIGO INVALIDO ")</f>
        <v>NUEVO PARAISO 2</v>
      </c>
      <c r="H335" s="27" t="s">
        <v>365</v>
      </c>
      <c r="I335" s="59">
        <v>-0.33175350935234899</v>
      </c>
      <c r="J335" s="100">
        <v>-77.021091940862703</v>
      </c>
      <c r="K335" s="68">
        <v>44869</v>
      </c>
      <c r="L335" s="68" t="s">
        <v>96</v>
      </c>
      <c r="M335" s="27" t="s">
        <v>17</v>
      </c>
      <c r="N335" s="66">
        <v>0.54166666666666663</v>
      </c>
      <c r="O335" s="66">
        <v>0.875</v>
      </c>
      <c r="P335" s="27">
        <v>33.549999999999997</v>
      </c>
      <c r="Q335" s="27" t="s">
        <v>46</v>
      </c>
      <c r="R335" s="27" t="s">
        <v>109</v>
      </c>
      <c r="S335" s="27" t="s">
        <v>65</v>
      </c>
      <c r="T335" s="27"/>
      <c r="U335" s="27" t="s">
        <v>50</v>
      </c>
    </row>
    <row r="336" spans="1:21" s="192" customFormat="1" ht="14.25" customHeight="1" x14ac:dyDescent="0.2">
      <c r="A336" s="23" t="str">
        <f>IFERROR(VLOOKUP(D336,[23]CODIGOS!$A$1:$I$1872,2,0),"CODIGO INVALIDO ")</f>
        <v>ZONA 2</v>
      </c>
      <c r="B336" s="23" t="str">
        <f>IFERROR(VLOOKUP(D336,[23]CODIGOS!$A$1:$I$1872,3,0),"CODIGO INVALIDO ")</f>
        <v>ORELLANA</v>
      </c>
      <c r="C336" s="23" t="str">
        <f>IFERROR(VLOOKUP(D336,[23]CODIGOS!$A$1:$I$1872,4,0),"CODIGO INVALIDO ")</f>
        <v>ORELLANA</v>
      </c>
      <c r="D336" s="23" t="s">
        <v>93</v>
      </c>
      <c r="E336" s="23" t="str">
        <f>IFERROR(VLOOKUP(D336,[24]CODIGOS!$A$1:$I$1872,6,0),"CODIGO INVALIDO ")</f>
        <v>ORELLANA LORETO</v>
      </c>
      <c r="F336" s="23" t="str">
        <f>IFERROR(VLOOKUP(D336,[24]CODIGOS!$A$1:$I$1872,7,0),"CODIGO INVALIDO ")</f>
        <v>COCA ORIENTE</v>
      </c>
      <c r="G336" s="23" t="str">
        <f>IFERROR(VLOOKUP(D336,[24]CODIGOS!$A$1:$I$1872,8,0),"CODIGO INVALIDO ")</f>
        <v>COCA ORIENTE 3</v>
      </c>
      <c r="H336" s="27" t="s">
        <v>1302</v>
      </c>
      <c r="I336" s="27">
        <v>-0.47873655206485199</v>
      </c>
      <c r="J336" s="37">
        <v>-76.9779181480407</v>
      </c>
      <c r="K336" s="68">
        <v>44874</v>
      </c>
      <c r="L336" s="68" t="s">
        <v>96</v>
      </c>
      <c r="M336" s="27" t="s">
        <v>17</v>
      </c>
      <c r="N336" s="66">
        <v>0.77083333333333337</v>
      </c>
      <c r="O336" s="66">
        <v>0.875</v>
      </c>
      <c r="P336" s="27">
        <v>3.86</v>
      </c>
      <c r="Q336" s="27" t="s">
        <v>46</v>
      </c>
      <c r="R336" s="27" t="s">
        <v>47</v>
      </c>
      <c r="S336" s="27" t="s">
        <v>75</v>
      </c>
      <c r="T336" s="27" t="s">
        <v>427</v>
      </c>
      <c r="U336" s="27" t="s">
        <v>50</v>
      </c>
    </row>
    <row r="337" spans="1:21" s="192" customFormat="1" ht="14.25" customHeight="1" x14ac:dyDescent="0.2">
      <c r="A337" s="23" t="str">
        <f>IFERROR(VLOOKUP(D337,[23]CODIGOS!$A$1:$I$1872,2,0),"CODIGO INVALIDO ")</f>
        <v>ZONA 2</v>
      </c>
      <c r="B337" s="23" t="str">
        <f>IFERROR(VLOOKUP(D337,[23]CODIGOS!$A$1:$I$1872,3,0),"CODIGO INVALIDO ")</f>
        <v>ORELLANA</v>
      </c>
      <c r="C337" s="23" t="str">
        <f>IFERROR(VLOOKUP(D337,[23]CODIGOS!$A$1:$I$1872,4,0),"CODIGO INVALIDO ")</f>
        <v>ORELLANA</v>
      </c>
      <c r="D337" s="50" t="s">
        <v>93</v>
      </c>
      <c r="E337" s="23" t="str">
        <f>IFERROR(VLOOKUP(D337,[24]CODIGOS!$A$1:$I$1872,6,0),"CODIGO INVALIDO ")</f>
        <v>ORELLANA LORETO</v>
      </c>
      <c r="F337" s="23" t="str">
        <f>IFERROR(VLOOKUP(D337,[24]CODIGOS!$A$1:$I$1872,7,0),"CODIGO INVALIDO ")</f>
        <v>COCA ORIENTE</v>
      </c>
      <c r="G337" s="23" t="str">
        <f>IFERROR(VLOOKUP(D337,[24]CODIGOS!$A$1:$I$1872,8,0),"CODIGO INVALIDO ")</f>
        <v>COCA ORIENTE 3</v>
      </c>
      <c r="H337" s="27" t="s">
        <v>1302</v>
      </c>
      <c r="I337" s="27">
        <v>-0.478580989370683</v>
      </c>
      <c r="J337" s="64">
        <v>-76.977891325950594</v>
      </c>
      <c r="K337" s="68">
        <v>44878</v>
      </c>
      <c r="L337" s="68" t="s">
        <v>96</v>
      </c>
      <c r="M337" s="27" t="s">
        <v>17</v>
      </c>
      <c r="N337" s="66">
        <v>0.91666666666666663</v>
      </c>
      <c r="O337" s="66">
        <v>2.0833333333333332E-2</v>
      </c>
      <c r="P337" s="27">
        <v>8.43</v>
      </c>
      <c r="Q337" s="27" t="s">
        <v>46</v>
      </c>
      <c r="R337" s="27" t="s">
        <v>47</v>
      </c>
      <c r="S337" s="27" t="s">
        <v>161</v>
      </c>
      <c r="T337" s="27" t="s">
        <v>427</v>
      </c>
      <c r="U337" s="27" t="s">
        <v>50</v>
      </c>
    </row>
    <row r="338" spans="1:21" s="192" customFormat="1" ht="14.25" customHeight="1" x14ac:dyDescent="0.2">
      <c r="A338" s="23" t="str">
        <f>IFERROR(VLOOKUP(D338,[23]CODIGOS!$A$1:$I$1872,2,0),"CODIGO INVALIDO ")</f>
        <v>ZONA 2</v>
      </c>
      <c r="B338" s="23" t="str">
        <f>IFERROR(VLOOKUP(D338,[23]CODIGOS!$A$1:$I$1872,3,0),"CODIGO INVALIDO ")</f>
        <v>ORELLANA</v>
      </c>
      <c r="C338" s="23" t="str">
        <f>IFERROR(VLOOKUP(D338,[23]CODIGOS!$A$1:$I$1872,4,0),"CODIGO INVALIDO ")</f>
        <v>LA JOYA DE LOS SACHAS</v>
      </c>
      <c r="D338" s="27" t="s">
        <v>283</v>
      </c>
      <c r="E338" s="23" t="str">
        <f>IFERROR(VLOOKUP(D338,[24]CODIGOS!$A$1:$I$1872,6,0),"CODIGO INVALIDO ")</f>
        <v>LA JOYA DE LOS SACHAS</v>
      </c>
      <c r="F338" s="23" t="str">
        <f>IFERROR(VLOOKUP(D338,[24]CODIGOS!$A$1:$I$1872,7,0),"CODIGO INVALIDO ")</f>
        <v>SAN SEBASTIAN</v>
      </c>
      <c r="G338" s="23" t="str">
        <f>IFERROR(VLOOKUP(D338,[24]CODIGOS!$A$1:$I$1872,8,0),"CODIGO INVALIDO ")</f>
        <v>SAN SEBASTIAN 1</v>
      </c>
      <c r="H338" s="23" t="s">
        <v>1118</v>
      </c>
      <c r="I338" s="27">
        <v>-0.150675599947317</v>
      </c>
      <c r="J338" s="27">
        <v>-76.888664960861206</v>
      </c>
      <c r="K338" s="67">
        <v>44908</v>
      </c>
      <c r="L338" s="68" t="s">
        <v>96</v>
      </c>
      <c r="M338" s="27" t="s">
        <v>17</v>
      </c>
      <c r="N338" s="66">
        <v>0.54166666666666663</v>
      </c>
      <c r="O338" s="66">
        <v>0.58333333333333337</v>
      </c>
      <c r="P338" s="27">
        <v>3.45</v>
      </c>
      <c r="Q338" s="27" t="s">
        <v>46</v>
      </c>
      <c r="R338" s="27" t="s">
        <v>47</v>
      </c>
      <c r="S338" s="27" t="s">
        <v>908</v>
      </c>
      <c r="T338" s="27"/>
      <c r="U338" s="27" t="s">
        <v>50</v>
      </c>
    </row>
    <row r="339" spans="1:21" s="192" customFormat="1" ht="14.25" customHeight="1" x14ac:dyDescent="0.2">
      <c r="A339" s="23" t="str">
        <f>IFERROR(VLOOKUP(D339,[23]CODIGOS!$A$1:$I$1872,2,0),"CODIGO INVALIDO ")</f>
        <v>ZONA 2</v>
      </c>
      <c r="B339" s="23" t="str">
        <f>IFERROR(VLOOKUP(D339,[23]CODIGOS!$A$1:$I$1872,3,0),"CODIGO INVALIDO ")</f>
        <v>ORELLANA</v>
      </c>
      <c r="C339" s="23" t="str">
        <f>IFERROR(VLOOKUP(D339,[23]CODIGOS!$A$1:$I$1872,4,0),"CODIGO INVALIDO ")</f>
        <v>LA JOYA DE LOS SACHAS</v>
      </c>
      <c r="D339" s="27" t="s">
        <v>283</v>
      </c>
      <c r="E339" s="23" t="str">
        <f>IFERROR(VLOOKUP(D339,[24]CODIGOS!$A$1:$I$1872,6,0),"CODIGO INVALIDO ")</f>
        <v>LA JOYA DE LOS SACHAS</v>
      </c>
      <c r="F339" s="23" t="str">
        <f>IFERROR(VLOOKUP(D339,[24]CODIGOS!$A$1:$I$1872,7,0),"CODIGO INVALIDO ")</f>
        <v>SAN SEBASTIAN</v>
      </c>
      <c r="G339" s="23" t="str">
        <f>IFERROR(VLOOKUP(D339,[24]CODIGOS!$A$1:$I$1872,8,0),"CODIGO INVALIDO ")</f>
        <v>SAN SEBASTIAN 1</v>
      </c>
      <c r="H339" s="23" t="s">
        <v>1118</v>
      </c>
      <c r="I339" s="27">
        <v>-0.17736883444340601</v>
      </c>
      <c r="J339" s="27">
        <v>-76.890907287597599</v>
      </c>
      <c r="K339" s="67">
        <v>44908</v>
      </c>
      <c r="L339" s="68" t="s">
        <v>96</v>
      </c>
      <c r="M339" s="27" t="s">
        <v>17</v>
      </c>
      <c r="N339" s="66">
        <v>0.60416666666666663</v>
      </c>
      <c r="O339" s="66">
        <v>0.70833333333333337</v>
      </c>
      <c r="P339" s="27">
        <v>3.15</v>
      </c>
      <c r="Q339" s="27" t="s">
        <v>46</v>
      </c>
      <c r="R339" s="27" t="s">
        <v>47</v>
      </c>
      <c r="S339" s="27" t="s">
        <v>49</v>
      </c>
      <c r="T339" s="27"/>
      <c r="U339" s="27" t="s">
        <v>50</v>
      </c>
    </row>
    <row r="340" spans="1:21" s="192" customFormat="1" ht="14.25" customHeight="1" x14ac:dyDescent="0.2">
      <c r="A340" s="23" t="str">
        <f>IFERROR(VLOOKUP(D340,[23]CODIGOS!$A$1:$I$1872,2,0),"CODIGO INVALIDO ")</f>
        <v>ZONA 2</v>
      </c>
      <c r="B340" s="23" t="str">
        <f>IFERROR(VLOOKUP(D340,[23]CODIGOS!$A$1:$I$1872,3,0),"CODIGO INVALIDO ")</f>
        <v>NAPO</v>
      </c>
      <c r="C340" s="23" t="str">
        <f>IFERROR(VLOOKUP(D340,[23]CODIGOS!$A$1:$I$1872,4,0),"CODIGO INVALIDO ")</f>
        <v>ARCHIDONA</v>
      </c>
      <c r="D340" s="64" t="s">
        <v>144</v>
      </c>
      <c r="E340" s="23" t="str">
        <f>IFERROR(VLOOKUP(D340,[24]CODIGOS!$A$1:$I$1872,6,0),"CODIGO INVALIDO ")</f>
        <v>TENA</v>
      </c>
      <c r="F340" s="23" t="str">
        <f>IFERROR(VLOOKUP(D340,[24]CODIGOS!$A$1:$I$1872,7,0),"CODIGO INVALIDO ")</f>
        <v>KM 24</v>
      </c>
      <c r="G340" s="23" t="str">
        <f>IFERROR(VLOOKUP(D340,[24]CODIGOS!$A$1:$I$1872,8,0),"CODIGO INVALIDO ")</f>
        <v>KM 24 1</v>
      </c>
      <c r="H340" s="23" t="s">
        <v>227</v>
      </c>
      <c r="I340" s="59">
        <v>-0.43240000000000001</v>
      </c>
      <c r="J340" s="37">
        <v>-77.784850000000006</v>
      </c>
      <c r="K340" s="68">
        <v>44573</v>
      </c>
      <c r="L340" s="68" t="s">
        <v>145</v>
      </c>
      <c r="M340" s="61" t="s">
        <v>17</v>
      </c>
      <c r="N340" s="56">
        <v>0.54166666666666663</v>
      </c>
      <c r="O340" s="56">
        <v>0.58333333333333337</v>
      </c>
      <c r="P340" s="27">
        <v>6</v>
      </c>
      <c r="Q340" s="65" t="s">
        <v>46</v>
      </c>
      <c r="R340" s="27" t="s">
        <v>47</v>
      </c>
      <c r="S340" s="27" t="s">
        <v>228</v>
      </c>
      <c r="T340" s="23"/>
      <c r="U340" s="27" t="s">
        <v>50</v>
      </c>
    </row>
    <row r="341" spans="1:21" s="192" customFormat="1" ht="14.25" customHeight="1" x14ac:dyDescent="0.2">
      <c r="A341" s="23" t="str">
        <f>IFERROR(VLOOKUP(D341,[23]CODIGOS!$A$1:$I$1872,2,0),"CODIGO INVALIDO ")</f>
        <v>ZONA 2</v>
      </c>
      <c r="B341" s="23" t="str">
        <f>IFERROR(VLOOKUP(D341,[23]CODIGOS!$A$1:$I$1872,3,0),"CODIGO INVALIDO ")</f>
        <v>NAPO</v>
      </c>
      <c r="C341" s="23" t="str">
        <f>IFERROR(VLOOKUP(D341,[23]CODIGOS!$A$1:$I$1872,4,0),"CODIGO INVALIDO ")</f>
        <v>QUIJOS</v>
      </c>
      <c r="D341" s="64" t="s">
        <v>380</v>
      </c>
      <c r="E341" s="23" t="str">
        <f>IFERROR(VLOOKUP(D341,[24]CODIGOS!$A$1:$I$1872,6,0),"CODIGO INVALIDO ")</f>
        <v>EL VALLE DE QUIJOS</v>
      </c>
      <c r="F341" s="23" t="str">
        <f>IFERROR(VLOOKUP(D341,[24]CODIGOS!$A$1:$I$1872,7,0),"CODIGO INVALIDO ")</f>
        <v>SAN FRANCISCO DE BORJA</v>
      </c>
      <c r="G341" s="23" t="str">
        <f>IFERROR(VLOOKUP(D341,[24]CODIGOS!$A$1:$I$1872,8,0),"CODIGO INVALIDO ")</f>
        <v>SAN FRANCISCO DE BORJA 2</v>
      </c>
      <c r="H341" s="23" t="s">
        <v>381</v>
      </c>
      <c r="I341" s="59">
        <v>-0.46409576219255699</v>
      </c>
      <c r="J341" s="37">
        <v>-77.917274236788202</v>
      </c>
      <c r="K341" s="68">
        <v>44602</v>
      </c>
      <c r="L341" s="68" t="s">
        <v>145</v>
      </c>
      <c r="M341" s="61" t="s">
        <v>17</v>
      </c>
      <c r="N341" s="56">
        <v>0.22916666666666666</v>
      </c>
      <c r="O341" s="56">
        <v>0.27083333333333331</v>
      </c>
      <c r="P341" s="27">
        <v>26.24</v>
      </c>
      <c r="Q341" s="65" t="s">
        <v>46</v>
      </c>
      <c r="R341" s="27" t="s">
        <v>47</v>
      </c>
      <c r="S341" s="27" t="s">
        <v>382</v>
      </c>
      <c r="T341" s="23"/>
      <c r="U341" s="27" t="s">
        <v>50</v>
      </c>
    </row>
    <row r="342" spans="1:21" s="192" customFormat="1" ht="14.25" customHeight="1" x14ac:dyDescent="0.2">
      <c r="A342" s="23" t="str">
        <f>IFERROR(VLOOKUP(D342,[23]CODIGOS!$A$1:$I$1872,2,0),"CODIGO INVALIDO ")</f>
        <v>ZONA 2</v>
      </c>
      <c r="B342" s="23" t="str">
        <f>IFERROR(VLOOKUP(D342,[23]CODIGOS!$A$1:$I$1872,3,0),"CODIGO INVALIDO ")</f>
        <v>NAPO</v>
      </c>
      <c r="C342" s="23" t="str">
        <f>IFERROR(VLOOKUP(D342,[23]CODIGOS!$A$1:$I$1872,4,0),"CODIGO INVALIDO ")</f>
        <v>QUIJOS</v>
      </c>
      <c r="D342" s="64" t="s">
        <v>380</v>
      </c>
      <c r="E342" s="23" t="str">
        <f>IFERROR(VLOOKUP(D342,[24]CODIGOS!$A$1:$I$1872,6,0),"CODIGO INVALIDO ")</f>
        <v>EL VALLE DE QUIJOS</v>
      </c>
      <c r="F342" s="23" t="str">
        <f>IFERROR(VLOOKUP(D342,[24]CODIGOS!$A$1:$I$1872,7,0),"CODIGO INVALIDO ")</f>
        <v>SAN FRANCISCO DE BORJA</v>
      </c>
      <c r="G342" s="23" t="str">
        <f>IFERROR(VLOOKUP(D342,[24]CODIGOS!$A$1:$I$1872,8,0),"CODIGO INVALIDO ")</f>
        <v>SAN FRANCISCO DE BORJA 2</v>
      </c>
      <c r="H342" s="23" t="s">
        <v>381</v>
      </c>
      <c r="I342" s="59">
        <v>-0.46409576219255699</v>
      </c>
      <c r="J342" s="37">
        <v>-77.917274236788202</v>
      </c>
      <c r="K342" s="68">
        <v>44602</v>
      </c>
      <c r="L342" s="68" t="s">
        <v>145</v>
      </c>
      <c r="M342" s="61" t="s">
        <v>17</v>
      </c>
      <c r="N342" s="56">
        <v>0.27083333333333331</v>
      </c>
      <c r="O342" s="56">
        <v>0.3125</v>
      </c>
      <c r="P342" s="27">
        <v>8.94</v>
      </c>
      <c r="Q342" s="65" t="s">
        <v>46</v>
      </c>
      <c r="R342" s="27" t="s">
        <v>47</v>
      </c>
      <c r="S342" s="27" t="s">
        <v>383</v>
      </c>
      <c r="T342" s="23"/>
      <c r="U342" s="27" t="s">
        <v>50</v>
      </c>
    </row>
    <row r="343" spans="1:21" s="192" customFormat="1" ht="14.25" customHeight="1" x14ac:dyDescent="0.2">
      <c r="A343" s="23" t="str">
        <f>IFERROR(VLOOKUP(D343,[23]CODIGOS!$A$1:$I$1872,2,0),"CODIGO INVALIDO ")</f>
        <v>ZONA 2</v>
      </c>
      <c r="B343" s="23" t="str">
        <f>IFERROR(VLOOKUP(D343,[23]CODIGOS!$A$1:$I$1872,3,0),"CODIGO INVALIDO ")</f>
        <v>NAPO</v>
      </c>
      <c r="C343" s="23" t="str">
        <f>IFERROR(VLOOKUP(D343,[23]CODIGOS!$A$1:$I$1872,4,0),"CODIGO INVALIDO ")</f>
        <v>QUIJOS</v>
      </c>
      <c r="D343" s="64" t="s">
        <v>380</v>
      </c>
      <c r="E343" s="23" t="str">
        <f>IFERROR(VLOOKUP(D343,[24]CODIGOS!$A$1:$I$1872,6,0),"CODIGO INVALIDO ")</f>
        <v>EL VALLE DE QUIJOS</v>
      </c>
      <c r="F343" s="23" t="str">
        <f>IFERROR(VLOOKUP(D343,[24]CODIGOS!$A$1:$I$1872,7,0),"CODIGO INVALIDO ")</f>
        <v>SAN FRANCISCO DE BORJA</v>
      </c>
      <c r="G343" s="23" t="str">
        <f>IFERROR(VLOOKUP(D343,[24]CODIGOS!$A$1:$I$1872,8,0),"CODIGO INVALIDO ")</f>
        <v>SAN FRANCISCO DE BORJA 2</v>
      </c>
      <c r="H343" s="23" t="s">
        <v>381</v>
      </c>
      <c r="I343" s="59">
        <v>-0.46409576055551199</v>
      </c>
      <c r="J343" s="37">
        <v>-77.917227745056096</v>
      </c>
      <c r="K343" s="68">
        <v>44623</v>
      </c>
      <c r="L343" s="68" t="s">
        <v>145</v>
      </c>
      <c r="M343" s="61" t="s">
        <v>17</v>
      </c>
      <c r="N343" s="56">
        <v>0.75694444444444453</v>
      </c>
      <c r="O343" s="56">
        <v>0.83333333333333337</v>
      </c>
      <c r="P343" s="27">
        <v>33.409999999999997</v>
      </c>
      <c r="Q343" s="65" t="s">
        <v>46</v>
      </c>
      <c r="R343" s="27" t="s">
        <v>47</v>
      </c>
      <c r="S343" s="27" t="s">
        <v>49</v>
      </c>
      <c r="T343" s="23"/>
      <c r="U343" s="27" t="s">
        <v>50</v>
      </c>
    </row>
    <row r="344" spans="1:21" s="185" customFormat="1" ht="14.25" customHeight="1" x14ac:dyDescent="0.2">
      <c r="A344" s="23" t="str">
        <f>IFERROR(VLOOKUP(D344,[23]CODIGOS!$A$1:$I$1872,2,0),"CODIGO INVALIDO ")</f>
        <v>ZONA 2</v>
      </c>
      <c r="B344" s="23" t="str">
        <f>IFERROR(VLOOKUP(D344,[23]CODIGOS!$A$1:$I$1872,3,0),"CODIGO INVALIDO ")</f>
        <v>NAPO</v>
      </c>
      <c r="C344" s="23" t="str">
        <f>IFERROR(VLOOKUP(D344,[23]CODIGOS!$A$1:$I$1872,4,0),"CODIGO INVALIDO ")</f>
        <v>ARCHIDONA</v>
      </c>
      <c r="D344" s="64" t="s">
        <v>144</v>
      </c>
      <c r="E344" s="23" t="str">
        <f>IFERROR(VLOOKUP(D344,[24]CODIGOS!$A$1:$I$1872,6,0),"CODIGO INVALIDO ")</f>
        <v>TENA</v>
      </c>
      <c r="F344" s="23" t="str">
        <f>IFERROR(VLOOKUP(D344,[24]CODIGOS!$A$1:$I$1872,7,0),"CODIGO INVALIDO ")</f>
        <v>KM 24</v>
      </c>
      <c r="G344" s="23" t="str">
        <f>IFERROR(VLOOKUP(D344,[24]CODIGOS!$A$1:$I$1872,8,0),"CODIGO INVALIDO ")</f>
        <v>KM 24 1</v>
      </c>
      <c r="H344" s="27" t="s">
        <v>585</v>
      </c>
      <c r="I344" s="59">
        <v>-0.73153117548298496</v>
      </c>
      <c r="J344" s="37">
        <v>-77.784622907583895</v>
      </c>
      <c r="K344" s="68">
        <v>44641</v>
      </c>
      <c r="L344" s="23" t="s">
        <v>145</v>
      </c>
      <c r="M344" s="61" t="s">
        <v>17</v>
      </c>
      <c r="N344" s="62">
        <v>0.80694444444444446</v>
      </c>
      <c r="O344" s="62">
        <v>0.95833333333333337</v>
      </c>
      <c r="P344" s="23">
        <v>29.88</v>
      </c>
      <c r="Q344" s="65" t="s">
        <v>46</v>
      </c>
      <c r="R344" s="27" t="s">
        <v>47</v>
      </c>
      <c r="S344" s="23" t="s">
        <v>75</v>
      </c>
      <c r="T344" s="23"/>
      <c r="U344" s="27" t="s">
        <v>50</v>
      </c>
    </row>
    <row r="345" spans="1:21" s="185" customFormat="1" ht="14.25" customHeight="1" x14ac:dyDescent="0.2">
      <c r="A345" s="23" t="str">
        <f>IFERROR(VLOOKUP(D345,[23]CODIGOS!$A$1:$I$1872,2,0),"CODIGO INVALIDO ")</f>
        <v>ZONA 2</v>
      </c>
      <c r="B345" s="23" t="str">
        <f>IFERROR(VLOOKUP(D345,[23]CODIGOS!$A$1:$I$1872,3,0),"CODIGO INVALIDO ")</f>
        <v>NAPO</v>
      </c>
      <c r="C345" s="23" t="str">
        <f>IFERROR(VLOOKUP(D345,[23]CODIGOS!$A$1:$I$1872,4,0),"CODIGO INVALIDO ")</f>
        <v>QUIJOS</v>
      </c>
      <c r="D345" s="64" t="s">
        <v>380</v>
      </c>
      <c r="E345" s="23" t="str">
        <f>IFERROR(VLOOKUP(D345,[24]CODIGOS!$A$1:$I$1872,6,0),"CODIGO INVALIDO ")</f>
        <v>EL VALLE DE QUIJOS</v>
      </c>
      <c r="F345" s="23" t="str">
        <f>IFERROR(VLOOKUP(D345,[24]CODIGOS!$A$1:$I$1872,7,0),"CODIGO INVALIDO ")</f>
        <v>SAN FRANCISCO DE BORJA</v>
      </c>
      <c r="G345" s="23" t="str">
        <f>IFERROR(VLOOKUP(D345,[24]CODIGOS!$A$1:$I$1872,8,0),"CODIGO INVALIDO ")</f>
        <v>SAN FRANCISCO DE BORJA 2</v>
      </c>
      <c r="H345" s="27" t="s">
        <v>381</v>
      </c>
      <c r="I345" s="27">
        <v>-0.46213960244572599</v>
      </c>
      <c r="J345" s="37">
        <v>-77.905368089413898</v>
      </c>
      <c r="K345" s="68">
        <v>44643</v>
      </c>
      <c r="L345" s="23" t="s">
        <v>145</v>
      </c>
      <c r="M345" s="61" t="s">
        <v>17</v>
      </c>
      <c r="N345" s="66">
        <v>0.13541666666666666</v>
      </c>
      <c r="O345" s="62">
        <v>0.33333333333333331</v>
      </c>
      <c r="P345" s="23">
        <v>21.45</v>
      </c>
      <c r="Q345" s="65" t="s">
        <v>46</v>
      </c>
      <c r="R345" s="27" t="s">
        <v>47</v>
      </c>
      <c r="S345" s="23" t="s">
        <v>496</v>
      </c>
      <c r="T345" s="23"/>
      <c r="U345" s="27" t="s">
        <v>50</v>
      </c>
    </row>
    <row r="346" spans="1:21" s="185" customFormat="1" ht="14.25" customHeight="1" x14ac:dyDescent="0.2">
      <c r="A346" s="23" t="str">
        <f>IFERROR(VLOOKUP(D346,[23]CODIGOS!$A$1:$I$1872,2,0),"CODIGO INVALIDO ")</f>
        <v>ZONA 2</v>
      </c>
      <c r="B346" s="23" t="str">
        <f>IFERROR(VLOOKUP(D346,[23]CODIGOS!$A$1:$I$1872,3,0),"CODIGO INVALIDO ")</f>
        <v>NAPO</v>
      </c>
      <c r="C346" s="23" t="str">
        <f>IFERROR(VLOOKUP(D346,[23]CODIGOS!$A$1:$I$1872,4,0),"CODIGO INVALIDO ")</f>
        <v>QUIJOS</v>
      </c>
      <c r="D346" s="64" t="s">
        <v>380</v>
      </c>
      <c r="E346" s="23" t="str">
        <f>IFERROR(VLOOKUP(D346,[24]CODIGOS!$A$1:$I$1872,6,0),"CODIGO INVALIDO ")</f>
        <v>EL VALLE DE QUIJOS</v>
      </c>
      <c r="F346" s="23" t="str">
        <f>IFERROR(VLOOKUP(D346,[24]CODIGOS!$A$1:$I$1872,7,0),"CODIGO INVALIDO ")</f>
        <v>SAN FRANCISCO DE BORJA</v>
      </c>
      <c r="G346" s="23" t="str">
        <f>IFERROR(VLOOKUP(D346,[24]CODIGOS!$A$1:$I$1872,8,0),"CODIGO INVALIDO ")</f>
        <v>SAN FRANCISCO DE BORJA 2</v>
      </c>
      <c r="H346" s="27" t="s">
        <v>381</v>
      </c>
      <c r="I346" s="21">
        <v>-0.46412794829959603</v>
      </c>
      <c r="J346" s="37">
        <v>-77.917263507747506</v>
      </c>
      <c r="K346" s="68">
        <v>44643</v>
      </c>
      <c r="L346" s="23" t="s">
        <v>145</v>
      </c>
      <c r="M346" s="61" t="s">
        <v>17</v>
      </c>
      <c r="N346" s="66">
        <v>0.3611111111111111</v>
      </c>
      <c r="O346" s="62">
        <v>0.375</v>
      </c>
      <c r="P346" s="23">
        <v>3.82</v>
      </c>
      <c r="Q346" s="65" t="s">
        <v>46</v>
      </c>
      <c r="R346" s="27" t="s">
        <v>109</v>
      </c>
      <c r="S346" s="23" t="s">
        <v>586</v>
      </c>
      <c r="T346" s="23"/>
      <c r="U346" s="27" t="s">
        <v>50</v>
      </c>
    </row>
    <row r="347" spans="1:21" s="185" customFormat="1" ht="14.25" customHeight="1" x14ac:dyDescent="0.2">
      <c r="A347" s="23" t="str">
        <f>IFERROR(VLOOKUP(D347,[23]CODIGOS!$A$1:$I$1872,2,0),"CODIGO INVALIDO ")</f>
        <v>ZONA 2</v>
      </c>
      <c r="B347" s="23" t="str">
        <f>IFERROR(VLOOKUP(D347,[23]CODIGOS!$A$1:$I$1872,3,0),"CODIGO INVALIDO ")</f>
        <v>NAPO</v>
      </c>
      <c r="C347" s="23" t="str">
        <f>IFERROR(VLOOKUP(D347,[23]CODIGOS!$A$1:$I$1872,4,0),"CODIGO INVALIDO ")</f>
        <v>QUIJOS</v>
      </c>
      <c r="D347" s="64" t="s">
        <v>380</v>
      </c>
      <c r="E347" s="23" t="str">
        <f>IFERROR(VLOOKUP(D347,[24]CODIGOS!$A$1:$I$1872,6,0),"CODIGO INVALIDO ")</f>
        <v>EL VALLE DE QUIJOS</v>
      </c>
      <c r="F347" s="23" t="str">
        <f>IFERROR(VLOOKUP(D347,[24]CODIGOS!$A$1:$I$1872,7,0),"CODIGO INVALIDO ")</f>
        <v>SAN FRANCISCO DE BORJA</v>
      </c>
      <c r="G347" s="23" t="str">
        <f>IFERROR(VLOOKUP(D347,[24]CODIGOS!$A$1:$I$1872,8,0),"CODIGO INVALIDO ")</f>
        <v>SAN FRANCISCO DE BORJA 2</v>
      </c>
      <c r="H347" s="27" t="s">
        <v>381</v>
      </c>
      <c r="I347" s="21">
        <v>-0.46469083583375698</v>
      </c>
      <c r="J347" s="37">
        <v>-77.917292118072496</v>
      </c>
      <c r="K347" s="68">
        <v>44645</v>
      </c>
      <c r="L347" s="23" t="s">
        <v>145</v>
      </c>
      <c r="M347" s="61" t="s">
        <v>17</v>
      </c>
      <c r="N347" s="62">
        <v>0.30555555555555552</v>
      </c>
      <c r="O347" s="62">
        <v>0.375</v>
      </c>
      <c r="P347" s="23">
        <v>30.08</v>
      </c>
      <c r="Q347" s="65" t="s">
        <v>46</v>
      </c>
      <c r="R347" s="27" t="s">
        <v>47</v>
      </c>
      <c r="S347" s="23" t="s">
        <v>427</v>
      </c>
      <c r="T347" s="23"/>
      <c r="U347" s="27" t="s">
        <v>50</v>
      </c>
    </row>
    <row r="348" spans="1:21" s="192" customFormat="1" ht="14.25" customHeight="1" x14ac:dyDescent="0.2">
      <c r="A348" s="23" t="str">
        <f>IFERROR(VLOOKUP(D348,[23]CODIGOS!$A$1:$I$1872,2,0),"CODIGO INVALIDO ")</f>
        <v>ZONA 2</v>
      </c>
      <c r="B348" s="23" t="str">
        <f>IFERROR(VLOOKUP(D348,[23]CODIGOS!$A$1:$I$1872,3,0),"CODIGO INVALIDO ")</f>
        <v>NAPO</v>
      </c>
      <c r="C348" s="23" t="str">
        <f>IFERROR(VLOOKUP(D348,[23]CODIGOS!$A$1:$I$1872,4,0),"CODIGO INVALIDO ")</f>
        <v>QUIJOS</v>
      </c>
      <c r="D348" s="64" t="s">
        <v>380</v>
      </c>
      <c r="E348" s="23" t="str">
        <f>IFERROR(VLOOKUP(D348,[24]CODIGOS!$A$1:$I$1872,6,0),"CODIGO INVALIDO ")</f>
        <v>EL VALLE DE QUIJOS</v>
      </c>
      <c r="F348" s="23" t="str">
        <f>IFERROR(VLOOKUP(D348,[24]CODIGOS!$A$1:$I$1872,7,0),"CODIGO INVALIDO ")</f>
        <v>SAN FRANCISCO DE BORJA</v>
      </c>
      <c r="G348" s="23" t="str">
        <f>IFERROR(VLOOKUP(D348,[24]CODIGOS!$A$1:$I$1872,8,0),"CODIGO INVALIDO ")</f>
        <v>SAN FRANCISCO DE BORJA 2</v>
      </c>
      <c r="H348" s="27" t="s">
        <v>381</v>
      </c>
      <c r="I348" s="21">
        <v>-0.46434323270763</v>
      </c>
      <c r="J348" s="37">
        <v>-77.917262076807603</v>
      </c>
      <c r="K348" s="68">
        <v>44647</v>
      </c>
      <c r="L348" s="23" t="s">
        <v>145</v>
      </c>
      <c r="M348" s="61" t="s">
        <v>17</v>
      </c>
      <c r="N348" s="62">
        <v>2.9861111111111113E-2</v>
      </c>
      <c r="O348" s="62">
        <v>0.125</v>
      </c>
      <c r="P348" s="23">
        <v>29.64</v>
      </c>
      <c r="Q348" s="65" t="s">
        <v>46</v>
      </c>
      <c r="R348" s="27" t="s">
        <v>109</v>
      </c>
      <c r="S348" s="27" t="s">
        <v>65</v>
      </c>
      <c r="T348" s="23"/>
      <c r="U348" s="27" t="s">
        <v>50</v>
      </c>
    </row>
    <row r="349" spans="1:21" s="192" customFormat="1" ht="14.25" customHeight="1" x14ac:dyDescent="0.2">
      <c r="A349" s="23" t="str">
        <f>IFERROR(VLOOKUP(D349,[23]CODIGOS!$A$1:$I$1872,2,0),"CODIGO INVALIDO ")</f>
        <v>ZONA 2</v>
      </c>
      <c r="B349" s="23" t="str">
        <f>IFERROR(VLOOKUP(D349,[23]CODIGOS!$A$1:$I$1872,3,0),"CODIGO INVALIDO ")</f>
        <v>NAPO</v>
      </c>
      <c r="C349" s="23" t="str">
        <f>IFERROR(VLOOKUP(D349,[23]CODIGOS!$A$1:$I$1872,4,0),"CODIGO INVALIDO ")</f>
        <v>QUIJOS</v>
      </c>
      <c r="D349" s="64" t="s">
        <v>380</v>
      </c>
      <c r="E349" s="23" t="str">
        <f>IFERROR(VLOOKUP(D349,[24]CODIGOS!$A$1:$I$1872,6,0),"CODIGO INVALIDO ")</f>
        <v>EL VALLE DE QUIJOS</v>
      </c>
      <c r="F349" s="23" t="str">
        <f>IFERROR(VLOOKUP(D349,[24]CODIGOS!$A$1:$I$1872,7,0),"CODIGO INVALIDO ")</f>
        <v>SAN FRANCISCO DE BORJA</v>
      </c>
      <c r="G349" s="23" t="str">
        <f>IFERROR(VLOOKUP(D349,[24]CODIGOS!$A$1:$I$1872,8,0),"CODIGO INVALIDO ")</f>
        <v>SAN FRANCISCO DE BORJA 2</v>
      </c>
      <c r="H349" s="27" t="s">
        <v>381</v>
      </c>
      <c r="I349" s="21">
        <v>-0.464201615935245</v>
      </c>
      <c r="J349" s="37">
        <v>-77.917278825847106</v>
      </c>
      <c r="K349" s="68">
        <v>44649</v>
      </c>
      <c r="L349" s="23" t="s">
        <v>145</v>
      </c>
      <c r="M349" s="61" t="s">
        <v>17</v>
      </c>
      <c r="N349" s="62">
        <v>0.125</v>
      </c>
      <c r="O349" s="62">
        <v>0.16666666666666666</v>
      </c>
      <c r="P349" s="23">
        <v>14.51</v>
      </c>
      <c r="Q349" s="65" t="s">
        <v>46</v>
      </c>
      <c r="R349" s="27" t="s">
        <v>109</v>
      </c>
      <c r="S349" s="27" t="s">
        <v>65</v>
      </c>
      <c r="T349" s="23"/>
      <c r="U349" s="27" t="s">
        <v>50</v>
      </c>
    </row>
    <row r="350" spans="1:21" s="192" customFormat="1" ht="14.25" customHeight="1" x14ac:dyDescent="0.2">
      <c r="A350" s="23" t="str">
        <f>IFERROR(VLOOKUP(D350,[23]CODIGOS!$A$1:$I$1872,2,0),"CODIGO INVALIDO ")</f>
        <v>ZONA 2</v>
      </c>
      <c r="B350" s="23" t="str">
        <f>IFERROR(VLOOKUP(D350,[23]CODIGOS!$A$1:$I$1872,3,0),"CODIGO INVALIDO ")</f>
        <v>NAPO</v>
      </c>
      <c r="C350" s="23" t="str">
        <f>IFERROR(VLOOKUP(D350,[23]CODIGOS!$A$1:$I$1872,4,0),"CODIGO INVALIDO ")</f>
        <v>QUIJOS</v>
      </c>
      <c r="D350" s="64" t="s">
        <v>380</v>
      </c>
      <c r="E350" s="23" t="str">
        <f>IFERROR(VLOOKUP(D350,[24]CODIGOS!$A$1:$I$1872,6,0),"CODIGO INVALIDO ")</f>
        <v>EL VALLE DE QUIJOS</v>
      </c>
      <c r="F350" s="23" t="str">
        <f>IFERROR(VLOOKUP(D350,[24]CODIGOS!$A$1:$I$1872,7,0),"CODIGO INVALIDO ")</f>
        <v>SAN FRANCISCO DE BORJA</v>
      </c>
      <c r="G350" s="23" t="str">
        <f>IFERROR(VLOOKUP(D350,[24]CODIGOS!$A$1:$I$1872,8,0),"CODIGO INVALIDO ")</f>
        <v>SAN FRANCISCO DE BORJA 2</v>
      </c>
      <c r="H350" s="27" t="s">
        <v>381</v>
      </c>
      <c r="I350" s="27">
        <v>-0.46415727256624201</v>
      </c>
      <c r="J350" s="37">
        <v>-77.917195558626602</v>
      </c>
      <c r="K350" s="68">
        <v>44651</v>
      </c>
      <c r="L350" s="23" t="s">
        <v>145</v>
      </c>
      <c r="M350" s="61" t="s">
        <v>17</v>
      </c>
      <c r="N350" s="62">
        <v>0.66666666666666663</v>
      </c>
      <c r="O350" s="62">
        <v>0.75</v>
      </c>
      <c r="P350" s="23">
        <v>14.14</v>
      </c>
      <c r="Q350" s="49" t="s">
        <v>46</v>
      </c>
      <c r="R350" s="27" t="s">
        <v>47</v>
      </c>
      <c r="S350" s="49" t="s">
        <v>472</v>
      </c>
      <c r="T350" s="23"/>
      <c r="U350" s="23" t="s">
        <v>50</v>
      </c>
    </row>
    <row r="351" spans="1:21" s="192" customFormat="1" ht="14.25" customHeight="1" x14ac:dyDescent="0.2">
      <c r="A351" s="23" t="str">
        <f>IFERROR(VLOOKUP(D351,[23]CODIGOS!$A$1:$I$1872,2,0),"CODIGO INVALIDO ")</f>
        <v>ZONA 2</v>
      </c>
      <c r="B351" s="23" t="str">
        <f>IFERROR(VLOOKUP(D351,[23]CODIGOS!$A$1:$I$1872,3,0),"CODIGO INVALIDO ")</f>
        <v>NAPO</v>
      </c>
      <c r="C351" s="23" t="str">
        <f>IFERROR(VLOOKUP(D351,[23]CODIGOS!$A$1:$I$1872,4,0),"CODIGO INVALIDO ")</f>
        <v>QUIJOS</v>
      </c>
      <c r="D351" s="64" t="s">
        <v>380</v>
      </c>
      <c r="E351" s="23" t="str">
        <f>IFERROR(VLOOKUP(D351,[24]CODIGOS!$A$1:$I$1872,6,0),"CODIGO INVALIDO ")</f>
        <v>EL VALLE DE QUIJOS</v>
      </c>
      <c r="F351" s="23" t="str">
        <f>IFERROR(VLOOKUP(D351,[24]CODIGOS!$A$1:$I$1872,7,0),"CODIGO INVALIDO ")</f>
        <v>SAN FRANCISCO DE BORJA</v>
      </c>
      <c r="G351" s="23" t="str">
        <f>IFERROR(VLOOKUP(D351,[24]CODIGOS!$A$1:$I$1872,8,0),"CODIGO INVALIDO ")</f>
        <v>SAN FRANCISCO DE BORJA 2</v>
      </c>
      <c r="H351" s="27" t="s">
        <v>381</v>
      </c>
      <c r="I351" s="27">
        <v>-0.46409576055551199</v>
      </c>
      <c r="J351" s="37">
        <v>-77.917227745056096</v>
      </c>
      <c r="K351" s="68">
        <v>44655</v>
      </c>
      <c r="L351" s="23" t="s">
        <v>145</v>
      </c>
      <c r="M351" s="61" t="s">
        <v>17</v>
      </c>
      <c r="N351" s="62">
        <v>0.32291666666666669</v>
      </c>
      <c r="O351" s="62">
        <v>0.41666666666666669</v>
      </c>
      <c r="P351" s="101">
        <v>27.02</v>
      </c>
      <c r="Q351" s="65" t="s">
        <v>46</v>
      </c>
      <c r="R351" s="27" t="s">
        <v>47</v>
      </c>
      <c r="S351" s="27" t="s">
        <v>238</v>
      </c>
      <c r="T351" s="23"/>
      <c r="U351" s="27" t="s">
        <v>50</v>
      </c>
    </row>
    <row r="352" spans="1:21" s="192" customFormat="1" ht="14.25" customHeight="1" x14ac:dyDescent="0.2">
      <c r="A352" s="23" t="str">
        <f>IFERROR(VLOOKUP(D352,[23]CODIGOS!$A$1:$I$1872,2,0),"CODIGO INVALIDO ")</f>
        <v>ZONA 2</v>
      </c>
      <c r="B352" s="23" t="str">
        <f>IFERROR(VLOOKUP(D352,[23]CODIGOS!$A$1:$I$1872,3,0),"CODIGO INVALIDO ")</f>
        <v>NAPO</v>
      </c>
      <c r="C352" s="23" t="str">
        <f>IFERROR(VLOOKUP(D352,[23]CODIGOS!$A$1:$I$1872,4,0),"CODIGO INVALIDO ")</f>
        <v>QUIJOS</v>
      </c>
      <c r="D352" s="64" t="s">
        <v>380</v>
      </c>
      <c r="E352" s="23" t="str">
        <f>IFERROR(VLOOKUP(D352,[24]CODIGOS!$A$1:$I$1872,6,0),"CODIGO INVALIDO ")</f>
        <v>EL VALLE DE QUIJOS</v>
      </c>
      <c r="F352" s="23" t="str">
        <f>IFERROR(VLOOKUP(D352,[24]CODIGOS!$A$1:$I$1872,7,0),"CODIGO INVALIDO ")</f>
        <v>SAN FRANCISCO DE BORJA</v>
      </c>
      <c r="G352" s="23" t="str">
        <f>IFERROR(VLOOKUP(D352,[24]CODIGOS!$A$1:$I$1872,8,0),"CODIGO INVALIDO ")</f>
        <v>SAN FRANCISCO DE BORJA 2</v>
      </c>
      <c r="H352" s="27" t="s">
        <v>381</v>
      </c>
      <c r="I352" s="27">
        <v>-0.46402781567191498</v>
      </c>
      <c r="J352" s="37">
        <v>-77.917270660400405</v>
      </c>
      <c r="K352" s="68">
        <v>44660</v>
      </c>
      <c r="L352" s="23" t="s">
        <v>145</v>
      </c>
      <c r="M352" s="61" t="s">
        <v>17</v>
      </c>
      <c r="N352" s="62">
        <v>0.2638888888888889</v>
      </c>
      <c r="O352" s="62">
        <v>0.3125</v>
      </c>
      <c r="P352" s="101">
        <v>3.5</v>
      </c>
      <c r="Q352" s="65" t="s">
        <v>46</v>
      </c>
      <c r="R352" s="27" t="s">
        <v>109</v>
      </c>
      <c r="S352" s="27" t="s">
        <v>65</v>
      </c>
      <c r="T352" s="23"/>
      <c r="U352" s="27" t="s">
        <v>50</v>
      </c>
    </row>
    <row r="353" spans="1:21" s="192" customFormat="1" ht="14.25" customHeight="1" x14ac:dyDescent="0.2">
      <c r="A353" s="23" t="str">
        <f>IFERROR(VLOOKUP(D353,[23]CODIGOS!$A$1:$I$1872,2,0),"CODIGO INVALIDO ")</f>
        <v>ZONA 2</v>
      </c>
      <c r="B353" s="23" t="str">
        <f>IFERROR(VLOOKUP(D353,[23]CODIGOS!$A$1:$I$1872,3,0),"CODIGO INVALIDO ")</f>
        <v>NAPO</v>
      </c>
      <c r="C353" s="23" t="str">
        <f>IFERROR(VLOOKUP(D353,[23]CODIGOS!$A$1:$I$1872,4,0),"CODIGO INVALIDO ")</f>
        <v>QUIJOS</v>
      </c>
      <c r="D353" s="64" t="s">
        <v>380</v>
      </c>
      <c r="E353" s="23" t="str">
        <f>IFERROR(VLOOKUP(D353,[24]CODIGOS!$A$1:$I$1872,6,0),"CODIGO INVALIDO ")</f>
        <v>EL VALLE DE QUIJOS</v>
      </c>
      <c r="F353" s="23" t="str">
        <f>IFERROR(VLOOKUP(D353,[24]CODIGOS!$A$1:$I$1872,7,0),"CODIGO INVALIDO ")</f>
        <v>SAN FRANCISCO DE BORJA</v>
      </c>
      <c r="G353" s="23" t="str">
        <f>IFERROR(VLOOKUP(D353,[24]CODIGOS!$A$1:$I$1872,8,0),"CODIGO INVALIDO ")</f>
        <v>SAN FRANCISCO DE BORJA 2</v>
      </c>
      <c r="H353" s="27" t="s">
        <v>381</v>
      </c>
      <c r="I353" s="27">
        <v>-0.46418337869118798</v>
      </c>
      <c r="J353" s="37">
        <v>-77.917367219924898</v>
      </c>
      <c r="K353" s="68">
        <v>44671</v>
      </c>
      <c r="L353" s="23" t="s">
        <v>145</v>
      </c>
      <c r="M353" s="61" t="s">
        <v>17</v>
      </c>
      <c r="N353" s="62">
        <v>0.10416666666666667</v>
      </c>
      <c r="O353" s="62">
        <v>0.29166666666666669</v>
      </c>
      <c r="P353" s="101">
        <v>23.04</v>
      </c>
      <c r="Q353" s="65" t="s">
        <v>46</v>
      </c>
      <c r="R353" s="27" t="s">
        <v>47</v>
      </c>
      <c r="S353" s="27" t="s">
        <v>166</v>
      </c>
      <c r="T353" s="23"/>
      <c r="U353" s="27" t="s">
        <v>50</v>
      </c>
    </row>
    <row r="354" spans="1:21" s="192" customFormat="1" ht="14.25" customHeight="1" x14ac:dyDescent="0.2">
      <c r="A354" s="23" t="str">
        <f>IFERROR(VLOOKUP(D354,[23]CODIGOS!$A$1:$I$1872,2,0),"CODIGO INVALIDO ")</f>
        <v>ZONA 2</v>
      </c>
      <c r="B354" s="23" t="str">
        <f>IFERROR(VLOOKUP(D354,[23]CODIGOS!$A$1:$I$1872,3,0),"CODIGO INVALIDO ")</f>
        <v>NAPO</v>
      </c>
      <c r="C354" s="23" t="str">
        <f>IFERROR(VLOOKUP(D354,[23]CODIGOS!$A$1:$I$1872,4,0),"CODIGO INVALIDO ")</f>
        <v>QUIJOS</v>
      </c>
      <c r="D354" s="64" t="s">
        <v>380</v>
      </c>
      <c r="E354" s="23" t="str">
        <f>IFERROR(VLOOKUP(D354,[24]CODIGOS!$A$1:$I$1872,6,0),"CODIGO INVALIDO ")</f>
        <v>EL VALLE DE QUIJOS</v>
      </c>
      <c r="F354" s="23" t="str">
        <f>IFERROR(VLOOKUP(D354,[24]CODIGOS!$A$1:$I$1872,7,0),"CODIGO INVALIDO ")</f>
        <v>SAN FRANCISCO DE BORJA</v>
      </c>
      <c r="G354" s="23" t="str">
        <f>IFERROR(VLOOKUP(D354,[24]CODIGOS!$A$1:$I$1872,8,0),"CODIGO INVALIDO ")</f>
        <v>SAN FRANCISCO DE BORJA 2</v>
      </c>
      <c r="H354" s="27" t="s">
        <v>381</v>
      </c>
      <c r="I354" s="27">
        <v>-0.46422092838498402</v>
      </c>
      <c r="J354" s="37">
        <v>-77.917356491088796</v>
      </c>
      <c r="K354" s="68">
        <v>44674</v>
      </c>
      <c r="L354" s="23" t="s">
        <v>145</v>
      </c>
      <c r="M354" s="61" t="s">
        <v>17</v>
      </c>
      <c r="N354" s="56">
        <v>0.92708333333333337</v>
      </c>
      <c r="O354" s="56">
        <v>4.1666666666666664E-2</v>
      </c>
      <c r="P354" s="23">
        <v>4.07</v>
      </c>
      <c r="Q354" s="65" t="s">
        <v>46</v>
      </c>
      <c r="R354" s="23" t="s">
        <v>109</v>
      </c>
      <c r="S354" s="27" t="s">
        <v>586</v>
      </c>
      <c r="T354" s="23"/>
      <c r="U354" s="27" t="s">
        <v>50</v>
      </c>
    </row>
    <row r="355" spans="1:21" s="192" customFormat="1" ht="14.25" customHeight="1" x14ac:dyDescent="0.2">
      <c r="A355" s="23" t="str">
        <f>IFERROR(VLOOKUP(D355,[23]CODIGOS!$A$1:$I$1872,2,0),"CODIGO INVALIDO ")</f>
        <v>ZONA 2</v>
      </c>
      <c r="B355" s="23" t="str">
        <f>IFERROR(VLOOKUP(D355,[23]CODIGOS!$A$1:$I$1872,3,0),"CODIGO INVALIDO ")</f>
        <v>NAPO</v>
      </c>
      <c r="C355" s="23" t="str">
        <f>IFERROR(VLOOKUP(D355,[23]CODIGOS!$A$1:$I$1872,4,0),"CODIGO INVALIDO ")</f>
        <v>TENA</v>
      </c>
      <c r="D355" s="64" t="s">
        <v>369</v>
      </c>
      <c r="E355" s="23" t="str">
        <f>IFERROR(VLOOKUP(D355,[24]CODIGOS!$A$1:$I$1872,6,0),"CODIGO INVALIDO ")</f>
        <v>TENA</v>
      </c>
      <c r="F355" s="23" t="str">
        <f>IFERROR(VLOOKUP(D355,[24]CODIGOS!$A$1:$I$1872,7,0),"CODIGO INVALIDO ")</f>
        <v>MISAHUALLI</v>
      </c>
      <c r="G355" s="23" t="str">
        <f>IFERROR(VLOOKUP(D355,[24]CODIGOS!$A$1:$I$1872,8,0),"CODIGO INVALIDO ")</f>
        <v>MISAHUALLI 2</v>
      </c>
      <c r="H355" s="23" t="s">
        <v>683</v>
      </c>
      <c r="I355" s="27">
        <v>-4.6323000000000003E-2</v>
      </c>
      <c r="J355" s="37">
        <v>-77.787942000000001</v>
      </c>
      <c r="K355" s="68">
        <v>44677</v>
      </c>
      <c r="L355" s="68" t="s">
        <v>145</v>
      </c>
      <c r="M355" s="61" t="s">
        <v>17</v>
      </c>
      <c r="N355" s="56">
        <v>0.9375</v>
      </c>
      <c r="O355" s="56">
        <v>2.0833333333333332E-2</v>
      </c>
      <c r="P355" s="23">
        <v>21.45</v>
      </c>
      <c r="Q355" s="27" t="s">
        <v>46</v>
      </c>
      <c r="R355" s="27" t="s">
        <v>109</v>
      </c>
      <c r="S355" s="27" t="s">
        <v>65</v>
      </c>
      <c r="T355" s="27"/>
      <c r="U355" s="27" t="s">
        <v>50</v>
      </c>
    </row>
    <row r="356" spans="1:21" s="192" customFormat="1" ht="14.25" customHeight="1" x14ac:dyDescent="0.2">
      <c r="A356" s="23" t="str">
        <f>IFERROR(VLOOKUP(D356,[23]CODIGOS!$A$1:$I$1872,2,0),"CODIGO INVALIDO ")</f>
        <v>ZONA 2</v>
      </c>
      <c r="B356" s="23" t="str">
        <f>IFERROR(VLOOKUP(D356,[23]CODIGOS!$A$1:$I$1872,3,0),"CODIGO INVALIDO ")</f>
        <v>NAPO</v>
      </c>
      <c r="C356" s="23" t="str">
        <f>IFERROR(VLOOKUP(D356,[23]CODIGOS!$A$1:$I$1872,4,0),"CODIGO INVALIDO ")</f>
        <v>TENA</v>
      </c>
      <c r="D356" s="64" t="s">
        <v>369</v>
      </c>
      <c r="E356" s="23" t="str">
        <f>IFERROR(VLOOKUP(D356,[24]CODIGOS!$A$1:$I$1872,6,0),"CODIGO INVALIDO ")</f>
        <v>TENA</v>
      </c>
      <c r="F356" s="23" t="str">
        <f>IFERROR(VLOOKUP(D356,[24]CODIGOS!$A$1:$I$1872,7,0),"CODIGO INVALIDO ")</f>
        <v>MISAHUALLI</v>
      </c>
      <c r="G356" s="23" t="str">
        <f>IFERROR(VLOOKUP(D356,[24]CODIGOS!$A$1:$I$1872,8,0),"CODIGO INVALIDO ")</f>
        <v>MISAHUALLI 2</v>
      </c>
      <c r="H356" s="23" t="s">
        <v>684</v>
      </c>
      <c r="I356" s="27">
        <v>-1.0462179483577501</v>
      </c>
      <c r="J356" s="37">
        <v>-77.796442508697496</v>
      </c>
      <c r="K356" s="68">
        <v>44679</v>
      </c>
      <c r="L356" s="68" t="s">
        <v>145</v>
      </c>
      <c r="M356" s="61" t="s">
        <v>17</v>
      </c>
      <c r="N356" s="56">
        <v>0.79861111111111116</v>
      </c>
      <c r="O356" s="56">
        <v>0.875</v>
      </c>
      <c r="P356" s="23">
        <v>6.44</v>
      </c>
      <c r="Q356" s="27" t="s">
        <v>46</v>
      </c>
      <c r="R356" s="27" t="s">
        <v>109</v>
      </c>
      <c r="S356" s="23" t="s">
        <v>65</v>
      </c>
      <c r="T356" s="23"/>
      <c r="U356" s="27" t="s">
        <v>50</v>
      </c>
    </row>
    <row r="357" spans="1:21" s="192" customFormat="1" ht="14.25" customHeight="1" x14ac:dyDescent="0.2">
      <c r="A357" s="23" t="str">
        <f>IFERROR(VLOOKUP(D357,[23]CODIGOS!$A$1:$I$1872,2,0),"CODIGO INVALIDO ")</f>
        <v>ZONA 2</v>
      </c>
      <c r="B357" s="23" t="str">
        <f>IFERROR(VLOOKUP(D357,[23]CODIGOS!$A$1:$I$1872,3,0),"CODIGO INVALIDO ")</f>
        <v>NAPO</v>
      </c>
      <c r="C357" s="23" t="str">
        <f>IFERROR(VLOOKUP(D357,[23]CODIGOS!$A$1:$I$1872,4,0),"CODIGO INVALIDO ")</f>
        <v>QUIJOS</v>
      </c>
      <c r="D357" s="64" t="s">
        <v>380</v>
      </c>
      <c r="E357" s="23" t="str">
        <f>IFERROR(VLOOKUP(D357,[24]CODIGOS!$A$1:$I$1872,6,0),"CODIGO INVALIDO ")</f>
        <v>EL VALLE DE QUIJOS</v>
      </c>
      <c r="F357" s="23" t="str">
        <f>IFERROR(VLOOKUP(D357,[24]CODIGOS!$A$1:$I$1872,7,0),"CODIGO INVALIDO ")</f>
        <v>SAN FRANCISCO DE BORJA</v>
      </c>
      <c r="G357" s="23" t="str">
        <f>IFERROR(VLOOKUP(D357,[24]CODIGOS!$A$1:$I$1872,8,0),"CODIGO INVALIDO ")</f>
        <v>SAN FRANCISCO DE BORJA 2</v>
      </c>
      <c r="H357" s="68" t="s">
        <v>381</v>
      </c>
      <c r="I357" s="81">
        <v>-0.46427457</v>
      </c>
      <c r="J357" s="37">
        <v>-77.917281388999996</v>
      </c>
      <c r="K357" s="68">
        <v>44686</v>
      </c>
      <c r="L357" s="55" t="s">
        <v>145</v>
      </c>
      <c r="M357" s="61" t="s">
        <v>17</v>
      </c>
      <c r="N357" s="76">
        <v>0.69444444444444453</v>
      </c>
      <c r="O357" s="76">
        <v>0.75</v>
      </c>
      <c r="P357" s="55">
        <v>2.61</v>
      </c>
      <c r="Q357" s="55" t="s">
        <v>46</v>
      </c>
      <c r="R357" s="55" t="s">
        <v>109</v>
      </c>
      <c r="S357" s="55" t="s">
        <v>586</v>
      </c>
      <c r="T357" s="55"/>
      <c r="U357" s="55" t="s">
        <v>50</v>
      </c>
    </row>
    <row r="358" spans="1:21" s="192" customFormat="1" ht="14.25" customHeight="1" x14ac:dyDescent="0.2">
      <c r="A358" s="23" t="str">
        <f>IFERROR(VLOOKUP(D358,[23]CODIGOS!$A$1:$I$1872,2,0),"CODIGO INVALIDO ")</f>
        <v>ZONA 2</v>
      </c>
      <c r="B358" s="23" t="str">
        <f>IFERROR(VLOOKUP(D358,[23]CODIGOS!$A$1:$I$1872,3,0),"CODIGO INVALIDO ")</f>
        <v>NAPO</v>
      </c>
      <c r="C358" s="23" t="str">
        <f>IFERROR(VLOOKUP(D358,[23]CODIGOS!$A$1:$I$1872,4,0),"CODIGO INVALIDO ")</f>
        <v>TENA</v>
      </c>
      <c r="D358" s="64" t="s">
        <v>584</v>
      </c>
      <c r="E358" s="23" t="str">
        <f>IFERROR(VLOOKUP(D358,[24]CODIGOS!$A$1:$I$1872,6,0),"CODIGO INVALIDO ")</f>
        <v>TENA</v>
      </c>
      <c r="F358" s="23" t="str">
        <f>IFERROR(VLOOKUP(D358,[24]CODIGOS!$A$1:$I$1872,7,0),"CODIGO INVALIDO ")</f>
        <v>PALANDACOCHA</v>
      </c>
      <c r="G358" s="23" t="str">
        <f>IFERROR(VLOOKUP(D358,[24]CODIGOS!$A$1:$I$1872,8,0),"CODIGO INVALIDO ")</f>
        <v>PALANDACOCHA 2</v>
      </c>
      <c r="H358" s="55" t="s">
        <v>784</v>
      </c>
      <c r="I358" s="55">
        <v>-1.0043010000000001</v>
      </c>
      <c r="J358" s="55">
        <v>-77.818399999999997</v>
      </c>
      <c r="K358" s="68">
        <v>44688</v>
      </c>
      <c r="L358" s="55" t="s">
        <v>145</v>
      </c>
      <c r="M358" s="61" t="s">
        <v>17</v>
      </c>
      <c r="N358" s="55" t="s">
        <v>785</v>
      </c>
      <c r="O358" s="76">
        <v>0.45833333333333331</v>
      </c>
      <c r="P358" s="55">
        <v>9.0399999999999991</v>
      </c>
      <c r="Q358" s="55" t="s">
        <v>46</v>
      </c>
      <c r="R358" s="55" t="s">
        <v>47</v>
      </c>
      <c r="S358" s="55" t="s">
        <v>451</v>
      </c>
      <c r="T358" s="55" t="s">
        <v>427</v>
      </c>
      <c r="U358" s="55" t="s">
        <v>50</v>
      </c>
    </row>
    <row r="359" spans="1:21" s="192" customFormat="1" ht="14.25" customHeight="1" x14ac:dyDescent="0.2">
      <c r="A359" s="23" t="str">
        <f>IFERROR(VLOOKUP(D359,[23]CODIGOS!$A$1:$I$1872,2,0),"CODIGO INVALIDO ")</f>
        <v>ZONA 2</v>
      </c>
      <c r="B359" s="23" t="str">
        <f>IFERROR(VLOOKUP(D359,[23]CODIGOS!$A$1:$I$1872,3,0),"CODIGO INVALIDO ")</f>
        <v>NAPO</v>
      </c>
      <c r="C359" s="23" t="str">
        <f>IFERROR(VLOOKUP(D359,[23]CODIGOS!$A$1:$I$1872,4,0),"CODIGO INVALIDO ")</f>
        <v>TENA</v>
      </c>
      <c r="D359" s="64" t="s">
        <v>583</v>
      </c>
      <c r="E359" s="23" t="str">
        <f>IFERROR(VLOOKUP(D359,[24]CODIGOS!$A$1:$I$1872,6,0),"CODIGO INVALIDO ")</f>
        <v>TENA</v>
      </c>
      <c r="F359" s="23" t="str">
        <f>IFERROR(VLOOKUP(D359,[24]CODIGOS!$A$1:$I$1872,7,0),"CODIGO INVALIDO ")</f>
        <v>AEROPUERTO</v>
      </c>
      <c r="G359" s="23" t="str">
        <f>IFERROR(VLOOKUP(D359,[24]CODIGOS!$A$1:$I$1872,8,0),"CODIGO INVALIDO ")</f>
        <v>AEROPUERTO 2</v>
      </c>
      <c r="H359" s="55" t="s">
        <v>786</v>
      </c>
      <c r="I359" s="55">
        <v>-0.96990900000000002</v>
      </c>
      <c r="J359" s="55">
        <v>-77.813631000000001</v>
      </c>
      <c r="K359" s="68">
        <v>44688</v>
      </c>
      <c r="L359" s="55" t="s">
        <v>145</v>
      </c>
      <c r="M359" s="61" t="s">
        <v>17</v>
      </c>
      <c r="N359" s="76">
        <v>0.5</v>
      </c>
      <c r="O359" s="76">
        <v>0.58333333333333337</v>
      </c>
      <c r="P359" s="55">
        <v>7.06</v>
      </c>
      <c r="Q359" s="55" t="s">
        <v>46</v>
      </c>
      <c r="R359" s="55" t="s">
        <v>47</v>
      </c>
      <c r="S359" s="55" t="s">
        <v>787</v>
      </c>
      <c r="T359" s="55"/>
      <c r="U359" s="55" t="s">
        <v>50</v>
      </c>
    </row>
    <row r="360" spans="1:21" s="192" customFormat="1" ht="14.25" customHeight="1" x14ac:dyDescent="0.2">
      <c r="A360" s="23" t="str">
        <f>IFERROR(VLOOKUP(D360,[23]CODIGOS!$A$1:$I$1872,2,0),"CODIGO INVALIDO ")</f>
        <v>ZONA 2</v>
      </c>
      <c r="B360" s="23" t="str">
        <f>IFERROR(VLOOKUP(D360,[23]CODIGOS!$A$1:$I$1872,3,0),"CODIGO INVALIDO ")</f>
        <v>NAPO</v>
      </c>
      <c r="C360" s="23" t="str">
        <f>IFERROR(VLOOKUP(D360,[23]CODIGOS!$A$1:$I$1872,4,0),"CODIGO INVALIDO ")</f>
        <v>TENA</v>
      </c>
      <c r="D360" s="64" t="s">
        <v>680</v>
      </c>
      <c r="E360" s="23" t="str">
        <f>IFERROR(VLOOKUP(D360,[24]CODIGOS!$A$1:$I$1872,6,0),"CODIGO INVALIDO ")</f>
        <v>TENA</v>
      </c>
      <c r="F360" s="23" t="str">
        <f>IFERROR(VLOOKUP(D360,[24]CODIGOS!$A$1:$I$1872,7,0),"CODIGO INVALIDO ")</f>
        <v>YURALPA</v>
      </c>
      <c r="G360" s="23" t="str">
        <f>IFERROR(VLOOKUP(D360,[24]CODIGOS!$A$1:$I$1872,8,0),"CODIGO INVALIDO ")</f>
        <v>YURALPA 1</v>
      </c>
      <c r="H360" s="27" t="s">
        <v>681</v>
      </c>
      <c r="I360" s="27">
        <v>-1.0644938333610301</v>
      </c>
      <c r="J360" s="37">
        <v>-77.511623426003695</v>
      </c>
      <c r="K360" s="68">
        <v>44693</v>
      </c>
      <c r="L360" s="23" t="s">
        <v>145</v>
      </c>
      <c r="M360" s="61" t="s">
        <v>17</v>
      </c>
      <c r="N360" s="62">
        <v>0.45833333333333331</v>
      </c>
      <c r="O360" s="62">
        <v>0.5625</v>
      </c>
      <c r="P360" s="14">
        <v>16.39</v>
      </c>
      <c r="Q360" s="65" t="s">
        <v>46</v>
      </c>
      <c r="R360" s="27" t="s">
        <v>47</v>
      </c>
      <c r="S360" s="27" t="s">
        <v>427</v>
      </c>
      <c r="T360" s="23" t="s">
        <v>382</v>
      </c>
      <c r="U360" s="27" t="s">
        <v>50</v>
      </c>
    </row>
    <row r="361" spans="1:21" s="192" customFormat="1" ht="14.25" customHeight="1" x14ac:dyDescent="0.2">
      <c r="A361" s="23" t="str">
        <f>IFERROR(VLOOKUP(D361,[23]CODIGOS!$A$1:$I$1872,2,0),"CODIGO INVALIDO ")</f>
        <v>ZONA 2</v>
      </c>
      <c r="B361" s="23" t="str">
        <f>IFERROR(VLOOKUP(D361,[23]CODIGOS!$A$1:$I$1872,3,0),"CODIGO INVALIDO ")</f>
        <v>NAPO</v>
      </c>
      <c r="C361" s="23" t="str">
        <f>IFERROR(VLOOKUP(D361,[23]CODIGOS!$A$1:$I$1872,4,0),"CODIGO INVALIDO ")</f>
        <v>QUIJOS</v>
      </c>
      <c r="D361" s="64" t="s">
        <v>380</v>
      </c>
      <c r="E361" s="23" t="str">
        <f>IFERROR(VLOOKUP(D361,[24]CODIGOS!$A$1:$I$1872,6,0),"CODIGO INVALIDO ")</f>
        <v>EL VALLE DE QUIJOS</v>
      </c>
      <c r="F361" s="23" t="str">
        <f>IFERROR(VLOOKUP(D361,[24]CODIGOS!$A$1:$I$1872,7,0),"CODIGO INVALIDO ")</f>
        <v>SAN FRANCISCO DE BORJA</v>
      </c>
      <c r="G361" s="23" t="str">
        <f>IFERROR(VLOOKUP(D361,[24]CODIGOS!$A$1:$I$1872,8,0),"CODIGO INVALIDO ")</f>
        <v>SAN FRANCISCO DE BORJA 2</v>
      </c>
      <c r="H361" s="23" t="s">
        <v>381</v>
      </c>
      <c r="I361" s="27">
        <v>-0.46415798762341898</v>
      </c>
      <c r="J361" s="37">
        <v>-77.917195558768498</v>
      </c>
      <c r="K361" s="68">
        <v>44698</v>
      </c>
      <c r="L361" s="23" t="s">
        <v>145</v>
      </c>
      <c r="M361" s="61" t="s">
        <v>17</v>
      </c>
      <c r="N361" s="56">
        <v>0.16666666666666666</v>
      </c>
      <c r="O361" s="56">
        <v>0.41666666666666669</v>
      </c>
      <c r="P361" s="27">
        <v>30.78</v>
      </c>
      <c r="Q361" s="57" t="s">
        <v>46</v>
      </c>
      <c r="R361" s="27" t="s">
        <v>47</v>
      </c>
      <c r="S361" s="27" t="s">
        <v>496</v>
      </c>
      <c r="T361" s="27" t="s">
        <v>513</v>
      </c>
      <c r="U361" s="27" t="s">
        <v>50</v>
      </c>
    </row>
    <row r="362" spans="1:21" s="192" customFormat="1" ht="14.25" customHeight="1" x14ac:dyDescent="0.2">
      <c r="A362" s="23" t="str">
        <f>IFERROR(VLOOKUP(D362,[23]CODIGOS!$A$1:$I$1872,2,0),"CODIGO INVALIDO ")</f>
        <v>ZONA 2</v>
      </c>
      <c r="B362" s="23" t="str">
        <f>IFERROR(VLOOKUP(D362,[23]CODIGOS!$A$1:$I$1872,3,0),"CODIGO INVALIDO ")</f>
        <v>NAPO</v>
      </c>
      <c r="C362" s="23" t="str">
        <f>IFERROR(VLOOKUP(D362,[23]CODIGOS!$A$1:$I$1872,4,0),"CODIGO INVALIDO ")</f>
        <v>QUIJOS</v>
      </c>
      <c r="D362" s="64" t="s">
        <v>380</v>
      </c>
      <c r="E362" s="23" t="str">
        <f>IFERROR(VLOOKUP(D362,[24]CODIGOS!$A$1:$I$1872,6,0),"CODIGO INVALIDO ")</f>
        <v>EL VALLE DE QUIJOS</v>
      </c>
      <c r="F362" s="23" t="str">
        <f>IFERROR(VLOOKUP(D362,[24]CODIGOS!$A$1:$I$1872,7,0),"CODIGO INVALIDO ")</f>
        <v>SAN FRANCISCO DE BORJA</v>
      </c>
      <c r="G362" s="23" t="str">
        <f>IFERROR(VLOOKUP(D362,[24]CODIGOS!$A$1:$I$1872,8,0),"CODIGO INVALIDO ")</f>
        <v>SAN FRANCISCO DE BORJA 2</v>
      </c>
      <c r="H362" s="23" t="s">
        <v>381</v>
      </c>
      <c r="I362" s="27">
        <v>-0.46400850399999999</v>
      </c>
      <c r="J362" s="37">
        <v>-77.917452760000003</v>
      </c>
      <c r="K362" s="68">
        <v>44717</v>
      </c>
      <c r="L362" s="23" t="s">
        <v>145</v>
      </c>
      <c r="M362" s="61" t="s">
        <v>17</v>
      </c>
      <c r="N362" s="56">
        <v>0.25</v>
      </c>
      <c r="O362" s="56">
        <v>0.33333333333333331</v>
      </c>
      <c r="P362" s="27">
        <v>3.81</v>
      </c>
      <c r="Q362" s="57" t="s">
        <v>46</v>
      </c>
      <c r="R362" s="27" t="s">
        <v>109</v>
      </c>
      <c r="S362" s="27" t="s">
        <v>586</v>
      </c>
      <c r="T362" s="27"/>
      <c r="U362" s="27" t="s">
        <v>50</v>
      </c>
    </row>
    <row r="363" spans="1:21" s="192" customFormat="1" ht="14.25" customHeight="1" x14ac:dyDescent="0.2">
      <c r="A363" s="23" t="str">
        <f>IFERROR(VLOOKUP(D363,[23]CODIGOS!$A$1:$I$1872,2,0),"CODIGO INVALIDO ")</f>
        <v>ZONA 2</v>
      </c>
      <c r="B363" s="23" t="str">
        <f>IFERROR(VLOOKUP(D363,[23]CODIGOS!$A$1:$I$1872,3,0),"CODIGO INVALIDO ")</f>
        <v>NAPO</v>
      </c>
      <c r="C363" s="23" t="str">
        <f>IFERROR(VLOOKUP(D363,[23]CODIGOS!$A$1:$I$1872,4,0),"CODIGO INVALIDO ")</f>
        <v>QUIJOS</v>
      </c>
      <c r="D363" s="64" t="s">
        <v>380</v>
      </c>
      <c r="E363" s="23" t="str">
        <f>IFERROR(VLOOKUP(D363,[24]CODIGOS!$A$1:$I$1872,6,0),"CODIGO INVALIDO ")</f>
        <v>EL VALLE DE QUIJOS</v>
      </c>
      <c r="F363" s="23" t="str">
        <f>IFERROR(VLOOKUP(D363,[24]CODIGOS!$A$1:$I$1872,7,0),"CODIGO INVALIDO ")</f>
        <v>SAN FRANCISCO DE BORJA</v>
      </c>
      <c r="G363" s="23" t="str">
        <f>IFERROR(VLOOKUP(D363,[24]CODIGOS!$A$1:$I$1872,8,0),"CODIGO INVALIDO ")</f>
        <v>SAN FRANCISCO DE BORJA 2</v>
      </c>
      <c r="H363" s="23" t="s">
        <v>381</v>
      </c>
      <c r="I363" s="27">
        <v>-0.46411797999999999</v>
      </c>
      <c r="J363" s="37">
        <v>-77.917324304700003</v>
      </c>
      <c r="K363" s="68">
        <v>44719</v>
      </c>
      <c r="L363" s="23" t="s">
        <v>145</v>
      </c>
      <c r="M363" s="61" t="s">
        <v>17</v>
      </c>
      <c r="N363" s="56">
        <v>0.85416666666666663</v>
      </c>
      <c r="O363" s="56">
        <v>0.89583333333333337</v>
      </c>
      <c r="P363" s="27">
        <v>6.8</v>
      </c>
      <c r="Q363" s="57" t="s">
        <v>46</v>
      </c>
      <c r="R363" s="27" t="s">
        <v>47</v>
      </c>
      <c r="S363" s="27" t="s">
        <v>538</v>
      </c>
      <c r="T363" s="27"/>
      <c r="U363" s="27" t="s">
        <v>50</v>
      </c>
    </row>
    <row r="364" spans="1:21" s="185" customFormat="1" ht="14.25" customHeight="1" x14ac:dyDescent="0.2">
      <c r="A364" s="23" t="str">
        <f>IFERROR(VLOOKUP(D364,[23]CODIGOS!$A$1:$I$1872,2,0),"CODIGO INVALIDO ")</f>
        <v>ZONA 2</v>
      </c>
      <c r="B364" s="23" t="str">
        <f>IFERROR(VLOOKUP(D364,[23]CODIGOS!$A$1:$I$1872,3,0),"CODIGO INVALIDO ")</f>
        <v>NAPO</v>
      </c>
      <c r="C364" s="23" t="str">
        <f>IFERROR(VLOOKUP(D364,[23]CODIGOS!$A$1:$I$1872,4,0),"CODIGO INVALIDO ")</f>
        <v>TENA</v>
      </c>
      <c r="D364" s="64" t="s">
        <v>143</v>
      </c>
      <c r="E364" s="23" t="str">
        <f>IFERROR(VLOOKUP(D364,[24]CODIGOS!$A$1:$I$1872,6,0),"CODIGO INVALIDO ")</f>
        <v>TENA</v>
      </c>
      <c r="F364" s="23" t="str">
        <f>IFERROR(VLOOKUP(D364,[24]CODIGOS!$A$1:$I$1872,7,0),"CODIGO INVALIDO ")</f>
        <v>MISAHUALLI</v>
      </c>
      <c r="G364" s="23" t="str">
        <f>IFERROR(VLOOKUP(D364,[24]CODIGOS!$A$1:$I$1872,8,0),"CODIGO INVALIDO ")</f>
        <v>MISAHUALLI 1</v>
      </c>
      <c r="H364" s="27" t="s">
        <v>911</v>
      </c>
      <c r="I364" s="102">
        <v>-1.04243</v>
      </c>
      <c r="J364" s="102">
        <v>-77.727813999999995</v>
      </c>
      <c r="K364" s="68">
        <v>44719</v>
      </c>
      <c r="L364" s="23" t="s">
        <v>145</v>
      </c>
      <c r="M364" s="61" t="s">
        <v>17</v>
      </c>
      <c r="N364" s="62">
        <v>0.875</v>
      </c>
      <c r="O364" s="62">
        <v>0.95833333333333337</v>
      </c>
      <c r="P364" s="27">
        <v>12.42</v>
      </c>
      <c r="Q364" s="27" t="s">
        <v>46</v>
      </c>
      <c r="R364" s="27" t="s">
        <v>47</v>
      </c>
      <c r="S364" s="27" t="s">
        <v>166</v>
      </c>
      <c r="T364" s="27"/>
      <c r="U364" s="27" t="s">
        <v>50</v>
      </c>
    </row>
    <row r="365" spans="1:21" s="192" customFormat="1" ht="14.25" customHeight="1" x14ac:dyDescent="0.2">
      <c r="A365" s="23" t="str">
        <f>IFERROR(VLOOKUP(D365,[23]CODIGOS!$A$1:$I$1872,2,0),"CODIGO INVALIDO ")</f>
        <v>ZONA 2</v>
      </c>
      <c r="B365" s="23" t="str">
        <f>IFERROR(VLOOKUP(D365,[23]CODIGOS!$A$1:$I$1872,3,0),"CODIGO INVALIDO ")</f>
        <v>NAPO</v>
      </c>
      <c r="C365" s="23" t="str">
        <f>IFERROR(VLOOKUP(D365,[23]CODIGOS!$A$1:$I$1872,4,0),"CODIGO INVALIDO ")</f>
        <v>QUIJOS</v>
      </c>
      <c r="D365" s="64" t="s">
        <v>380</v>
      </c>
      <c r="E365" s="23" t="str">
        <f>IFERROR(VLOOKUP(D365,[24]CODIGOS!$A$1:$I$1872,6,0),"CODIGO INVALIDO ")</f>
        <v>EL VALLE DE QUIJOS</v>
      </c>
      <c r="F365" s="23" t="str">
        <f>IFERROR(VLOOKUP(D365,[24]CODIGOS!$A$1:$I$1872,7,0),"CODIGO INVALIDO ")</f>
        <v>SAN FRANCISCO DE BORJA</v>
      </c>
      <c r="G365" s="23" t="str">
        <f>IFERROR(VLOOKUP(D365,[24]CODIGOS!$A$1:$I$1872,8,0),"CODIGO INVALIDO ")</f>
        <v>SAN FRANCISCO DE BORJA 2</v>
      </c>
      <c r="H365" s="23" t="s">
        <v>381</v>
      </c>
      <c r="I365" s="27">
        <v>-0.464137961284594</v>
      </c>
      <c r="J365" s="37">
        <v>-77.917195558760795</v>
      </c>
      <c r="K365" s="68">
        <v>44724</v>
      </c>
      <c r="L365" s="23" t="s">
        <v>145</v>
      </c>
      <c r="M365" s="61" t="s">
        <v>17</v>
      </c>
      <c r="N365" s="56">
        <v>0.97916666666666663</v>
      </c>
      <c r="O365" s="56">
        <v>4.1666666666666664E-2</v>
      </c>
      <c r="P365" s="27">
        <v>22.31</v>
      </c>
      <c r="Q365" s="57" t="s">
        <v>46</v>
      </c>
      <c r="R365" s="27" t="s">
        <v>47</v>
      </c>
      <c r="S365" s="27" t="s">
        <v>696</v>
      </c>
      <c r="T365" s="27"/>
      <c r="U365" s="27" t="s">
        <v>50</v>
      </c>
    </row>
    <row r="366" spans="1:21" s="192" customFormat="1" ht="14.25" customHeight="1" x14ac:dyDescent="0.2">
      <c r="A366" s="23" t="str">
        <f>IFERROR(VLOOKUP(D366,[23]CODIGOS!$A$1:$I$1872,2,0),"CODIGO INVALIDO ")</f>
        <v>ZONA 2</v>
      </c>
      <c r="B366" s="23" t="str">
        <f>IFERROR(VLOOKUP(D366,[23]CODIGOS!$A$1:$I$1872,3,0),"CODIGO INVALIDO ")</f>
        <v>NAPO</v>
      </c>
      <c r="C366" s="23" t="str">
        <f>IFERROR(VLOOKUP(D366,[23]CODIGOS!$A$1:$I$1872,4,0),"CODIGO INVALIDO ")</f>
        <v>QUIJOS</v>
      </c>
      <c r="D366" s="64" t="s">
        <v>380</v>
      </c>
      <c r="E366" s="23" t="str">
        <f>IFERROR(VLOOKUP(D366,[24]CODIGOS!$A$1:$I$1872,6,0),"CODIGO INVALIDO ")</f>
        <v>EL VALLE DE QUIJOS</v>
      </c>
      <c r="F366" s="23" t="str">
        <f>IFERROR(VLOOKUP(D366,[24]CODIGOS!$A$1:$I$1872,7,0),"CODIGO INVALIDO ")</f>
        <v>SAN FRANCISCO DE BORJA</v>
      </c>
      <c r="G366" s="23" t="str">
        <f>IFERROR(VLOOKUP(D366,[24]CODIGOS!$A$1:$I$1872,8,0),"CODIGO INVALIDO ")</f>
        <v>SAN FRANCISCO DE BORJA 2</v>
      </c>
      <c r="H366" s="23" t="s">
        <v>381</v>
      </c>
      <c r="I366" s="27">
        <v>-0.46409719306175601</v>
      </c>
      <c r="J366" s="37">
        <v>-77.917200565419705</v>
      </c>
      <c r="K366" s="68">
        <v>44755</v>
      </c>
      <c r="L366" s="23" t="s">
        <v>145</v>
      </c>
      <c r="M366" s="61" t="s">
        <v>17</v>
      </c>
      <c r="N366" s="56">
        <v>1.0416666666666666E-2</v>
      </c>
      <c r="O366" s="56">
        <v>0.125</v>
      </c>
      <c r="P366" s="27">
        <v>20.3</v>
      </c>
      <c r="Q366" s="57" t="s">
        <v>46</v>
      </c>
      <c r="R366" s="27" t="s">
        <v>47</v>
      </c>
      <c r="S366" s="27" t="s">
        <v>448</v>
      </c>
      <c r="T366" s="27"/>
      <c r="U366" s="27" t="s">
        <v>50</v>
      </c>
    </row>
    <row r="367" spans="1:21" s="192" customFormat="1" ht="14.25" customHeight="1" x14ac:dyDescent="0.2">
      <c r="A367" s="23" t="str">
        <f>IFERROR(VLOOKUP(D367,[23]CODIGOS!$A$1:$I$1872,2,0),"CODIGO INVALIDO ")</f>
        <v>ZONA 2</v>
      </c>
      <c r="B367" s="23" t="str">
        <f>IFERROR(VLOOKUP(D367,[23]CODIGOS!$A$1:$I$1872,3,0),"CODIGO INVALIDO ")</f>
        <v>NAPO</v>
      </c>
      <c r="C367" s="23" t="str">
        <f>IFERROR(VLOOKUP(D367,[23]CODIGOS!$A$1:$I$1872,4,0),"CODIGO INVALIDO ")</f>
        <v>QUIJOS</v>
      </c>
      <c r="D367" s="64" t="s">
        <v>380</v>
      </c>
      <c r="E367" s="23" t="str">
        <f>IFERROR(VLOOKUP(D367,[24]CODIGOS!$A$1:$I$1872,6,0),"CODIGO INVALIDO ")</f>
        <v>EL VALLE DE QUIJOS</v>
      </c>
      <c r="F367" s="23" t="str">
        <f>IFERROR(VLOOKUP(D367,[24]CODIGOS!$A$1:$I$1872,7,0),"CODIGO INVALIDO ")</f>
        <v>SAN FRANCISCO DE BORJA</v>
      </c>
      <c r="G367" s="23" t="str">
        <f>IFERROR(VLOOKUP(D367,[24]CODIGOS!$A$1:$I$1872,8,0),"CODIGO INVALIDO ")</f>
        <v>SAN FRANCISCO DE BORJA 2</v>
      </c>
      <c r="H367" s="23" t="s">
        <v>381</v>
      </c>
      <c r="I367" s="27">
        <v>-0.46409719306175601</v>
      </c>
      <c r="J367" s="37">
        <v>-77.917200565419705</v>
      </c>
      <c r="K367" s="68">
        <v>44755</v>
      </c>
      <c r="L367" s="23" t="s">
        <v>145</v>
      </c>
      <c r="M367" s="61" t="s">
        <v>17</v>
      </c>
      <c r="N367" s="56">
        <v>0.125</v>
      </c>
      <c r="O367" s="56">
        <v>0.20833333333333334</v>
      </c>
      <c r="P367" s="27">
        <v>3.2</v>
      </c>
      <c r="Q367" s="57" t="s">
        <v>46</v>
      </c>
      <c r="R367" s="27" t="s">
        <v>109</v>
      </c>
      <c r="S367" s="27" t="s">
        <v>586</v>
      </c>
      <c r="T367" s="27"/>
      <c r="U367" s="27" t="s">
        <v>50</v>
      </c>
    </row>
    <row r="368" spans="1:21" s="192" customFormat="1" ht="14.25" customHeight="1" x14ac:dyDescent="0.2">
      <c r="A368" s="23" t="str">
        <f>IFERROR(VLOOKUP(D368,[23]CODIGOS!$A$1:$I$1872,2,0),"CODIGO INVALIDO ")</f>
        <v>ZONA 2</v>
      </c>
      <c r="B368" s="23" t="str">
        <f>IFERROR(VLOOKUP(D368,[23]CODIGOS!$A$1:$I$1872,3,0),"CODIGO INVALIDO ")</f>
        <v>NAPO</v>
      </c>
      <c r="C368" s="23" t="str">
        <f>IFERROR(VLOOKUP(D368,[23]CODIGOS!$A$1:$I$1872,4,0),"CODIGO INVALIDO ")</f>
        <v>QUIJOS</v>
      </c>
      <c r="D368" s="64" t="s">
        <v>380</v>
      </c>
      <c r="E368" s="23" t="str">
        <f>IFERROR(VLOOKUP(D368,[24]CODIGOS!$A$1:$I$1872,6,0),"CODIGO INVALIDO ")</f>
        <v>EL VALLE DE QUIJOS</v>
      </c>
      <c r="F368" s="23" t="str">
        <f>IFERROR(VLOOKUP(D368,[24]CODIGOS!$A$1:$I$1872,7,0),"CODIGO INVALIDO ")</f>
        <v>SAN FRANCISCO DE BORJA</v>
      </c>
      <c r="G368" s="23" t="str">
        <f>IFERROR(VLOOKUP(D368,[24]CODIGOS!$A$1:$I$1872,8,0),"CODIGO INVALIDO ")</f>
        <v>SAN FRANCISCO DE BORJA 2</v>
      </c>
      <c r="H368" s="27" t="s">
        <v>381</v>
      </c>
      <c r="I368" s="63">
        <v>-0.46425311383663898</v>
      </c>
      <c r="J368" s="103">
        <v>-77.917350334167594</v>
      </c>
      <c r="K368" s="68">
        <v>44758</v>
      </c>
      <c r="L368" s="27" t="s">
        <v>145</v>
      </c>
      <c r="M368" s="61" t="s">
        <v>17</v>
      </c>
      <c r="N368" s="66">
        <v>0.14583333333333334</v>
      </c>
      <c r="O368" s="66">
        <v>0.25</v>
      </c>
      <c r="P368" s="27">
        <v>4.5</v>
      </c>
      <c r="Q368" s="27" t="s">
        <v>46</v>
      </c>
      <c r="R368" s="27" t="s">
        <v>109</v>
      </c>
      <c r="S368" s="27" t="s">
        <v>586</v>
      </c>
      <c r="T368" s="27"/>
      <c r="U368" s="27" t="s">
        <v>50</v>
      </c>
    </row>
    <row r="369" spans="1:21" s="192" customFormat="1" ht="14.25" customHeight="1" x14ac:dyDescent="0.2">
      <c r="A369" s="23" t="str">
        <f>IFERROR(VLOOKUP(D369,[23]CODIGOS!$A$1:$I$1872,2,0),"CODIGO INVALIDO ")</f>
        <v>ZONA 2</v>
      </c>
      <c r="B369" s="23" t="str">
        <f>IFERROR(VLOOKUP(D369,[23]CODIGOS!$A$1:$I$1872,3,0),"CODIGO INVALIDO ")</f>
        <v>NAPO</v>
      </c>
      <c r="C369" s="23" t="str">
        <f>IFERROR(VLOOKUP(D369,[23]CODIGOS!$A$1:$I$1872,4,0),"CODIGO INVALIDO ")</f>
        <v>TENA</v>
      </c>
      <c r="D369" s="64" t="s">
        <v>226</v>
      </c>
      <c r="E369" s="23" t="str">
        <f>IFERROR(VLOOKUP(D369,[24]CODIGOS!$A$1:$I$1872,6,0),"CODIGO INVALIDO ")</f>
        <v>TENA</v>
      </c>
      <c r="F369" s="23" t="str">
        <f>IFERROR(VLOOKUP(D369,[24]CODIGOS!$A$1:$I$1872,7,0),"CODIGO INVALIDO ")</f>
        <v>AHUANO</v>
      </c>
      <c r="G369" s="23" t="str">
        <f>IFERROR(VLOOKUP(D369,[24]CODIGOS!$A$1:$I$1872,8,0),"CODIGO INVALIDO ")</f>
        <v>AHUANO 1</v>
      </c>
      <c r="H369" s="27" t="s">
        <v>988</v>
      </c>
      <c r="I369" s="63">
        <v>-1.8463126740839999</v>
      </c>
      <c r="J369" s="63">
        <v>-77.541739940599996</v>
      </c>
      <c r="K369" s="68">
        <v>44759</v>
      </c>
      <c r="L369" s="27" t="s">
        <v>145</v>
      </c>
      <c r="M369" s="61" t="s">
        <v>17</v>
      </c>
      <c r="N369" s="66">
        <v>0.27083333333333331</v>
      </c>
      <c r="O369" s="66">
        <v>0.39583333333333331</v>
      </c>
      <c r="P369" s="27">
        <v>16.96</v>
      </c>
      <c r="Q369" s="27" t="s">
        <v>46</v>
      </c>
      <c r="R369" s="27" t="s">
        <v>47</v>
      </c>
      <c r="S369" s="27" t="s">
        <v>239</v>
      </c>
      <c r="T369" s="27" t="s">
        <v>75</v>
      </c>
      <c r="U369" s="27" t="s">
        <v>50</v>
      </c>
    </row>
    <row r="370" spans="1:21" s="192" customFormat="1" ht="14.25" customHeight="1" x14ac:dyDescent="0.2">
      <c r="A370" s="23" t="str">
        <f>IFERROR(VLOOKUP(D370,[23]CODIGOS!$A$1:$I$1872,2,0),"CODIGO INVALIDO ")</f>
        <v>ZONA 2</v>
      </c>
      <c r="B370" s="23" t="str">
        <f>IFERROR(VLOOKUP(D370,[23]CODIGOS!$A$1:$I$1872,3,0),"CODIGO INVALIDO ")</f>
        <v>NAPO</v>
      </c>
      <c r="C370" s="23" t="str">
        <f>IFERROR(VLOOKUP(D370,[23]CODIGOS!$A$1:$I$1872,4,0),"CODIGO INVALIDO ")</f>
        <v>QUIJOS</v>
      </c>
      <c r="D370" s="64" t="s">
        <v>380</v>
      </c>
      <c r="E370" s="23" t="str">
        <f>IFERROR(VLOOKUP(D370,[24]CODIGOS!$A$1:$I$1872,6,0),"CODIGO INVALIDO ")</f>
        <v>EL VALLE DE QUIJOS</v>
      </c>
      <c r="F370" s="23" t="str">
        <f>IFERROR(VLOOKUP(D370,[24]CODIGOS!$A$1:$I$1872,7,0),"CODIGO INVALIDO ")</f>
        <v>SAN FRANCISCO DE BORJA</v>
      </c>
      <c r="G370" s="23" t="str">
        <f>IFERROR(VLOOKUP(D370,[24]CODIGOS!$A$1:$I$1872,8,0),"CODIGO INVALIDO ")</f>
        <v>SAN FRANCISCO DE BORJA 2</v>
      </c>
      <c r="H370" s="27" t="s">
        <v>381</v>
      </c>
      <c r="I370" s="63">
        <v>-0.464173723072004</v>
      </c>
      <c r="J370" s="63">
        <v>-77.917296409541393</v>
      </c>
      <c r="K370" s="68">
        <v>44772</v>
      </c>
      <c r="L370" s="27" t="s">
        <v>145</v>
      </c>
      <c r="M370" s="61" t="s">
        <v>17</v>
      </c>
      <c r="N370" s="66">
        <v>0.3125</v>
      </c>
      <c r="O370" s="66">
        <v>0.125</v>
      </c>
      <c r="P370" s="27">
        <v>31.04</v>
      </c>
      <c r="Q370" s="27" t="s">
        <v>46</v>
      </c>
      <c r="R370" s="27" t="s">
        <v>109</v>
      </c>
      <c r="S370" s="27" t="s">
        <v>65</v>
      </c>
      <c r="T370" s="27"/>
      <c r="U370" s="27" t="s">
        <v>50</v>
      </c>
    </row>
    <row r="371" spans="1:21" s="192" customFormat="1" ht="14.25" customHeight="1" x14ac:dyDescent="0.2">
      <c r="A371" s="23" t="str">
        <f>IFERROR(VLOOKUP(D371,[23]CODIGOS!$A$1:$I$1872,2,0),"CODIGO INVALIDO ")</f>
        <v>ZONA 2</v>
      </c>
      <c r="B371" s="23" t="str">
        <f>IFERROR(VLOOKUP(D371,[23]CODIGOS!$A$1:$I$1872,3,0),"CODIGO INVALIDO ")</f>
        <v>NAPO</v>
      </c>
      <c r="C371" s="23" t="str">
        <f>IFERROR(VLOOKUP(D371,[23]CODIGOS!$A$1:$I$1872,4,0),"CODIGO INVALIDO ")</f>
        <v>QUIJOS</v>
      </c>
      <c r="D371" s="64" t="s">
        <v>380</v>
      </c>
      <c r="E371" s="23" t="str">
        <f>IFERROR(VLOOKUP(D371,[24]CODIGOS!$A$1:$I$1872,6,0),"CODIGO INVALIDO ")</f>
        <v>EL VALLE DE QUIJOS</v>
      </c>
      <c r="F371" s="23" t="str">
        <f>IFERROR(VLOOKUP(D371,[24]CODIGOS!$A$1:$I$1872,7,0),"CODIGO INVALIDO ")</f>
        <v>SAN FRANCISCO DE BORJA</v>
      </c>
      <c r="G371" s="23" t="str">
        <f>IFERROR(VLOOKUP(D371,[24]CODIGOS!$A$1:$I$1872,8,0),"CODIGO INVALIDO ")</f>
        <v>SAN FRANCISCO DE BORJA 2</v>
      </c>
      <c r="H371" s="37" t="s">
        <v>381</v>
      </c>
      <c r="I371" s="55">
        <v>-0.464173723072004</v>
      </c>
      <c r="J371" s="55">
        <v>-77.917296409541393</v>
      </c>
      <c r="K371" s="68">
        <v>44775</v>
      </c>
      <c r="L371" s="55" t="s">
        <v>145</v>
      </c>
      <c r="M371" s="55" t="s">
        <v>17</v>
      </c>
      <c r="N371" s="56">
        <v>0.34375</v>
      </c>
      <c r="O371" s="56">
        <v>0.45833333333333331</v>
      </c>
      <c r="P371" s="55">
        <v>27.1</v>
      </c>
      <c r="Q371" s="55" t="s">
        <v>46</v>
      </c>
      <c r="R371" s="55" t="s">
        <v>47</v>
      </c>
      <c r="S371" s="55" t="s">
        <v>75</v>
      </c>
      <c r="T371" s="55" t="s">
        <v>472</v>
      </c>
      <c r="U371" s="27" t="s">
        <v>50</v>
      </c>
    </row>
    <row r="372" spans="1:21" s="192" customFormat="1" ht="14.25" customHeight="1" x14ac:dyDescent="0.2">
      <c r="A372" s="23" t="str">
        <f>IFERROR(VLOOKUP(D372,[23]CODIGOS!$A$1:$I$1872,2,0),"CODIGO INVALIDO ")</f>
        <v>ZONA 2</v>
      </c>
      <c r="B372" s="23" t="str">
        <f>IFERROR(VLOOKUP(D372,[23]CODIGOS!$A$1:$I$1872,3,0),"CODIGO INVALIDO ")</f>
        <v>NAPO</v>
      </c>
      <c r="C372" s="23" t="str">
        <f>IFERROR(VLOOKUP(D372,[23]CODIGOS!$A$1:$I$1872,4,0),"CODIGO INVALIDO ")</f>
        <v>QUIJOS</v>
      </c>
      <c r="D372" s="64" t="s">
        <v>380</v>
      </c>
      <c r="E372" s="23" t="str">
        <f>IFERROR(VLOOKUP(D372,[24]CODIGOS!$A$1:$I$1872,6,0),"CODIGO INVALIDO ")</f>
        <v>EL VALLE DE QUIJOS</v>
      </c>
      <c r="F372" s="23" t="str">
        <f>IFERROR(VLOOKUP(D372,[24]CODIGOS!$A$1:$I$1872,7,0),"CODIGO INVALIDO ")</f>
        <v>SAN FRANCISCO DE BORJA</v>
      </c>
      <c r="G372" s="23" t="str">
        <f>IFERROR(VLOOKUP(D372,[24]CODIGOS!$A$1:$I$1872,8,0),"CODIGO INVALIDO ")</f>
        <v>SAN FRANCISCO DE BORJA 2</v>
      </c>
      <c r="H372" s="37" t="s">
        <v>381</v>
      </c>
      <c r="I372" s="55">
        <v>-0.464173723072004</v>
      </c>
      <c r="J372" s="55">
        <v>-77.917296409541393</v>
      </c>
      <c r="K372" s="68">
        <v>44791</v>
      </c>
      <c r="L372" s="55" t="s">
        <v>145</v>
      </c>
      <c r="M372" s="37" t="s">
        <v>17</v>
      </c>
      <c r="N372" s="56">
        <v>0.5625</v>
      </c>
      <c r="O372" s="56">
        <v>0.85972222222222217</v>
      </c>
      <c r="P372" s="55">
        <v>13.47</v>
      </c>
      <c r="Q372" s="55" t="s">
        <v>46</v>
      </c>
      <c r="R372" s="55" t="s">
        <v>47</v>
      </c>
      <c r="S372" s="55" t="s">
        <v>1094</v>
      </c>
      <c r="T372" s="55" t="s">
        <v>518</v>
      </c>
      <c r="U372" s="55" t="s">
        <v>50</v>
      </c>
    </row>
    <row r="373" spans="1:21" s="192" customFormat="1" ht="14.25" customHeight="1" x14ac:dyDescent="0.2">
      <c r="A373" s="23" t="str">
        <f>IFERROR(VLOOKUP(D373,[23]CODIGOS!$A$1:$I$1872,2,0),"CODIGO INVALIDO ")</f>
        <v>ZONA 2</v>
      </c>
      <c r="B373" s="23" t="str">
        <f>IFERROR(VLOOKUP(D373,[23]CODIGOS!$A$1:$I$1872,3,0),"CODIGO INVALIDO ")</f>
        <v>NAPO</v>
      </c>
      <c r="C373" s="23" t="str">
        <f>IFERROR(VLOOKUP(D373,[23]CODIGOS!$A$1:$I$1872,4,0),"CODIGO INVALIDO ")</f>
        <v>ARCHIDONA</v>
      </c>
      <c r="D373" s="64" t="s">
        <v>144</v>
      </c>
      <c r="E373" s="23" t="str">
        <f>IFERROR(VLOOKUP(D373,[24]CODIGOS!$A$1:$I$1872,6,0),"CODIGO INVALIDO ")</f>
        <v>TENA</v>
      </c>
      <c r="F373" s="23" t="str">
        <f>IFERROR(VLOOKUP(D373,[24]CODIGOS!$A$1:$I$1872,7,0),"CODIGO INVALIDO ")</f>
        <v>KM 24</v>
      </c>
      <c r="G373" s="23" t="str">
        <f>IFERROR(VLOOKUP(D373,[24]CODIGOS!$A$1:$I$1872,8,0),"CODIGO INVALIDO ")</f>
        <v>KM 24 1</v>
      </c>
      <c r="H373" s="55" t="s">
        <v>1099</v>
      </c>
      <c r="I373" s="45">
        <v>-0.72743738340716302</v>
      </c>
      <c r="J373" s="45">
        <v>-77.765859961608001</v>
      </c>
      <c r="K373" s="68">
        <v>44795</v>
      </c>
      <c r="L373" s="45" t="s">
        <v>145</v>
      </c>
      <c r="M373" s="65" t="s">
        <v>17</v>
      </c>
      <c r="N373" s="56">
        <v>4.1666666666666664E-2</v>
      </c>
      <c r="O373" s="56">
        <v>0.45833333333333331</v>
      </c>
      <c r="P373" s="55">
        <v>9.42</v>
      </c>
      <c r="Q373" s="55" t="s">
        <v>46</v>
      </c>
      <c r="R373" s="55" t="s">
        <v>47</v>
      </c>
      <c r="S373" s="55" t="s">
        <v>427</v>
      </c>
      <c r="T373" s="55" t="s">
        <v>75</v>
      </c>
      <c r="U373" s="55" t="s">
        <v>50</v>
      </c>
    </row>
    <row r="374" spans="1:21" s="192" customFormat="1" ht="14.25" customHeight="1" x14ac:dyDescent="0.2">
      <c r="A374" s="23" t="str">
        <f>IFERROR(VLOOKUP(D374,[23]CODIGOS!$A$1:$I$1872,2,0),"CODIGO INVALIDO ")</f>
        <v>ZONA 2</v>
      </c>
      <c r="B374" s="23" t="str">
        <f>IFERROR(VLOOKUP(D374,[23]CODIGOS!$A$1:$I$1872,3,0),"CODIGO INVALIDO ")</f>
        <v>NAPO</v>
      </c>
      <c r="C374" s="23" t="str">
        <f>IFERROR(VLOOKUP(D374,[23]CODIGOS!$A$1:$I$1872,4,0),"CODIGO INVALIDO ")</f>
        <v>QUIJOS</v>
      </c>
      <c r="D374" s="64" t="s">
        <v>380</v>
      </c>
      <c r="E374" s="23" t="str">
        <f>IFERROR(VLOOKUP(D374,[24]CODIGOS!$A$1:$I$1872,6,0),"CODIGO INVALIDO ")</f>
        <v>EL VALLE DE QUIJOS</v>
      </c>
      <c r="F374" s="23" t="str">
        <f>IFERROR(VLOOKUP(D374,[24]CODIGOS!$A$1:$I$1872,7,0),"CODIGO INVALIDO ")</f>
        <v>SAN FRANCISCO DE BORJA</v>
      </c>
      <c r="G374" s="23" t="str">
        <f>IFERROR(VLOOKUP(D374,[24]CODIGOS!$A$1:$I$1872,8,0),"CODIGO INVALIDO ")</f>
        <v>SAN FRANCISCO DE BORJA 2</v>
      </c>
      <c r="H374" s="37" t="s">
        <v>381</v>
      </c>
      <c r="I374" s="55">
        <v>-0.464173723072004</v>
      </c>
      <c r="J374" s="55">
        <v>-77.917296409541393</v>
      </c>
      <c r="K374" s="68">
        <v>44796</v>
      </c>
      <c r="L374" s="55" t="s">
        <v>145</v>
      </c>
      <c r="M374" s="55" t="s">
        <v>17</v>
      </c>
      <c r="N374" s="56">
        <v>2.0833333333333332E-2</v>
      </c>
      <c r="O374" s="56">
        <v>0.45833333333333331</v>
      </c>
      <c r="P374" s="55">
        <v>3.05</v>
      </c>
      <c r="Q374" s="55" t="s">
        <v>46</v>
      </c>
      <c r="R374" s="55" t="s">
        <v>47</v>
      </c>
      <c r="S374" s="55" t="s">
        <v>467</v>
      </c>
      <c r="T374" s="55"/>
      <c r="U374" s="55" t="s">
        <v>50</v>
      </c>
    </row>
    <row r="375" spans="1:21" s="192" customFormat="1" ht="14.25" customHeight="1" x14ac:dyDescent="0.2">
      <c r="A375" s="23" t="str">
        <f>IFERROR(VLOOKUP(D375,[23]CODIGOS!$A$1:$I$1872,2,0),"CODIGO INVALIDO ")</f>
        <v>ZONA 2</v>
      </c>
      <c r="B375" s="23" t="str">
        <f>IFERROR(VLOOKUP(D375,[23]CODIGOS!$A$1:$I$1872,3,0),"CODIGO INVALIDO ")</f>
        <v>NAPO</v>
      </c>
      <c r="C375" s="23" t="str">
        <f>IFERROR(VLOOKUP(D375,[23]CODIGOS!$A$1:$I$1872,4,0),"CODIGO INVALIDO ")</f>
        <v>TENA</v>
      </c>
      <c r="D375" s="64" t="s">
        <v>143</v>
      </c>
      <c r="E375" s="23" t="str">
        <f>IFERROR(VLOOKUP(D375,[24]CODIGOS!$A$1:$I$1872,6,0),"CODIGO INVALIDO ")</f>
        <v>TENA</v>
      </c>
      <c r="F375" s="23" t="str">
        <f>IFERROR(VLOOKUP(D375,[24]CODIGOS!$A$1:$I$1872,7,0),"CODIGO INVALIDO ")</f>
        <v>MISAHUALLI</v>
      </c>
      <c r="G375" s="23" t="str">
        <f>IFERROR(VLOOKUP(D375,[24]CODIGOS!$A$1:$I$1872,8,0),"CODIGO INVALIDO ")</f>
        <v>MISAHUALLI 1</v>
      </c>
      <c r="H375" s="20" t="s">
        <v>1107</v>
      </c>
      <c r="I375" s="37">
        <v>-1.0425063877388201</v>
      </c>
      <c r="J375" s="37">
        <v>-77.728282213211003</v>
      </c>
      <c r="K375" s="68">
        <v>44796</v>
      </c>
      <c r="L375" s="55" t="s">
        <v>145</v>
      </c>
      <c r="M375" s="55" t="s">
        <v>17</v>
      </c>
      <c r="N375" s="76">
        <v>0.89236111111111116</v>
      </c>
      <c r="O375" s="76">
        <v>0.95833333333333337</v>
      </c>
      <c r="P375" s="55">
        <v>31.32</v>
      </c>
      <c r="Q375" s="55" t="s">
        <v>46</v>
      </c>
      <c r="R375" s="55" t="s">
        <v>47</v>
      </c>
      <c r="S375" s="55" t="s">
        <v>65</v>
      </c>
      <c r="T375" s="55"/>
      <c r="U375" s="55" t="s">
        <v>50</v>
      </c>
    </row>
    <row r="376" spans="1:21" s="192" customFormat="1" ht="14.25" customHeight="1" x14ac:dyDescent="0.2">
      <c r="A376" s="23" t="str">
        <f>IFERROR(VLOOKUP(D376,[23]CODIGOS!$A$1:$I$1872,2,0),"CODIGO INVALIDO ")</f>
        <v>ZONA 2</v>
      </c>
      <c r="B376" s="23" t="str">
        <f>IFERROR(VLOOKUP(D376,[23]CODIGOS!$A$1:$I$1872,3,0),"CODIGO INVALIDO ")</f>
        <v>NAPO</v>
      </c>
      <c r="C376" s="23" t="str">
        <f>IFERROR(VLOOKUP(D376,[23]CODIGOS!$A$1:$I$1872,4,0),"CODIGO INVALIDO ")</f>
        <v>QUIJOS</v>
      </c>
      <c r="D376" s="64" t="s">
        <v>380</v>
      </c>
      <c r="E376" s="23" t="str">
        <f>IFERROR(VLOOKUP(D376,[24]CODIGOS!$A$1:$I$1872,6,0),"CODIGO INVALIDO ")</f>
        <v>EL VALLE DE QUIJOS</v>
      </c>
      <c r="F376" s="23" t="str">
        <f>IFERROR(VLOOKUP(D376,[24]CODIGOS!$A$1:$I$1872,7,0),"CODIGO INVALIDO ")</f>
        <v>SAN FRANCISCO DE BORJA</v>
      </c>
      <c r="G376" s="23" t="str">
        <f>IFERROR(VLOOKUP(D376,[24]CODIGOS!$A$1:$I$1872,8,0),"CODIGO INVALIDO ")</f>
        <v>SAN FRANCISCO DE BORJA 2</v>
      </c>
      <c r="H376" s="37" t="s">
        <v>381</v>
      </c>
      <c r="I376" s="74">
        <v>-0.46416084831822702</v>
      </c>
      <c r="J376" s="74">
        <v>-77.917404771014802</v>
      </c>
      <c r="K376" s="68">
        <v>44798</v>
      </c>
      <c r="L376" s="37" t="s">
        <v>145</v>
      </c>
      <c r="M376" s="65" t="s">
        <v>17</v>
      </c>
      <c r="N376" s="76">
        <v>0.375</v>
      </c>
      <c r="O376" s="76">
        <v>0.54166666666666663</v>
      </c>
      <c r="P376" s="55">
        <v>15.05</v>
      </c>
      <c r="Q376" s="55" t="s">
        <v>46</v>
      </c>
      <c r="R376" s="55" t="s">
        <v>47</v>
      </c>
      <c r="S376" s="55" t="s">
        <v>1112</v>
      </c>
      <c r="T376" s="55"/>
      <c r="U376" s="55" t="s">
        <v>50</v>
      </c>
    </row>
    <row r="377" spans="1:21" s="192" customFormat="1" ht="14.25" customHeight="1" x14ac:dyDescent="0.2">
      <c r="A377" s="23" t="str">
        <f>IFERROR(VLOOKUP(D377,[23]CODIGOS!$A$1:$I$1872,2,0),"CODIGO INVALIDO ")</f>
        <v>ZONA 2</v>
      </c>
      <c r="B377" s="23" t="str">
        <f>IFERROR(VLOOKUP(D377,[23]CODIGOS!$A$1:$I$1872,3,0),"CODIGO INVALIDO ")</f>
        <v>NAPO</v>
      </c>
      <c r="C377" s="23" t="str">
        <f>IFERROR(VLOOKUP(D377,[23]CODIGOS!$A$1:$I$1872,4,0),"CODIGO INVALIDO ")</f>
        <v>QUIJOS</v>
      </c>
      <c r="D377" s="64" t="s">
        <v>380</v>
      </c>
      <c r="E377" s="23" t="str">
        <f>IFERROR(VLOOKUP(D377,[24]CODIGOS!$A$1:$I$1872,6,0),"CODIGO INVALIDO ")</f>
        <v>EL VALLE DE QUIJOS</v>
      </c>
      <c r="F377" s="23" t="str">
        <f>IFERROR(VLOOKUP(D377,[24]CODIGOS!$A$1:$I$1872,7,0),"CODIGO INVALIDO ")</f>
        <v>SAN FRANCISCO DE BORJA</v>
      </c>
      <c r="G377" s="23" t="str">
        <f>IFERROR(VLOOKUP(D377,[24]CODIGOS!$A$1:$I$1872,8,0),"CODIGO INVALIDO ")</f>
        <v>SAN FRANCISCO DE BORJA 2</v>
      </c>
      <c r="H377" s="37" t="s">
        <v>381</v>
      </c>
      <c r="I377" s="74">
        <v>-0.46422092838498402</v>
      </c>
      <c r="J377" s="74">
        <v>-77.917335033416705</v>
      </c>
      <c r="K377" s="68">
        <v>44799</v>
      </c>
      <c r="L377" s="37" t="s">
        <v>145</v>
      </c>
      <c r="M377" s="65" t="s">
        <v>17</v>
      </c>
      <c r="N377" s="76">
        <v>0.32569444444444445</v>
      </c>
      <c r="O377" s="76">
        <v>0.75</v>
      </c>
      <c r="P377" s="55">
        <v>33</v>
      </c>
      <c r="Q377" s="55" t="s">
        <v>46</v>
      </c>
      <c r="R377" s="55" t="s">
        <v>47</v>
      </c>
      <c r="S377" s="55"/>
      <c r="T377" s="55"/>
      <c r="U377" s="55" t="s">
        <v>50</v>
      </c>
    </row>
    <row r="378" spans="1:21" s="192" customFormat="1" ht="14.25" customHeight="1" x14ac:dyDescent="0.2">
      <c r="A378" s="23" t="str">
        <f>IFERROR(VLOOKUP(D378,[23]CODIGOS!$A$1:$I$1872,2,0),"CODIGO INVALIDO ")</f>
        <v>ZONA 2</v>
      </c>
      <c r="B378" s="23" t="str">
        <f>IFERROR(VLOOKUP(D378,[23]CODIGOS!$A$1:$I$1872,3,0),"CODIGO INVALIDO ")</f>
        <v>NAPO</v>
      </c>
      <c r="C378" s="23" t="str">
        <f>IFERROR(VLOOKUP(D378,[23]CODIGOS!$A$1:$I$1872,4,0),"CODIGO INVALIDO ")</f>
        <v>QUIJOS</v>
      </c>
      <c r="D378" s="64" t="s">
        <v>380</v>
      </c>
      <c r="E378" s="23" t="str">
        <f>IFERROR(VLOOKUP(D378,[24]CODIGOS!$A$1:$I$1872,6,0),"CODIGO INVALIDO ")</f>
        <v>EL VALLE DE QUIJOS</v>
      </c>
      <c r="F378" s="23" t="str">
        <f>IFERROR(VLOOKUP(D378,[24]CODIGOS!$A$1:$I$1872,7,0),"CODIGO INVALIDO ")</f>
        <v>SAN FRANCISCO DE BORJA</v>
      </c>
      <c r="G378" s="23" t="str">
        <f>IFERROR(VLOOKUP(D378,[24]CODIGOS!$A$1:$I$1872,8,0),"CODIGO INVALIDO ")</f>
        <v>SAN FRANCISCO DE BORJA 2</v>
      </c>
      <c r="H378" s="55" t="s">
        <v>381</v>
      </c>
      <c r="I378" s="74">
        <v>-0.46417157725240599</v>
      </c>
      <c r="J378" s="74">
        <v>-77.917292118072496</v>
      </c>
      <c r="K378" s="68">
        <v>44806</v>
      </c>
      <c r="L378" s="37" t="s">
        <v>145</v>
      </c>
      <c r="M378" s="65" t="s">
        <v>17</v>
      </c>
      <c r="N378" s="76">
        <v>0.59375</v>
      </c>
      <c r="O378" s="76">
        <v>0.6958333333333333</v>
      </c>
      <c r="P378" s="55">
        <v>15.91</v>
      </c>
      <c r="Q378" s="37" t="s">
        <v>46</v>
      </c>
      <c r="R378" s="55" t="s">
        <v>47</v>
      </c>
      <c r="S378" s="55" t="s">
        <v>48</v>
      </c>
      <c r="T378" s="55"/>
      <c r="U378" s="55" t="s">
        <v>50</v>
      </c>
    </row>
    <row r="379" spans="1:21" s="192" customFormat="1" ht="14.25" customHeight="1" x14ac:dyDescent="0.2">
      <c r="A379" s="23" t="str">
        <f>IFERROR(VLOOKUP(D379,[23]CODIGOS!$A$1:$I$1872,2,0),"CODIGO INVALIDO ")</f>
        <v>ZONA 2</v>
      </c>
      <c r="B379" s="23" t="str">
        <f>IFERROR(VLOOKUP(D379,[23]CODIGOS!$A$1:$I$1872,3,0),"CODIGO INVALIDO ")</f>
        <v>NAPO</v>
      </c>
      <c r="C379" s="23" t="str">
        <f>IFERROR(VLOOKUP(D379,[23]CODIGOS!$A$1:$I$1872,4,0),"CODIGO INVALIDO ")</f>
        <v>TENA</v>
      </c>
      <c r="D379" s="64" t="s">
        <v>583</v>
      </c>
      <c r="E379" s="23" t="str">
        <f>IFERROR(VLOOKUP(D379,[24]CODIGOS!$A$1:$I$1872,6,0),"CODIGO INVALIDO ")</f>
        <v>TENA</v>
      </c>
      <c r="F379" s="23" t="str">
        <f>IFERROR(VLOOKUP(D379,[24]CODIGOS!$A$1:$I$1872,7,0),"CODIGO INVALIDO ")</f>
        <v>AEROPUERTO</v>
      </c>
      <c r="G379" s="23" t="str">
        <f>IFERROR(VLOOKUP(D379,[24]CODIGOS!$A$1:$I$1872,8,0),"CODIGO INVALIDO ")</f>
        <v>AEROPUERTO 2</v>
      </c>
      <c r="H379" s="45" t="s">
        <v>1144</v>
      </c>
      <c r="I379" s="83">
        <v>-0.96994773629985598</v>
      </c>
      <c r="J379" s="37">
        <v>-77.813222408294607</v>
      </c>
      <c r="K379" s="68">
        <v>44811</v>
      </c>
      <c r="L379" s="37" t="s">
        <v>145</v>
      </c>
      <c r="M379" s="65" t="s">
        <v>17</v>
      </c>
      <c r="N379" s="56">
        <v>0.54166666666666663</v>
      </c>
      <c r="O379" s="56">
        <v>0.625</v>
      </c>
      <c r="P379" s="55">
        <v>1</v>
      </c>
      <c r="Q379" s="55" t="s">
        <v>46</v>
      </c>
      <c r="R379" s="55" t="s">
        <v>47</v>
      </c>
      <c r="S379" s="55" t="s">
        <v>48</v>
      </c>
      <c r="T379" s="55"/>
      <c r="U379" s="55" t="s">
        <v>50</v>
      </c>
    </row>
    <row r="380" spans="1:21" s="192" customFormat="1" ht="14.25" customHeight="1" x14ac:dyDescent="0.2">
      <c r="A380" s="23" t="str">
        <f>IFERROR(VLOOKUP(D380,[23]CODIGOS!$A$1:$I$1872,2,0),"CODIGO INVALIDO ")</f>
        <v>ZONA 2</v>
      </c>
      <c r="B380" s="23" t="str">
        <f>IFERROR(VLOOKUP(D380,[23]CODIGOS!$A$1:$I$1872,3,0),"CODIGO INVALIDO ")</f>
        <v>NAPO</v>
      </c>
      <c r="C380" s="23" t="str">
        <f>IFERROR(VLOOKUP(D380,[23]CODIGOS!$A$1:$I$1872,4,0),"CODIGO INVALIDO ")</f>
        <v>TENA</v>
      </c>
      <c r="D380" s="64" t="s">
        <v>226</v>
      </c>
      <c r="E380" s="23" t="str">
        <f>IFERROR(VLOOKUP(D380,[24]CODIGOS!$A$1:$I$1872,6,0),"CODIGO INVALIDO ")</f>
        <v>TENA</v>
      </c>
      <c r="F380" s="23" t="str">
        <f>IFERROR(VLOOKUP(D380,[24]CODIGOS!$A$1:$I$1872,7,0),"CODIGO INVALIDO ")</f>
        <v>AHUANO</v>
      </c>
      <c r="G380" s="23" t="str">
        <f>IFERROR(VLOOKUP(D380,[24]CODIGOS!$A$1:$I$1872,8,0),"CODIGO INVALIDO ")</f>
        <v>AHUANO 1</v>
      </c>
      <c r="H380" s="55" t="s">
        <v>911</v>
      </c>
      <c r="I380" s="74">
        <v>-1.0425646207107</v>
      </c>
      <c r="J380" s="74">
        <v>-77.726958734849006</v>
      </c>
      <c r="K380" s="68">
        <v>44813</v>
      </c>
      <c r="L380" s="37" t="s">
        <v>145</v>
      </c>
      <c r="M380" s="65" t="s">
        <v>17</v>
      </c>
      <c r="N380" s="76">
        <v>0.89583333333333337</v>
      </c>
      <c r="O380" s="76">
        <v>0.99305555555555547</v>
      </c>
      <c r="P380" s="55">
        <v>30.06</v>
      </c>
      <c r="Q380" s="55" t="s">
        <v>46</v>
      </c>
      <c r="R380" s="55" t="s">
        <v>109</v>
      </c>
      <c r="S380" s="55" t="s">
        <v>65</v>
      </c>
      <c r="T380" s="55"/>
      <c r="U380" s="55" t="s">
        <v>50</v>
      </c>
    </row>
    <row r="381" spans="1:21" s="192" customFormat="1" ht="14.25" customHeight="1" x14ac:dyDescent="0.2">
      <c r="A381" s="23" t="str">
        <f>IFERROR(VLOOKUP(D381,[23]CODIGOS!$A$1:$I$1872,2,0),"CODIGO INVALIDO ")</f>
        <v>ZONA 2</v>
      </c>
      <c r="B381" s="23" t="str">
        <f>IFERROR(VLOOKUP(D381,[23]CODIGOS!$A$1:$I$1872,3,0),"CODIGO INVALIDO ")</f>
        <v>NAPO</v>
      </c>
      <c r="C381" s="23" t="str">
        <f>IFERROR(VLOOKUP(D381,[23]CODIGOS!$A$1:$I$1872,4,0),"CODIGO INVALIDO ")</f>
        <v>TENA</v>
      </c>
      <c r="D381" s="64" t="s">
        <v>369</v>
      </c>
      <c r="E381" s="23" t="str">
        <f>IFERROR(VLOOKUP(D381,[24]CODIGOS!$A$1:$I$1872,6,0),"CODIGO INVALIDO ")</f>
        <v>TENA</v>
      </c>
      <c r="F381" s="23" t="str">
        <f>IFERROR(VLOOKUP(D381,[24]CODIGOS!$A$1:$I$1872,7,0),"CODIGO INVALIDO ")</f>
        <v>MISAHUALLI</v>
      </c>
      <c r="G381" s="23" t="str">
        <f>IFERROR(VLOOKUP(D381,[24]CODIGOS!$A$1:$I$1872,8,0),"CODIGO INVALIDO ")</f>
        <v>MISAHUALLI 2</v>
      </c>
      <c r="H381" s="55" t="s">
        <v>1158</v>
      </c>
      <c r="I381" s="74">
        <v>-1.03806538171255</v>
      </c>
      <c r="J381" s="74">
        <v>-77.662174701636104</v>
      </c>
      <c r="K381" s="68">
        <v>44814</v>
      </c>
      <c r="L381" s="37" t="s">
        <v>145</v>
      </c>
      <c r="M381" s="65" t="s">
        <v>17</v>
      </c>
      <c r="N381" s="76">
        <v>0.77083333333333337</v>
      </c>
      <c r="O381" s="76">
        <v>0.95833333333333337</v>
      </c>
      <c r="P381" s="55">
        <v>2.13</v>
      </c>
      <c r="Q381" s="55" t="s">
        <v>46</v>
      </c>
      <c r="R381" s="55" t="s">
        <v>47</v>
      </c>
      <c r="S381" s="55" t="s">
        <v>467</v>
      </c>
      <c r="T381" s="55"/>
      <c r="U381" s="55" t="s">
        <v>50</v>
      </c>
    </row>
    <row r="382" spans="1:21" s="192" customFormat="1" ht="14.25" customHeight="1" x14ac:dyDescent="0.2">
      <c r="A382" s="23" t="str">
        <f>IFERROR(VLOOKUP(D382,[23]CODIGOS!$A$1:$I$1872,2,0),"CODIGO INVALIDO ")</f>
        <v>ZONA 2</v>
      </c>
      <c r="B382" s="23" t="str">
        <f>IFERROR(VLOOKUP(D382,[23]CODIGOS!$A$1:$I$1872,3,0),"CODIGO INVALIDO ")</f>
        <v>NAPO</v>
      </c>
      <c r="C382" s="23" t="str">
        <f>IFERROR(VLOOKUP(D382,[23]CODIGOS!$A$1:$I$1872,4,0),"CODIGO INVALIDO ")</f>
        <v>TENA</v>
      </c>
      <c r="D382" s="64" t="s">
        <v>226</v>
      </c>
      <c r="E382" s="23" t="str">
        <f>IFERROR(VLOOKUP(D382,[24]CODIGOS!$A$1:$I$1872,6,0),"CODIGO INVALIDO ")</f>
        <v>TENA</v>
      </c>
      <c r="F382" s="23" t="str">
        <f>IFERROR(VLOOKUP(D382,[24]CODIGOS!$A$1:$I$1872,7,0),"CODIGO INVALIDO ")</f>
        <v>AHUANO</v>
      </c>
      <c r="G382" s="23" t="str">
        <f>IFERROR(VLOOKUP(D382,[24]CODIGOS!$A$1:$I$1872,8,0),"CODIGO INVALIDO ")</f>
        <v>AHUANO 1</v>
      </c>
      <c r="H382" s="55" t="s">
        <v>1169</v>
      </c>
      <c r="I382" s="45">
        <v>-1.0672428904881299</v>
      </c>
      <c r="J382" s="45">
        <v>-77.587766647338796</v>
      </c>
      <c r="K382" s="68">
        <v>44818</v>
      </c>
      <c r="L382" s="37" t="s">
        <v>145</v>
      </c>
      <c r="M382" s="65" t="s">
        <v>17</v>
      </c>
      <c r="N382" s="76">
        <v>0.48958333333333331</v>
      </c>
      <c r="O382" s="76">
        <v>0.75</v>
      </c>
      <c r="P382" s="55">
        <v>2.15</v>
      </c>
      <c r="Q382" s="55" t="s">
        <v>46</v>
      </c>
      <c r="R382" s="55" t="s">
        <v>47</v>
      </c>
      <c r="S382" s="55" t="s">
        <v>1170</v>
      </c>
      <c r="T382" s="55" t="s">
        <v>1171</v>
      </c>
      <c r="U382" s="55" t="s">
        <v>50</v>
      </c>
    </row>
    <row r="383" spans="1:21" s="192" customFormat="1" ht="14.25" customHeight="1" x14ac:dyDescent="0.2">
      <c r="A383" s="23" t="str">
        <f>IFERROR(VLOOKUP(D383,[23]CODIGOS!$A$1:$I$1872,2,0),"CODIGO INVALIDO ")</f>
        <v>ZONA 2</v>
      </c>
      <c r="B383" s="23" t="str">
        <f>IFERROR(VLOOKUP(D383,[23]CODIGOS!$A$1:$I$1872,3,0),"CODIGO INVALIDO ")</f>
        <v>NAPO</v>
      </c>
      <c r="C383" s="23" t="str">
        <f>IFERROR(VLOOKUP(D383,[23]CODIGOS!$A$1:$I$1872,4,0),"CODIGO INVALIDO ")</f>
        <v>QUIJOS</v>
      </c>
      <c r="D383" s="64" t="s">
        <v>380</v>
      </c>
      <c r="E383" s="23" t="str">
        <f>IFERROR(VLOOKUP(D383,[24]CODIGOS!$A$1:$I$1872,6,0),"CODIGO INVALIDO ")</f>
        <v>EL VALLE DE QUIJOS</v>
      </c>
      <c r="F383" s="23" t="str">
        <f>IFERROR(VLOOKUP(D383,[24]CODIGOS!$A$1:$I$1872,7,0),"CODIGO INVALIDO ")</f>
        <v>SAN FRANCISCO DE BORJA</v>
      </c>
      <c r="G383" s="23" t="str">
        <f>IFERROR(VLOOKUP(D383,[24]CODIGOS!$A$1:$I$1872,8,0),"CODIGO INVALIDO ")</f>
        <v>SAN FRANCISCO DE BORJA 2</v>
      </c>
      <c r="H383" s="37" t="s">
        <v>1173</v>
      </c>
      <c r="I383" s="74">
        <v>-0.39028199704821198</v>
      </c>
      <c r="J383" s="74">
        <v>-77.821191787588702</v>
      </c>
      <c r="K383" s="68">
        <v>44819</v>
      </c>
      <c r="L383" s="37" t="s">
        <v>145</v>
      </c>
      <c r="M383" s="65" t="s">
        <v>17</v>
      </c>
      <c r="N383" s="76">
        <v>0.61458333333333337</v>
      </c>
      <c r="O383" s="76">
        <v>0.75</v>
      </c>
      <c r="P383" s="55">
        <v>10.34</v>
      </c>
      <c r="Q383" s="55" t="s">
        <v>46</v>
      </c>
      <c r="R383" s="55" t="s">
        <v>47</v>
      </c>
      <c r="S383" s="45" t="s">
        <v>787</v>
      </c>
      <c r="T383" s="55"/>
      <c r="U383" s="55" t="s">
        <v>50</v>
      </c>
    </row>
    <row r="384" spans="1:21" s="192" customFormat="1" ht="14.25" customHeight="1" x14ac:dyDescent="0.2">
      <c r="A384" s="23" t="str">
        <f>IFERROR(VLOOKUP(D384,[23]CODIGOS!$A$1:$I$1872,2,0),"CODIGO INVALIDO ")</f>
        <v>ZONA 2</v>
      </c>
      <c r="B384" s="23" t="str">
        <f>IFERROR(VLOOKUP(D384,[23]CODIGOS!$A$1:$I$1872,3,0),"CODIGO INVALIDO ")</f>
        <v>NAPO</v>
      </c>
      <c r="C384" s="23" t="str">
        <f>IFERROR(VLOOKUP(D384,[23]CODIGOS!$A$1:$I$1872,4,0),"CODIGO INVALIDO ")</f>
        <v>QUIJOS</v>
      </c>
      <c r="D384" s="64" t="s">
        <v>380</v>
      </c>
      <c r="E384" s="23" t="str">
        <f>IFERROR(VLOOKUP(D384,[24]CODIGOS!$A$1:$I$1872,6,0),"CODIGO INVALIDO ")</f>
        <v>EL VALLE DE QUIJOS</v>
      </c>
      <c r="F384" s="23" t="str">
        <f>IFERROR(VLOOKUP(D384,[24]CODIGOS!$A$1:$I$1872,7,0),"CODIGO INVALIDO ")</f>
        <v>SAN FRANCISCO DE BORJA</v>
      </c>
      <c r="G384" s="23" t="str">
        <f>IFERROR(VLOOKUP(D384,[24]CODIGOS!$A$1:$I$1872,8,0),"CODIGO INVALIDO ")</f>
        <v>SAN FRANCISCO DE BORJA 2</v>
      </c>
      <c r="H384" s="65" t="s">
        <v>381</v>
      </c>
      <c r="I384" s="55">
        <v>-0.46417157725240599</v>
      </c>
      <c r="J384" s="55">
        <v>-77.917292118072496</v>
      </c>
      <c r="K384" s="68">
        <v>44834</v>
      </c>
      <c r="L384" s="37" t="s">
        <v>145</v>
      </c>
      <c r="M384" s="37" t="s">
        <v>17</v>
      </c>
      <c r="N384" s="76">
        <v>0.15277777777777776</v>
      </c>
      <c r="O384" s="76">
        <v>0.33333333333333331</v>
      </c>
      <c r="P384" s="55">
        <v>13.02</v>
      </c>
      <c r="Q384" s="23" t="s">
        <v>46</v>
      </c>
      <c r="R384" s="23" t="s">
        <v>47</v>
      </c>
      <c r="S384" s="23" t="s">
        <v>518</v>
      </c>
      <c r="T384" s="23" t="s">
        <v>48</v>
      </c>
      <c r="U384" s="23" t="s">
        <v>50</v>
      </c>
    </row>
    <row r="385" spans="1:21" s="197" customFormat="1" ht="14.25" customHeight="1" x14ac:dyDescent="0.2">
      <c r="A385" s="23" t="str">
        <f>IFERROR(VLOOKUP(D385,[23]CODIGOS!$A$1:$I$1872,2,0),"CODIGO INVALIDO ")</f>
        <v>ZONA 2</v>
      </c>
      <c r="B385" s="23" t="str">
        <f>IFERROR(VLOOKUP(D385,[23]CODIGOS!$A$1:$I$1872,3,0),"CODIGO INVALIDO ")</f>
        <v>NAPO</v>
      </c>
      <c r="C385" s="23" t="str">
        <f>IFERROR(VLOOKUP(D385,[23]CODIGOS!$A$1:$I$1872,4,0),"CODIGO INVALIDO ")</f>
        <v>QUIJOS</v>
      </c>
      <c r="D385" s="64" t="s">
        <v>380</v>
      </c>
      <c r="E385" s="23" t="str">
        <f>IFERROR(VLOOKUP(D385,[24]CODIGOS!$A$1:$I$1872,6,0),"CODIGO INVALIDO ")</f>
        <v>EL VALLE DE QUIJOS</v>
      </c>
      <c r="F385" s="23" t="str">
        <f>IFERROR(VLOOKUP(D385,[24]CODIGOS!$A$1:$I$1872,7,0),"CODIGO INVALIDO ")</f>
        <v>SAN FRANCISCO DE BORJA</v>
      </c>
      <c r="G385" s="23" t="str">
        <f>IFERROR(VLOOKUP(D385,[24]CODIGOS!$A$1:$I$1872,8,0),"CODIGO INVALIDO ")</f>
        <v>SAN FRANCISCO DE BORJA 2</v>
      </c>
      <c r="H385" s="65" t="s">
        <v>381</v>
      </c>
      <c r="I385" s="74">
        <v>-0.46417157725240599</v>
      </c>
      <c r="J385" s="74">
        <v>-77.917292118072496</v>
      </c>
      <c r="K385" s="68">
        <v>44835</v>
      </c>
      <c r="L385" s="37" t="s">
        <v>145</v>
      </c>
      <c r="M385" s="37" t="s">
        <v>17</v>
      </c>
      <c r="N385" s="76">
        <v>0.13541666666666666</v>
      </c>
      <c r="O385" s="76">
        <v>0.27777777777777779</v>
      </c>
      <c r="P385" s="55">
        <v>22.93</v>
      </c>
      <c r="Q385" s="23" t="s">
        <v>46</v>
      </c>
      <c r="R385" s="23" t="s">
        <v>47</v>
      </c>
      <c r="S385" s="23" t="s">
        <v>65</v>
      </c>
      <c r="T385" s="23"/>
      <c r="U385" s="23" t="s">
        <v>50</v>
      </c>
    </row>
    <row r="386" spans="1:21" s="192" customFormat="1" ht="14.25" customHeight="1" x14ac:dyDescent="0.2">
      <c r="A386" s="23" t="str">
        <f>IFERROR(VLOOKUP(D386,[23]CODIGOS!$A$1:$I$1872,2,0),"CODIGO INVALIDO ")</f>
        <v>ZONA 2</v>
      </c>
      <c r="B386" s="23" t="str">
        <f>IFERROR(VLOOKUP(D386,[23]CODIGOS!$A$1:$I$1872,3,0),"CODIGO INVALIDO ")</f>
        <v>NAPO</v>
      </c>
      <c r="C386" s="23" t="str">
        <f>IFERROR(VLOOKUP(D386,[23]CODIGOS!$A$1:$I$1872,4,0),"CODIGO INVALIDO ")</f>
        <v>QUIJOS</v>
      </c>
      <c r="D386" s="64" t="s">
        <v>380</v>
      </c>
      <c r="E386" s="23" t="str">
        <f>IFERROR(VLOOKUP(D386,[24]CODIGOS!$A$1:$I$1872,6,0),"CODIGO INVALIDO ")</f>
        <v>EL VALLE DE QUIJOS</v>
      </c>
      <c r="F386" s="23" t="str">
        <f>IFERROR(VLOOKUP(D386,[24]CODIGOS!$A$1:$I$1872,7,0),"CODIGO INVALIDO ")</f>
        <v>SAN FRANCISCO DE BORJA</v>
      </c>
      <c r="G386" s="23" t="str">
        <f>IFERROR(VLOOKUP(D386,[24]CODIGOS!$A$1:$I$1872,8,0),"CODIGO INVALIDO ")</f>
        <v>SAN FRANCISCO DE BORJA 2</v>
      </c>
      <c r="H386" s="55" t="s">
        <v>381</v>
      </c>
      <c r="I386" s="45">
        <v>-0.46417157725240599</v>
      </c>
      <c r="J386" s="45">
        <v>-77.917292118072496</v>
      </c>
      <c r="K386" s="68">
        <v>44837</v>
      </c>
      <c r="L386" s="37" t="s">
        <v>145</v>
      </c>
      <c r="M386" s="65" t="s">
        <v>17</v>
      </c>
      <c r="N386" s="56">
        <v>0</v>
      </c>
      <c r="O386" s="56">
        <v>0.41666666666666669</v>
      </c>
      <c r="P386" s="55">
        <v>30.03</v>
      </c>
      <c r="Q386" s="27" t="s">
        <v>46</v>
      </c>
      <c r="R386" s="55" t="s">
        <v>47</v>
      </c>
      <c r="S386" s="55" t="s">
        <v>49</v>
      </c>
      <c r="T386" s="55"/>
      <c r="U386" s="55" t="s">
        <v>50</v>
      </c>
    </row>
    <row r="387" spans="1:21" s="192" customFormat="1" ht="14.25" customHeight="1" x14ac:dyDescent="0.2">
      <c r="A387" s="23" t="str">
        <f>IFERROR(VLOOKUP(D387,[23]CODIGOS!$A$1:$I$1872,2,0),"CODIGO INVALIDO ")</f>
        <v>ZONA 2</v>
      </c>
      <c r="B387" s="23" t="str">
        <f>IFERROR(VLOOKUP(D387,[23]CODIGOS!$A$1:$I$1872,3,0),"CODIGO INVALIDO ")</f>
        <v>NAPO</v>
      </c>
      <c r="C387" s="23" t="str">
        <f>IFERROR(VLOOKUP(D387,[23]CODIGOS!$A$1:$I$1872,4,0),"CODIGO INVALIDO ")</f>
        <v>QUIJOS</v>
      </c>
      <c r="D387" s="64" t="s">
        <v>380</v>
      </c>
      <c r="E387" s="23" t="str">
        <f>IFERROR(VLOOKUP(D387,[24]CODIGOS!$A$1:$I$1872,6,0),"CODIGO INVALIDO ")</f>
        <v>EL VALLE DE QUIJOS</v>
      </c>
      <c r="F387" s="23" t="str">
        <f>IFERROR(VLOOKUP(D387,[24]CODIGOS!$A$1:$I$1872,7,0),"CODIGO INVALIDO ")</f>
        <v>SAN FRANCISCO DE BORJA</v>
      </c>
      <c r="G387" s="23" t="str">
        <f>IFERROR(VLOOKUP(D387,[24]CODIGOS!$A$1:$I$1872,8,0),"CODIGO INVALIDO ")</f>
        <v>SAN FRANCISCO DE BORJA 2</v>
      </c>
      <c r="H387" s="55" t="s">
        <v>381</v>
      </c>
      <c r="I387" s="45">
        <v>-0.46417157725240599</v>
      </c>
      <c r="J387" s="45">
        <v>-77.917292118072496</v>
      </c>
      <c r="K387" s="68">
        <v>44840</v>
      </c>
      <c r="L387" s="37" t="s">
        <v>145</v>
      </c>
      <c r="M387" s="65" t="s">
        <v>17</v>
      </c>
      <c r="N387" s="56">
        <v>0.18055555555555555</v>
      </c>
      <c r="O387" s="56">
        <v>0.28472222222222221</v>
      </c>
      <c r="P387" s="55">
        <v>15.01</v>
      </c>
      <c r="Q387" s="27" t="s">
        <v>46</v>
      </c>
      <c r="R387" s="55" t="s">
        <v>47</v>
      </c>
      <c r="S387" s="55" t="s">
        <v>49</v>
      </c>
      <c r="T387" s="55"/>
      <c r="U387" s="55" t="s">
        <v>50</v>
      </c>
    </row>
    <row r="388" spans="1:21" s="192" customFormat="1" ht="14.25" customHeight="1" x14ac:dyDescent="0.2">
      <c r="A388" s="23" t="str">
        <f>IFERROR(VLOOKUP(D388,[23]CODIGOS!$A$1:$I$1872,2,0),"CODIGO INVALIDO ")</f>
        <v>ZONA 2</v>
      </c>
      <c r="B388" s="23" t="str">
        <f>IFERROR(VLOOKUP(D388,[23]CODIGOS!$A$1:$I$1872,3,0),"CODIGO INVALIDO ")</f>
        <v>NAPO</v>
      </c>
      <c r="C388" s="23" t="str">
        <f>IFERROR(VLOOKUP(D388,[23]CODIGOS!$A$1:$I$1872,4,0),"CODIGO INVALIDO ")</f>
        <v>TENA</v>
      </c>
      <c r="D388" s="64" t="s">
        <v>226</v>
      </c>
      <c r="E388" s="23" t="str">
        <f>IFERROR(VLOOKUP(D388,[24]CODIGOS!$A$1:$I$1872,6,0),"CODIGO INVALIDO ")</f>
        <v>TENA</v>
      </c>
      <c r="F388" s="23" t="str">
        <f>IFERROR(VLOOKUP(D388,[24]CODIGOS!$A$1:$I$1872,7,0),"CODIGO INVALIDO ")</f>
        <v>AHUANO</v>
      </c>
      <c r="G388" s="23" t="str">
        <f>IFERROR(VLOOKUP(D388,[24]CODIGOS!$A$1:$I$1872,8,0),"CODIGO INVALIDO ")</f>
        <v>AHUANO 1</v>
      </c>
      <c r="H388" s="55" t="s">
        <v>1242</v>
      </c>
      <c r="I388" s="45">
        <v>-1.0574612999999999</v>
      </c>
      <c r="J388" s="45">
        <v>-77.563970080000004</v>
      </c>
      <c r="K388" s="68">
        <v>44847</v>
      </c>
      <c r="L388" s="37" t="s">
        <v>145</v>
      </c>
      <c r="M388" s="65" t="s">
        <v>17</v>
      </c>
      <c r="N388" s="56">
        <v>0.625</v>
      </c>
      <c r="O388" s="56">
        <v>0.79166666666666663</v>
      </c>
      <c r="P388" s="55">
        <v>10.94</v>
      </c>
      <c r="Q388" s="27" t="s">
        <v>46</v>
      </c>
      <c r="R388" s="55" t="s">
        <v>109</v>
      </c>
      <c r="S388" s="55" t="s">
        <v>65</v>
      </c>
      <c r="T388" s="55"/>
      <c r="U388" s="55" t="s">
        <v>50</v>
      </c>
    </row>
    <row r="389" spans="1:21" s="197" customFormat="1" ht="14.25" customHeight="1" x14ac:dyDescent="0.2">
      <c r="A389" s="23" t="str">
        <f>IFERROR(VLOOKUP(D389,[23]CODIGOS!$A$1:$I$1872,2,0),"CODIGO INVALIDO ")</f>
        <v>ZONA 2</v>
      </c>
      <c r="B389" s="23" t="str">
        <f>IFERROR(VLOOKUP(D389,[23]CODIGOS!$A$1:$I$1872,3,0),"CODIGO INVALIDO ")</f>
        <v>NAPO</v>
      </c>
      <c r="C389" s="23" t="str">
        <f>IFERROR(VLOOKUP(D389,[23]CODIGOS!$A$1:$I$1872,4,0),"CODIGO INVALIDO ")</f>
        <v>QUIJOS</v>
      </c>
      <c r="D389" s="65" t="s">
        <v>380</v>
      </c>
      <c r="E389" s="23" t="str">
        <f>IFERROR(VLOOKUP(D389,[24]CODIGOS!$A$1:$I$1872,6,0),"CODIGO INVALIDO ")</f>
        <v>EL VALLE DE QUIJOS</v>
      </c>
      <c r="F389" s="23" t="str">
        <f>IFERROR(VLOOKUP(D389,[24]CODIGOS!$A$1:$I$1872,7,0),"CODIGO INVALIDO ")</f>
        <v>SAN FRANCISCO DE BORJA</v>
      </c>
      <c r="G389" s="23" t="str">
        <f>IFERROR(VLOOKUP(D389,[24]CODIGOS!$A$1:$I$1872,8,0),"CODIGO INVALIDO ")</f>
        <v>SAN FRANCISCO DE BORJA 2</v>
      </c>
      <c r="H389" s="65" t="s">
        <v>381</v>
      </c>
      <c r="I389" s="104">
        <v>-0.44793149597582099</v>
      </c>
      <c r="J389" s="104">
        <v>-77.9517173766817</v>
      </c>
      <c r="K389" s="68">
        <v>44871</v>
      </c>
      <c r="L389" s="37" t="s">
        <v>145</v>
      </c>
      <c r="M389" s="37" t="s">
        <v>17</v>
      </c>
      <c r="N389" s="56">
        <v>0.14583333333333334</v>
      </c>
      <c r="O389" s="56">
        <v>0.70833333333333337</v>
      </c>
      <c r="P389" s="55">
        <v>18.55</v>
      </c>
      <c r="Q389" s="27" t="s">
        <v>46</v>
      </c>
      <c r="R389" s="37" t="s">
        <v>47</v>
      </c>
      <c r="S389" s="37" t="s">
        <v>427</v>
      </c>
      <c r="T389" s="37" t="s">
        <v>75</v>
      </c>
      <c r="U389" s="37" t="s">
        <v>50</v>
      </c>
    </row>
    <row r="390" spans="1:21" s="197" customFormat="1" ht="14.25" customHeight="1" x14ac:dyDescent="0.2">
      <c r="A390" s="23" t="str">
        <f>IFERROR(VLOOKUP(D390,[23]CODIGOS!$A$1:$I$1872,2,0),"CODIGO INVALIDO ")</f>
        <v>ZONA 2</v>
      </c>
      <c r="B390" s="23" t="str">
        <f>IFERROR(VLOOKUP(D390,[23]CODIGOS!$A$1:$I$1872,3,0),"CODIGO INVALIDO ")</f>
        <v>NAPO</v>
      </c>
      <c r="C390" s="23" t="str">
        <f>IFERROR(VLOOKUP(D390,[23]CODIGOS!$A$1:$I$1872,4,0),"CODIGO INVALIDO ")</f>
        <v>QUIJOS</v>
      </c>
      <c r="D390" s="65" t="s">
        <v>380</v>
      </c>
      <c r="E390" s="23" t="str">
        <f>IFERROR(VLOOKUP(D390,[24]CODIGOS!$A$1:$I$1872,6,0),"CODIGO INVALIDO ")</f>
        <v>EL VALLE DE QUIJOS</v>
      </c>
      <c r="F390" s="23" t="str">
        <f>IFERROR(VLOOKUP(D390,[24]CODIGOS!$A$1:$I$1872,7,0),"CODIGO INVALIDO ")</f>
        <v>SAN FRANCISCO DE BORJA</v>
      </c>
      <c r="G390" s="23" t="str">
        <f>IFERROR(VLOOKUP(D390,[24]CODIGOS!$A$1:$I$1872,8,0),"CODIGO INVALIDO ")</f>
        <v>SAN FRANCISCO DE BORJA 2</v>
      </c>
      <c r="H390" s="65" t="s">
        <v>381</v>
      </c>
      <c r="I390" s="104">
        <v>-0.44793149597582099</v>
      </c>
      <c r="J390" s="104">
        <v>-77.9517173766817</v>
      </c>
      <c r="K390" s="68">
        <v>44872</v>
      </c>
      <c r="L390" s="37" t="s">
        <v>145</v>
      </c>
      <c r="M390" s="37" t="s">
        <v>17</v>
      </c>
      <c r="N390" s="56">
        <v>0.97916666666666663</v>
      </c>
      <c r="O390" s="56">
        <v>0.66666666666666663</v>
      </c>
      <c r="P390" s="55">
        <v>10.95</v>
      </c>
      <c r="Q390" s="27" t="s">
        <v>46</v>
      </c>
      <c r="R390" s="37" t="s">
        <v>47</v>
      </c>
      <c r="S390" s="37" t="s">
        <v>513</v>
      </c>
      <c r="T390" s="37" t="s">
        <v>75</v>
      </c>
      <c r="U390" s="37" t="s">
        <v>50</v>
      </c>
    </row>
    <row r="391" spans="1:21" s="197" customFormat="1" ht="14.25" customHeight="1" x14ac:dyDescent="0.2">
      <c r="A391" s="23" t="str">
        <f>IFERROR(VLOOKUP(D391,[23]CODIGOS!$A$1:$I$1872,2,0),"CODIGO INVALIDO ")</f>
        <v>ZONA 2</v>
      </c>
      <c r="B391" s="23" t="str">
        <f>IFERROR(VLOOKUP(D391,[23]CODIGOS!$A$1:$I$1872,3,0),"CODIGO INVALIDO ")</f>
        <v>NAPO</v>
      </c>
      <c r="C391" s="23" t="str">
        <f>IFERROR(VLOOKUP(D391,[23]CODIGOS!$A$1:$I$1872,4,0),"CODIGO INVALIDO ")</f>
        <v>TENA</v>
      </c>
      <c r="D391" s="65" t="s">
        <v>680</v>
      </c>
      <c r="E391" s="23" t="str">
        <f>IFERROR(VLOOKUP(D391,[24]CODIGOS!$A$1:$I$1872,6,0),"CODIGO INVALIDO ")</f>
        <v>TENA</v>
      </c>
      <c r="F391" s="23" t="str">
        <f>IFERROR(VLOOKUP(D391,[24]CODIGOS!$A$1:$I$1872,7,0),"CODIGO INVALIDO ")</f>
        <v>YURALPA</v>
      </c>
      <c r="G391" s="23" t="str">
        <f>IFERROR(VLOOKUP(D391,[24]CODIGOS!$A$1:$I$1872,8,0),"CODIGO INVALIDO ")</f>
        <v>YURALPA 1</v>
      </c>
      <c r="H391" s="23" t="s">
        <v>1122</v>
      </c>
      <c r="I391" s="37">
        <v>-0.93234105413063595</v>
      </c>
      <c r="J391" s="37">
        <v>-77.341423306337703</v>
      </c>
      <c r="K391" s="68">
        <v>44876</v>
      </c>
      <c r="L391" s="37" t="s">
        <v>145</v>
      </c>
      <c r="M391" s="37" t="s">
        <v>17</v>
      </c>
      <c r="N391" s="56">
        <v>0.64583333333333337</v>
      </c>
      <c r="O391" s="56">
        <v>0.70833333333333337</v>
      </c>
      <c r="P391" s="55">
        <v>5.77</v>
      </c>
      <c r="Q391" s="27" t="s">
        <v>46</v>
      </c>
      <c r="R391" s="37" t="s">
        <v>109</v>
      </c>
      <c r="S391" s="37" t="s">
        <v>65</v>
      </c>
      <c r="T391" s="37"/>
      <c r="U391" s="37" t="s">
        <v>50</v>
      </c>
    </row>
    <row r="392" spans="1:21" s="197" customFormat="1" ht="14.25" customHeight="1" x14ac:dyDescent="0.2">
      <c r="A392" s="23" t="str">
        <f>IFERROR(VLOOKUP(D392,[23]CODIGOS!$A$1:$I$1872,2,0),"CODIGO INVALIDO ")</f>
        <v>ZONA 2</v>
      </c>
      <c r="B392" s="23" t="str">
        <f>IFERROR(VLOOKUP(D392,[23]CODIGOS!$A$1:$I$1872,3,0),"CODIGO INVALIDO ")</f>
        <v>NAPO</v>
      </c>
      <c r="C392" s="23" t="str">
        <f>IFERROR(VLOOKUP(D392,[23]CODIGOS!$A$1:$I$1872,4,0),"CODIGO INVALIDO ")</f>
        <v>QUIJOS</v>
      </c>
      <c r="D392" s="65" t="s">
        <v>380</v>
      </c>
      <c r="E392" s="23" t="str">
        <f>IFERROR(VLOOKUP(D392,[24]CODIGOS!$A$1:$I$1872,6,0),"CODIGO INVALIDO ")</f>
        <v>EL VALLE DE QUIJOS</v>
      </c>
      <c r="F392" s="23" t="str">
        <f>IFERROR(VLOOKUP(D392,[24]CODIGOS!$A$1:$I$1872,7,0),"CODIGO INVALIDO ")</f>
        <v>SAN FRANCISCO DE BORJA</v>
      </c>
      <c r="G392" s="23" t="str">
        <f>IFERROR(VLOOKUP(D392,[24]CODIGOS!$A$1:$I$1872,8,0),"CODIGO INVALIDO ")</f>
        <v>SAN FRANCISCO DE BORJA 2</v>
      </c>
      <c r="H392" s="23" t="s">
        <v>381</v>
      </c>
      <c r="I392" s="37">
        <v>-0.46424238535277501</v>
      </c>
      <c r="J392" s="37">
        <v>-77.917335033416705</v>
      </c>
      <c r="K392" s="68">
        <v>44877</v>
      </c>
      <c r="L392" s="37" t="s">
        <v>145</v>
      </c>
      <c r="M392" s="37" t="s">
        <v>17</v>
      </c>
      <c r="N392" s="56">
        <v>0.54166666666666663</v>
      </c>
      <c r="O392" s="56">
        <v>0.625</v>
      </c>
      <c r="P392" s="55">
        <v>2.0299999999999998</v>
      </c>
      <c r="Q392" s="27" t="s">
        <v>46</v>
      </c>
      <c r="R392" s="27" t="s">
        <v>47</v>
      </c>
      <c r="S392" s="27" t="s">
        <v>1310</v>
      </c>
      <c r="T392" s="55"/>
      <c r="U392" s="37" t="s">
        <v>50</v>
      </c>
    </row>
    <row r="393" spans="1:21" s="197" customFormat="1" ht="14.25" customHeight="1" x14ac:dyDescent="0.2">
      <c r="A393" s="23" t="str">
        <f>IFERROR(VLOOKUP(D393,[23]CODIGOS!$A$1:$I$1872,2,0),"CODIGO INVALIDO ")</f>
        <v>ZONA 2</v>
      </c>
      <c r="B393" s="23" t="str">
        <f>IFERROR(VLOOKUP(D393,[23]CODIGOS!$A$1:$I$1872,3,0),"CODIGO INVALIDO ")</f>
        <v>NAPO</v>
      </c>
      <c r="C393" s="23" t="str">
        <f>IFERROR(VLOOKUP(D393,[23]CODIGOS!$A$1:$I$1872,4,0),"CODIGO INVALIDO ")</f>
        <v>ARCHIDONA</v>
      </c>
      <c r="D393" s="65" t="s">
        <v>682</v>
      </c>
      <c r="E393" s="23" t="str">
        <f>IFERROR(VLOOKUP(D393,[24]CODIGOS!$A$1:$I$1872,6,0),"CODIGO INVALIDO ")</f>
        <v>TENA</v>
      </c>
      <c r="F393" s="23" t="str">
        <f>IFERROR(VLOOKUP(D393,[24]CODIGOS!$A$1:$I$1872,7,0),"CODIGO INVALIDO ")</f>
        <v>ARCHIDONA</v>
      </c>
      <c r="G393" s="23" t="str">
        <f>IFERROR(VLOOKUP(D393,[24]CODIGOS!$A$1:$I$1872,8,0),"CODIGO INVALIDO ")</f>
        <v>ARCHIDONA 1</v>
      </c>
      <c r="H393" s="65" t="s">
        <v>1319</v>
      </c>
      <c r="I393" s="104">
        <v>-0.88220984474650999</v>
      </c>
      <c r="J393" s="104">
        <v>-77.793030738830495</v>
      </c>
      <c r="K393" s="68">
        <v>44880</v>
      </c>
      <c r="L393" s="37" t="s">
        <v>145</v>
      </c>
      <c r="M393" s="37" t="s">
        <v>17</v>
      </c>
      <c r="N393" s="56">
        <v>0.77083333333333337</v>
      </c>
      <c r="O393" s="56">
        <v>0.8125</v>
      </c>
      <c r="P393" s="55">
        <v>27.9</v>
      </c>
      <c r="Q393" s="27" t="s">
        <v>46</v>
      </c>
      <c r="R393" s="37" t="s">
        <v>47</v>
      </c>
      <c r="S393" s="37" t="s">
        <v>49</v>
      </c>
      <c r="T393" s="37"/>
      <c r="U393" s="37" t="s">
        <v>50</v>
      </c>
    </row>
    <row r="394" spans="1:21" s="197" customFormat="1" ht="14.25" customHeight="1" x14ac:dyDescent="0.2">
      <c r="A394" s="23" t="str">
        <f>IFERROR(VLOOKUP(D394,[23]CODIGOS!$A$1:$I$1872,2,0),"CODIGO INVALIDO ")</f>
        <v>ZONA 2</v>
      </c>
      <c r="B394" s="23" t="str">
        <f>IFERROR(VLOOKUP(D394,[23]CODIGOS!$A$1:$I$1872,3,0),"CODIGO INVALIDO ")</f>
        <v>NAPO</v>
      </c>
      <c r="C394" s="23" t="str">
        <f>IFERROR(VLOOKUP(D394,[23]CODIGOS!$A$1:$I$1872,4,0),"CODIGO INVALIDO ")</f>
        <v>QUIJOS</v>
      </c>
      <c r="D394" s="65" t="s">
        <v>380</v>
      </c>
      <c r="E394" s="23" t="str">
        <f>IFERROR(VLOOKUP(D394,[24]CODIGOS!$A$1:$I$1872,6,0),"CODIGO INVALIDO ")</f>
        <v>EL VALLE DE QUIJOS</v>
      </c>
      <c r="F394" s="23" t="str">
        <f>IFERROR(VLOOKUP(D394,[24]CODIGOS!$A$1:$I$1872,7,0),"CODIGO INVALIDO ")</f>
        <v>SAN FRANCISCO DE BORJA</v>
      </c>
      <c r="G394" s="23" t="str">
        <f>IFERROR(VLOOKUP(D394,[24]CODIGOS!$A$1:$I$1872,8,0),"CODIGO INVALIDO ")</f>
        <v>SAN FRANCISCO DE BORJA 2</v>
      </c>
      <c r="H394" s="65" t="s">
        <v>381</v>
      </c>
      <c r="I394" s="104">
        <v>-0.44793149597582099</v>
      </c>
      <c r="J394" s="104">
        <v>-77.9517173766817</v>
      </c>
      <c r="K394" s="68">
        <v>44884</v>
      </c>
      <c r="L394" s="37" t="s">
        <v>145</v>
      </c>
      <c r="M394" s="37" t="s">
        <v>17</v>
      </c>
      <c r="N394" s="56">
        <v>0.14583333333333334</v>
      </c>
      <c r="O394" s="56">
        <v>0.54166666666666663</v>
      </c>
      <c r="P394" s="55">
        <v>19</v>
      </c>
      <c r="Q394" s="27" t="s">
        <v>46</v>
      </c>
      <c r="R394" s="37" t="s">
        <v>47</v>
      </c>
      <c r="S394" s="37" t="s">
        <v>467</v>
      </c>
      <c r="T394" s="37" t="s">
        <v>48</v>
      </c>
      <c r="U394" s="37" t="s">
        <v>50</v>
      </c>
    </row>
    <row r="395" spans="1:21" s="197" customFormat="1" ht="14.25" customHeight="1" x14ac:dyDescent="0.2">
      <c r="A395" s="23" t="str">
        <f>IFERROR(VLOOKUP(D395,[23]CODIGOS!$A$1:$I$1872,2,0),"CODIGO INVALIDO ")</f>
        <v>ZONA 2</v>
      </c>
      <c r="B395" s="23" t="str">
        <f>IFERROR(VLOOKUP(D395,[23]CODIGOS!$A$1:$I$1872,3,0),"CODIGO INVALIDO ")</f>
        <v>NAPO</v>
      </c>
      <c r="C395" s="23" t="str">
        <f>IFERROR(VLOOKUP(D395,[23]CODIGOS!$A$1:$I$1872,4,0),"CODIGO INVALIDO ")</f>
        <v>QUIJOS</v>
      </c>
      <c r="D395" s="65" t="s">
        <v>380</v>
      </c>
      <c r="E395" s="23" t="str">
        <f>IFERROR(VLOOKUP(D395,[24]CODIGOS!$A$1:$I$1872,6,0),"CODIGO INVALIDO ")</f>
        <v>EL VALLE DE QUIJOS</v>
      </c>
      <c r="F395" s="23" t="str">
        <f>IFERROR(VLOOKUP(D395,[24]CODIGOS!$A$1:$I$1872,7,0),"CODIGO INVALIDO ")</f>
        <v>SAN FRANCISCO DE BORJA</v>
      </c>
      <c r="G395" s="23" t="str">
        <f>IFERROR(VLOOKUP(D395,[24]CODIGOS!$A$1:$I$1872,8,0),"CODIGO INVALIDO ")</f>
        <v>SAN FRANCISCO DE BORJA 2</v>
      </c>
      <c r="H395" s="65" t="s">
        <v>381</v>
      </c>
      <c r="I395" s="104">
        <v>-0.44793149597582099</v>
      </c>
      <c r="J395" s="104">
        <v>-77.9517173766817</v>
      </c>
      <c r="K395" s="68">
        <v>44886</v>
      </c>
      <c r="L395" s="37" t="s">
        <v>145</v>
      </c>
      <c r="M395" s="37" t="s">
        <v>17</v>
      </c>
      <c r="N395" s="56">
        <v>0.58680555555555558</v>
      </c>
      <c r="O395" s="56">
        <v>0.95833333333333337</v>
      </c>
      <c r="P395" s="55">
        <v>23.2</v>
      </c>
      <c r="Q395" s="27" t="s">
        <v>46</v>
      </c>
      <c r="R395" s="37" t="s">
        <v>47</v>
      </c>
      <c r="S395" s="37" t="s">
        <v>49</v>
      </c>
      <c r="T395" s="37" t="s">
        <v>48</v>
      </c>
      <c r="U395" s="37" t="s">
        <v>50</v>
      </c>
    </row>
    <row r="396" spans="1:21" s="197" customFormat="1" ht="14.25" customHeight="1" x14ac:dyDescent="0.2">
      <c r="A396" s="23" t="str">
        <f>IFERROR(VLOOKUP(D396,[23]CODIGOS!$A$1:$I$1872,2,0),"CODIGO INVALIDO ")</f>
        <v>ZONA 2</v>
      </c>
      <c r="B396" s="23" t="str">
        <f>IFERROR(VLOOKUP(D396,[23]CODIGOS!$A$1:$I$1872,3,0),"CODIGO INVALIDO ")</f>
        <v>NAPO</v>
      </c>
      <c r="C396" s="23" t="str">
        <f>IFERROR(VLOOKUP(D396,[23]CODIGOS!$A$1:$I$1872,4,0),"CODIGO INVALIDO ")</f>
        <v>ARCHIDONA</v>
      </c>
      <c r="D396" s="65" t="s">
        <v>682</v>
      </c>
      <c r="E396" s="23" t="str">
        <f>IFERROR(VLOOKUP(D396,[24]CODIGOS!$A$1:$I$1872,6,0),"CODIGO INVALIDO ")</f>
        <v>TENA</v>
      </c>
      <c r="F396" s="23" t="str">
        <f>IFERROR(VLOOKUP(D396,[24]CODIGOS!$A$1:$I$1872,7,0),"CODIGO INVALIDO ")</f>
        <v>ARCHIDONA</v>
      </c>
      <c r="G396" s="23" t="str">
        <f>IFERROR(VLOOKUP(D396,[24]CODIGOS!$A$1:$I$1872,8,0),"CODIGO INVALIDO ")</f>
        <v>ARCHIDONA 1</v>
      </c>
      <c r="H396" s="65" t="s">
        <v>1332</v>
      </c>
      <c r="I396" s="104">
        <v>-0.74245043907950203</v>
      </c>
      <c r="J396" s="104">
        <v>-77.534691095352102</v>
      </c>
      <c r="K396" s="68">
        <v>44886</v>
      </c>
      <c r="L396" s="37" t="s">
        <v>145</v>
      </c>
      <c r="M396" s="37" t="s">
        <v>17</v>
      </c>
      <c r="N396" s="56">
        <v>0.75</v>
      </c>
      <c r="O396" s="56">
        <v>0.79166666666666663</v>
      </c>
      <c r="P396" s="55">
        <v>10.8</v>
      </c>
      <c r="Q396" s="27" t="s">
        <v>46</v>
      </c>
      <c r="R396" s="37" t="s">
        <v>47</v>
      </c>
      <c r="S396" s="37" t="s">
        <v>165</v>
      </c>
      <c r="T396" s="37"/>
      <c r="U396" s="37" t="s">
        <v>50</v>
      </c>
    </row>
    <row r="397" spans="1:21" s="197" customFormat="1" ht="14.25" customHeight="1" x14ac:dyDescent="0.2">
      <c r="A397" s="23" t="str">
        <f>IFERROR(VLOOKUP(D397,[23]CODIGOS!$A$1:$I$1872,2,0),"CODIGO INVALIDO ")</f>
        <v>ZONA 2</v>
      </c>
      <c r="B397" s="23" t="str">
        <f>IFERROR(VLOOKUP(D397,[23]CODIGOS!$A$1:$I$1872,3,0),"CODIGO INVALIDO ")</f>
        <v>NAPO</v>
      </c>
      <c r="C397" s="23" t="str">
        <f>IFERROR(VLOOKUP(D397,[23]CODIGOS!$A$1:$I$1872,4,0),"CODIGO INVALIDO ")</f>
        <v>QUIJOS</v>
      </c>
      <c r="D397" s="65" t="s">
        <v>380</v>
      </c>
      <c r="E397" s="23" t="str">
        <f>IFERROR(VLOOKUP(D397,[24]CODIGOS!$A$1:$I$1872,6,0),"CODIGO INVALIDO ")</f>
        <v>EL VALLE DE QUIJOS</v>
      </c>
      <c r="F397" s="23" t="str">
        <f>IFERROR(VLOOKUP(D397,[24]CODIGOS!$A$1:$I$1872,7,0),"CODIGO INVALIDO ")</f>
        <v>SAN FRANCISCO DE BORJA</v>
      </c>
      <c r="G397" s="23" t="str">
        <f>IFERROR(VLOOKUP(D397,[24]CODIGOS!$A$1:$I$1872,8,0),"CODIGO INVALIDO ")</f>
        <v>SAN FRANCISCO DE BORJA 2</v>
      </c>
      <c r="H397" s="23" t="s">
        <v>381</v>
      </c>
      <c r="I397" s="45">
        <v>-0.464331431473753</v>
      </c>
      <c r="J397" s="104">
        <v>-77.917485237449</v>
      </c>
      <c r="K397" s="67">
        <v>44890</v>
      </c>
      <c r="L397" s="37" t="s">
        <v>145</v>
      </c>
      <c r="M397" s="37" t="s">
        <v>17</v>
      </c>
      <c r="N397" s="56">
        <v>0.20833333333333334</v>
      </c>
      <c r="O397" s="56">
        <v>0.29166666666666669</v>
      </c>
      <c r="P397" s="55">
        <v>18.52</v>
      </c>
      <c r="Q397" s="55" t="s">
        <v>46</v>
      </c>
      <c r="R397" s="55" t="s">
        <v>47</v>
      </c>
      <c r="S397" s="55" t="s">
        <v>48</v>
      </c>
      <c r="T397" s="55"/>
      <c r="U397" s="37" t="s">
        <v>50</v>
      </c>
    </row>
    <row r="398" spans="1:21" s="197" customFormat="1" ht="14.25" customHeight="1" x14ac:dyDescent="0.2">
      <c r="A398" s="23" t="str">
        <f>IFERROR(VLOOKUP(D398,[23]CODIGOS!$A$1:$I$1872,2,0),"CODIGO INVALIDO ")</f>
        <v>ZONA 2</v>
      </c>
      <c r="B398" s="23" t="str">
        <f>IFERROR(VLOOKUP(D398,[23]CODIGOS!$A$1:$I$1872,3,0),"CODIGO INVALIDO ")</f>
        <v>NAPO</v>
      </c>
      <c r="C398" s="23" t="str">
        <f>IFERROR(VLOOKUP(D398,[23]CODIGOS!$A$1:$I$1872,4,0),"CODIGO INVALIDO ")</f>
        <v>QUIJOS</v>
      </c>
      <c r="D398" s="65" t="s">
        <v>380</v>
      </c>
      <c r="E398" s="23" t="str">
        <f>IFERROR(VLOOKUP(D398,[24]CODIGOS!$A$1:$I$1872,6,0),"CODIGO INVALIDO ")</f>
        <v>EL VALLE DE QUIJOS</v>
      </c>
      <c r="F398" s="23" t="str">
        <f>IFERROR(VLOOKUP(D398,[24]CODIGOS!$A$1:$I$1872,7,0),"CODIGO INVALIDO ")</f>
        <v>SAN FRANCISCO DE BORJA</v>
      </c>
      <c r="G398" s="23" t="str">
        <f>IFERROR(VLOOKUP(D398,[24]CODIGOS!$A$1:$I$1872,8,0),"CODIGO INVALIDO ")</f>
        <v>SAN FRANCISCO DE BORJA 2</v>
      </c>
      <c r="H398" s="23" t="s">
        <v>381</v>
      </c>
      <c r="I398" s="45">
        <v>-0.464212345524186</v>
      </c>
      <c r="J398" s="104">
        <v>-77.917269587451301</v>
      </c>
      <c r="K398" s="67">
        <v>44894</v>
      </c>
      <c r="L398" s="37" t="s">
        <v>145</v>
      </c>
      <c r="M398" s="61" t="s">
        <v>17</v>
      </c>
      <c r="N398" s="56">
        <v>0.58333333333333337</v>
      </c>
      <c r="O398" s="56">
        <v>0.66666666666666663</v>
      </c>
      <c r="P398" s="55">
        <v>29.03</v>
      </c>
      <c r="Q398" s="55" t="s">
        <v>46</v>
      </c>
      <c r="R398" s="55" t="s">
        <v>47</v>
      </c>
      <c r="S398" s="55" t="s">
        <v>228</v>
      </c>
      <c r="T398" s="55"/>
      <c r="U398" s="37" t="s">
        <v>50</v>
      </c>
    </row>
    <row r="399" spans="1:21" s="197" customFormat="1" ht="14.25" customHeight="1" x14ac:dyDescent="0.2">
      <c r="A399" s="23" t="str">
        <f>IFERROR(VLOOKUP(D399,[23]CODIGOS!$A$1:$I$1872,2,0),"CODIGO INVALIDO ")</f>
        <v>ZONA 2</v>
      </c>
      <c r="B399" s="23" t="str">
        <f>IFERROR(VLOOKUP(D399,[23]CODIGOS!$A$1:$I$1872,3,0),"CODIGO INVALIDO ")</f>
        <v>NAPO</v>
      </c>
      <c r="C399" s="23" t="str">
        <f>IFERROR(VLOOKUP(D399,[23]CODIGOS!$A$1:$I$1872,4,0),"CODIGO INVALIDO ")</f>
        <v>ARCHIDONA</v>
      </c>
      <c r="D399" s="65" t="s">
        <v>682</v>
      </c>
      <c r="E399" s="23" t="str">
        <f>IFERROR(VLOOKUP(D399,[24]CODIGOS!$A$1:$I$1872,6,0),"CODIGO INVALIDO ")</f>
        <v>TENA</v>
      </c>
      <c r="F399" s="23" t="str">
        <f>IFERROR(VLOOKUP(D399,[24]CODIGOS!$A$1:$I$1872,7,0),"CODIGO INVALIDO ")</f>
        <v>ARCHIDONA</v>
      </c>
      <c r="G399" s="23" t="str">
        <f>IFERROR(VLOOKUP(D399,[24]CODIGOS!$A$1:$I$1872,8,0),"CODIGO INVALIDO ")</f>
        <v>ARCHIDONA 1</v>
      </c>
      <c r="H399" s="23" t="s">
        <v>1158</v>
      </c>
      <c r="I399" s="45">
        <v>-0.45534992873015001</v>
      </c>
      <c r="J399" s="45">
        <v>-77.7742910384586</v>
      </c>
      <c r="K399" s="67">
        <v>44898</v>
      </c>
      <c r="L399" s="37" t="s">
        <v>145</v>
      </c>
      <c r="M399" s="61" t="s">
        <v>17</v>
      </c>
      <c r="N399" s="56">
        <v>0.79166666666666663</v>
      </c>
      <c r="O399" s="56">
        <v>0.875</v>
      </c>
      <c r="P399" s="55">
        <v>4.9800000000000004</v>
      </c>
      <c r="Q399" s="55" t="s">
        <v>46</v>
      </c>
      <c r="R399" s="55" t="s">
        <v>109</v>
      </c>
      <c r="S399" s="55" t="s">
        <v>65</v>
      </c>
      <c r="T399" s="55"/>
      <c r="U399" s="37" t="s">
        <v>50</v>
      </c>
    </row>
    <row r="400" spans="1:21" s="215" customFormat="1" ht="14.25" customHeight="1" x14ac:dyDescent="0.25">
      <c r="A400" s="23" t="str">
        <f>IFERROR(VLOOKUP(D400,[23]CODIGOS!$A$1:$I$1872,2,0),"CODIGO INVALIDO ")</f>
        <v>ZONA 2</v>
      </c>
      <c r="B400" s="23" t="str">
        <f>IFERROR(VLOOKUP(D400,[23]CODIGOS!$A$1:$I$1872,3,0),"CODIGO INVALIDO ")</f>
        <v>NAPO</v>
      </c>
      <c r="C400" s="23" t="str">
        <f>IFERROR(VLOOKUP(D400,[23]CODIGOS!$A$1:$I$1872,4,0),"CODIGO INVALIDO ")</f>
        <v>QUIJOS</v>
      </c>
      <c r="D400" s="65" t="s">
        <v>380</v>
      </c>
      <c r="E400" s="23" t="str">
        <f>IFERROR(VLOOKUP(D400,[24]CODIGOS!$A$1:$I$1872,6,0),"CODIGO INVALIDO ")</f>
        <v>EL VALLE DE QUIJOS</v>
      </c>
      <c r="F400" s="23" t="str">
        <f>IFERROR(VLOOKUP(D400,[24]CODIGOS!$A$1:$I$1872,7,0),"CODIGO INVALIDO ")</f>
        <v>SAN FRANCISCO DE BORJA</v>
      </c>
      <c r="G400" s="23" t="str">
        <f>IFERROR(VLOOKUP(D400,[24]CODIGOS!$A$1:$I$1872,8,0),"CODIGO INVALIDO ")</f>
        <v>SAN FRANCISCO DE BORJA 2</v>
      </c>
      <c r="H400" s="23" t="s">
        <v>381</v>
      </c>
      <c r="I400" s="45">
        <v>-0.44793149597582099</v>
      </c>
      <c r="J400" s="45">
        <v>-77.9517173766817</v>
      </c>
      <c r="K400" s="67">
        <v>44912</v>
      </c>
      <c r="L400" s="37" t="s">
        <v>145</v>
      </c>
      <c r="M400" s="37" t="s">
        <v>17</v>
      </c>
      <c r="N400" s="56">
        <v>0.5625</v>
      </c>
      <c r="O400" s="56">
        <v>0.83333333333333337</v>
      </c>
      <c r="P400" s="55">
        <v>3.26</v>
      </c>
      <c r="Q400" s="57" t="s">
        <v>46</v>
      </c>
      <c r="R400" s="55" t="s">
        <v>47</v>
      </c>
      <c r="S400" s="55" t="s">
        <v>1373</v>
      </c>
      <c r="T400" s="55" t="s">
        <v>49</v>
      </c>
      <c r="U400" s="55" t="s">
        <v>50</v>
      </c>
    </row>
    <row r="401" spans="1:21" s="192" customFormat="1" ht="14.25" customHeight="1" x14ac:dyDescent="0.2">
      <c r="A401" s="23" t="str">
        <f>IFERROR(VLOOKUP(D401,[23]CODIGOS!$A$1:$I$1872,2,0),"CODIGO INVALIDO ")</f>
        <v>ZONA 3</v>
      </c>
      <c r="B401" s="23" t="str">
        <f>IFERROR(VLOOKUP(D401,[23]CODIGOS!$A$1:$I$1872,3,0),"CODIGO INVALIDO ")</f>
        <v>PASTAZA</v>
      </c>
      <c r="C401" s="23" t="str">
        <f>IFERROR(VLOOKUP(D401,[23]CODIGOS!$A$1:$I$1872,4,0),"CODIGO INVALIDO ")</f>
        <v>MERA</v>
      </c>
      <c r="D401" s="64" t="s">
        <v>43</v>
      </c>
      <c r="E401" s="23" t="str">
        <f>IFERROR(VLOOKUP(D401,[24]CODIGOS!$A$1:$I$1872,6,0),"CODIGO INVALIDO ")</f>
        <v>PASTAZA</v>
      </c>
      <c r="F401" s="23" t="str">
        <f>IFERROR(VLOOKUP(D401,[24]CODIGOS!$A$1:$I$1872,7,0),"CODIGO INVALIDO ")</f>
        <v>SHELL MERA</v>
      </c>
      <c r="G401" s="23" t="str">
        <f>IFERROR(VLOOKUP(D401,[24]CODIGOS!$A$1:$I$1872,8,0),"CODIGO INVALIDO ")</f>
        <v>SHELL MERA 2</v>
      </c>
      <c r="H401" s="23" t="s">
        <v>44</v>
      </c>
      <c r="I401" s="59">
        <v>-1.4554997195552399</v>
      </c>
      <c r="J401" s="37">
        <v>-78.1210649013519</v>
      </c>
      <c r="K401" s="68">
        <v>44567</v>
      </c>
      <c r="L401" s="68" t="s">
        <v>45</v>
      </c>
      <c r="M401" s="61" t="s">
        <v>17</v>
      </c>
      <c r="N401" s="56">
        <v>0.89583333333333337</v>
      </c>
      <c r="O401" s="56">
        <v>1.0416666666666666E-2</v>
      </c>
      <c r="P401" s="27">
        <v>15</v>
      </c>
      <c r="Q401" s="65" t="s">
        <v>46</v>
      </c>
      <c r="R401" s="27" t="s">
        <v>47</v>
      </c>
      <c r="S401" s="27" t="s">
        <v>48</v>
      </c>
      <c r="T401" s="23" t="s">
        <v>49</v>
      </c>
      <c r="U401" s="27" t="s">
        <v>50</v>
      </c>
    </row>
    <row r="402" spans="1:21" s="192" customFormat="1" ht="14.25" customHeight="1" x14ac:dyDescent="0.2">
      <c r="A402" s="23" t="str">
        <f>IFERROR(VLOOKUP(D402,[23]CODIGOS!$A$1:$I$1872,2,0),"CODIGO INVALIDO ")</f>
        <v>ZONA 3</v>
      </c>
      <c r="B402" s="23" t="str">
        <f>IFERROR(VLOOKUP(D402,[23]CODIGOS!$A$1:$I$1872,3,0),"CODIGO INVALIDO ")</f>
        <v>PASTAZA</v>
      </c>
      <c r="C402" s="23" t="str">
        <f>IFERROR(VLOOKUP(D402,[23]CODIGOS!$A$1:$I$1872,4,0),"CODIGO INVALIDO ")</f>
        <v>MERA</v>
      </c>
      <c r="D402" s="64" t="s">
        <v>43</v>
      </c>
      <c r="E402" s="23" t="str">
        <f>IFERROR(VLOOKUP(D402,[24]CODIGOS!$A$1:$I$1872,6,0),"CODIGO INVALIDO ")</f>
        <v>PASTAZA</v>
      </c>
      <c r="F402" s="23" t="str">
        <f>IFERROR(VLOOKUP(D402,[24]CODIGOS!$A$1:$I$1872,7,0),"CODIGO INVALIDO ")</f>
        <v>SHELL MERA</v>
      </c>
      <c r="G402" s="23" t="str">
        <f>IFERROR(VLOOKUP(D402,[24]CODIGOS!$A$1:$I$1872,8,0),"CODIGO INVALIDO ")</f>
        <v>SHELL MERA 2</v>
      </c>
      <c r="H402" s="23" t="s">
        <v>44</v>
      </c>
      <c r="I402" s="59">
        <v>-1.4554997195552399</v>
      </c>
      <c r="J402" s="37">
        <v>-78.1210649013519</v>
      </c>
      <c r="K402" s="68">
        <v>44583</v>
      </c>
      <c r="L402" s="68" t="s">
        <v>45</v>
      </c>
      <c r="M402" s="61" t="s">
        <v>17</v>
      </c>
      <c r="N402" s="56">
        <v>0.14583333333333334</v>
      </c>
      <c r="O402" s="56">
        <v>0.24374999999999999</v>
      </c>
      <c r="P402" s="27">
        <v>11.14</v>
      </c>
      <c r="Q402" s="65" t="s">
        <v>46</v>
      </c>
      <c r="R402" s="27" t="s">
        <v>47</v>
      </c>
      <c r="S402" s="27" t="s">
        <v>165</v>
      </c>
      <c r="T402" s="23"/>
      <c r="U402" s="27" t="s">
        <v>50</v>
      </c>
    </row>
    <row r="403" spans="1:21" s="192" customFormat="1" ht="14.25" customHeight="1" x14ac:dyDescent="0.2">
      <c r="A403" s="23" t="str">
        <f>IFERROR(VLOOKUP(D403,[23]CODIGOS!$A$1:$I$1872,2,0),"CODIGO INVALIDO ")</f>
        <v>ZONA 3</v>
      </c>
      <c r="B403" s="23" t="str">
        <f>IFERROR(VLOOKUP(D403,[23]CODIGOS!$A$1:$I$1872,3,0),"CODIGO INVALIDO ")</f>
        <v>PASTAZA</v>
      </c>
      <c r="C403" s="23" t="str">
        <f>IFERROR(VLOOKUP(D403,[23]CODIGOS!$A$1:$I$1872,4,0),"CODIGO INVALIDO ")</f>
        <v>MERA</v>
      </c>
      <c r="D403" s="64" t="s">
        <v>43</v>
      </c>
      <c r="E403" s="23" t="str">
        <f>IFERROR(VLOOKUP(D403,[24]CODIGOS!$A$1:$I$1872,6,0),"CODIGO INVALIDO ")</f>
        <v>PASTAZA</v>
      </c>
      <c r="F403" s="23" t="str">
        <f>IFERROR(VLOOKUP(D403,[24]CODIGOS!$A$1:$I$1872,7,0),"CODIGO INVALIDO ")</f>
        <v>SHELL MERA</v>
      </c>
      <c r="G403" s="23" t="str">
        <f>IFERROR(VLOOKUP(D403,[24]CODIGOS!$A$1:$I$1872,8,0),"CODIGO INVALIDO ")</f>
        <v>SHELL MERA 2</v>
      </c>
      <c r="H403" s="23" t="s">
        <v>44</v>
      </c>
      <c r="I403" s="59">
        <v>-1.4554997195552399</v>
      </c>
      <c r="J403" s="37">
        <v>-78.1210649013519</v>
      </c>
      <c r="K403" s="68">
        <v>44588</v>
      </c>
      <c r="L403" s="68" t="s">
        <v>45</v>
      </c>
      <c r="M403" s="61" t="s">
        <v>17</v>
      </c>
      <c r="N403" s="56">
        <v>0.45833333333333331</v>
      </c>
      <c r="O403" s="56">
        <v>0.49305555555555558</v>
      </c>
      <c r="P403" s="27">
        <v>9.84</v>
      </c>
      <c r="Q403" s="65" t="s">
        <v>46</v>
      </c>
      <c r="R403" s="27" t="s">
        <v>47</v>
      </c>
      <c r="S403" s="27" t="s">
        <v>49</v>
      </c>
      <c r="T403" s="23" t="s">
        <v>228</v>
      </c>
      <c r="U403" s="27" t="s">
        <v>50</v>
      </c>
    </row>
    <row r="404" spans="1:21" s="192" customFormat="1" ht="14.25" customHeight="1" x14ac:dyDescent="0.2">
      <c r="A404" s="23" t="str">
        <f>IFERROR(VLOOKUP(D404,[23]CODIGOS!$A$1:$I$1872,2,0),"CODIGO INVALIDO ")</f>
        <v>ZONA 3</v>
      </c>
      <c r="B404" s="23" t="str">
        <f>IFERROR(VLOOKUP(D404,[23]CODIGOS!$A$1:$I$1872,3,0),"CODIGO INVALIDO ")</f>
        <v>PASTAZA</v>
      </c>
      <c r="C404" s="23" t="str">
        <f>IFERROR(VLOOKUP(D404,[23]CODIGOS!$A$1:$I$1872,4,0),"CODIGO INVALIDO ")</f>
        <v>MERA</v>
      </c>
      <c r="D404" s="64" t="s">
        <v>43</v>
      </c>
      <c r="E404" s="23" t="str">
        <f>IFERROR(VLOOKUP(D404,[24]CODIGOS!$A$1:$I$1872,6,0),"CODIGO INVALIDO ")</f>
        <v>PASTAZA</v>
      </c>
      <c r="F404" s="23" t="str">
        <f>IFERROR(VLOOKUP(D404,[24]CODIGOS!$A$1:$I$1872,7,0),"CODIGO INVALIDO ")</f>
        <v>SHELL MERA</v>
      </c>
      <c r="G404" s="23" t="str">
        <f>IFERROR(VLOOKUP(D404,[24]CODIGOS!$A$1:$I$1872,8,0),"CODIGO INVALIDO ")</f>
        <v>SHELL MERA 2</v>
      </c>
      <c r="H404" s="23" t="s">
        <v>44</v>
      </c>
      <c r="I404" s="59">
        <v>-1.4554997195552399</v>
      </c>
      <c r="J404" s="37">
        <v>-78.1210649013519</v>
      </c>
      <c r="K404" s="68">
        <v>44607</v>
      </c>
      <c r="L404" s="68" t="s">
        <v>45</v>
      </c>
      <c r="M404" s="61" t="s">
        <v>17</v>
      </c>
      <c r="N404" s="56">
        <v>0.625</v>
      </c>
      <c r="O404" s="56">
        <v>0.64652777777777781</v>
      </c>
      <c r="P404" s="27">
        <v>9.84</v>
      </c>
      <c r="Q404" s="65" t="s">
        <v>46</v>
      </c>
      <c r="R404" s="27" t="s">
        <v>47</v>
      </c>
      <c r="S404" s="27" t="s">
        <v>428</v>
      </c>
      <c r="T404" s="23" t="s">
        <v>75</v>
      </c>
      <c r="U404" s="27" t="s">
        <v>50</v>
      </c>
    </row>
    <row r="405" spans="1:21" s="192" customFormat="1" ht="14.25" customHeight="1" x14ac:dyDescent="0.2">
      <c r="A405" s="23" t="str">
        <f>IFERROR(VLOOKUP(D405,[23]CODIGOS!$A$1:$I$1872,2,0),"CODIGO INVALIDO ")</f>
        <v>ZONA 3</v>
      </c>
      <c r="B405" s="23" t="str">
        <f>IFERROR(VLOOKUP(D405,[23]CODIGOS!$A$1:$I$1872,3,0),"CODIGO INVALIDO ")</f>
        <v>PASTAZA</v>
      </c>
      <c r="C405" s="23" t="str">
        <f>IFERROR(VLOOKUP(D405,[23]CODIGOS!$A$1:$I$1872,4,0),"CODIGO INVALIDO ")</f>
        <v>MERA</v>
      </c>
      <c r="D405" s="64" t="s">
        <v>43</v>
      </c>
      <c r="E405" s="23" t="str">
        <f>IFERROR(VLOOKUP(D405,[24]CODIGOS!$A$1:$I$1872,6,0),"CODIGO INVALIDO ")</f>
        <v>PASTAZA</v>
      </c>
      <c r="F405" s="23" t="str">
        <f>IFERROR(VLOOKUP(D405,[24]CODIGOS!$A$1:$I$1872,7,0),"CODIGO INVALIDO ")</f>
        <v>SHELL MERA</v>
      </c>
      <c r="G405" s="23" t="str">
        <f>IFERROR(VLOOKUP(D405,[24]CODIGOS!$A$1:$I$1872,8,0),"CODIGO INVALIDO ")</f>
        <v>SHELL MERA 2</v>
      </c>
      <c r="H405" s="23" t="s">
        <v>44</v>
      </c>
      <c r="I405" s="59">
        <v>-1.4554997195552399</v>
      </c>
      <c r="J405" s="37">
        <v>-78.1210649013519</v>
      </c>
      <c r="K405" s="68">
        <v>44623</v>
      </c>
      <c r="L405" s="68" t="s">
        <v>45</v>
      </c>
      <c r="M405" s="61" t="s">
        <v>17</v>
      </c>
      <c r="N405" s="56">
        <v>0.625</v>
      </c>
      <c r="O405" s="56">
        <v>0.66666666666666663</v>
      </c>
      <c r="P405" s="27">
        <v>18.899999999999999</v>
      </c>
      <c r="Q405" s="65" t="s">
        <v>46</v>
      </c>
      <c r="R405" s="27" t="s">
        <v>109</v>
      </c>
      <c r="S405" s="27" t="s">
        <v>65</v>
      </c>
      <c r="T405" s="23"/>
      <c r="U405" s="27" t="s">
        <v>50</v>
      </c>
    </row>
    <row r="406" spans="1:21" s="185" customFormat="1" ht="14.25" customHeight="1" x14ac:dyDescent="0.2">
      <c r="A406" s="23" t="str">
        <f>IFERROR(VLOOKUP(D406,[23]CODIGOS!$A$1:$I$1872,2,0),"CODIGO INVALIDO ")</f>
        <v>ZONA 3</v>
      </c>
      <c r="B406" s="23" t="str">
        <f>IFERROR(VLOOKUP(D406,[23]CODIGOS!$A$1:$I$1872,3,0),"CODIGO INVALIDO ")</f>
        <v>PASTAZA</v>
      </c>
      <c r="C406" s="23" t="str">
        <f>IFERROR(VLOOKUP(D406,[23]CODIGOS!$A$1:$I$1872,4,0),"CODIGO INVALIDO ")</f>
        <v>MERA</v>
      </c>
      <c r="D406" s="64" t="s">
        <v>43</v>
      </c>
      <c r="E406" s="23" t="str">
        <f>IFERROR(VLOOKUP(D406,[24]CODIGOS!$A$1:$I$1872,6,0),"CODIGO INVALIDO ")</f>
        <v>PASTAZA</v>
      </c>
      <c r="F406" s="23" t="str">
        <f>IFERROR(VLOOKUP(D406,[24]CODIGOS!$A$1:$I$1872,7,0),"CODIGO INVALIDO ")</f>
        <v>SHELL MERA</v>
      </c>
      <c r="G406" s="23" t="str">
        <f>IFERROR(VLOOKUP(D406,[24]CODIGOS!$A$1:$I$1872,8,0),"CODIGO INVALIDO ")</f>
        <v>SHELL MERA 2</v>
      </c>
      <c r="H406" s="23" t="s">
        <v>44</v>
      </c>
      <c r="I406" s="59">
        <v>-1.4554997195552399</v>
      </c>
      <c r="J406" s="37">
        <v>-78.1210649013519</v>
      </c>
      <c r="K406" s="68">
        <v>44638</v>
      </c>
      <c r="L406" s="68" t="s">
        <v>45</v>
      </c>
      <c r="M406" s="61" t="s">
        <v>17</v>
      </c>
      <c r="N406" s="62">
        <v>0.97916666666666663</v>
      </c>
      <c r="O406" s="62">
        <v>0.15902777777777777</v>
      </c>
      <c r="P406" s="23">
        <v>30.16</v>
      </c>
      <c r="Q406" s="57" t="s">
        <v>46</v>
      </c>
      <c r="R406" s="27" t="s">
        <v>47</v>
      </c>
      <c r="S406" s="27" t="s">
        <v>228</v>
      </c>
      <c r="T406" s="23" t="s">
        <v>561</v>
      </c>
      <c r="U406" s="27" t="s">
        <v>50</v>
      </c>
    </row>
    <row r="407" spans="1:21" s="185" customFormat="1" ht="14.25" customHeight="1" x14ac:dyDescent="0.2">
      <c r="A407" s="23" t="str">
        <f>IFERROR(VLOOKUP(D407,[23]CODIGOS!$A$1:$I$1872,2,0),"CODIGO INVALIDO ")</f>
        <v>ZONA 3</v>
      </c>
      <c r="B407" s="23" t="str">
        <f>IFERROR(VLOOKUP(D407,[23]CODIGOS!$A$1:$I$1872,3,0),"CODIGO INVALIDO ")</f>
        <v>PASTAZA</v>
      </c>
      <c r="C407" s="23" t="str">
        <f>IFERROR(VLOOKUP(D407,[23]CODIGOS!$A$1:$I$1872,4,0),"CODIGO INVALIDO ")</f>
        <v>MERA</v>
      </c>
      <c r="D407" s="64" t="s">
        <v>43</v>
      </c>
      <c r="E407" s="23" t="str">
        <f>IFERROR(VLOOKUP(D407,[24]CODIGOS!$A$1:$I$1872,6,0),"CODIGO INVALIDO ")</f>
        <v>PASTAZA</v>
      </c>
      <c r="F407" s="23" t="str">
        <f>IFERROR(VLOOKUP(D407,[24]CODIGOS!$A$1:$I$1872,7,0),"CODIGO INVALIDO ")</f>
        <v>SHELL MERA</v>
      </c>
      <c r="G407" s="23" t="str">
        <f>IFERROR(VLOOKUP(D407,[24]CODIGOS!$A$1:$I$1872,8,0),"CODIGO INVALIDO ")</f>
        <v>SHELL MERA 2</v>
      </c>
      <c r="H407" s="23" t="s">
        <v>44</v>
      </c>
      <c r="I407" s="59">
        <v>-1.4554997195552399</v>
      </c>
      <c r="J407" s="37">
        <v>-78.1210649013519</v>
      </c>
      <c r="K407" s="68">
        <v>44639</v>
      </c>
      <c r="L407" s="68" t="s">
        <v>45</v>
      </c>
      <c r="M407" s="61" t="s">
        <v>17</v>
      </c>
      <c r="N407" s="62">
        <v>0.97916666666666663</v>
      </c>
      <c r="O407" s="62">
        <v>0.15902777777777777</v>
      </c>
      <c r="P407" s="23">
        <v>37.65</v>
      </c>
      <c r="Q407" s="57" t="s">
        <v>46</v>
      </c>
      <c r="R407" s="27" t="s">
        <v>47</v>
      </c>
      <c r="S407" s="27" t="s">
        <v>228</v>
      </c>
      <c r="T407" s="23" t="s">
        <v>561</v>
      </c>
      <c r="U407" s="27" t="s">
        <v>50</v>
      </c>
    </row>
    <row r="408" spans="1:21" s="185" customFormat="1" ht="14.25" customHeight="1" x14ac:dyDescent="0.2">
      <c r="A408" s="23" t="str">
        <f>IFERROR(VLOOKUP(D408,[23]CODIGOS!$A$1:$I$1872,2,0),"CODIGO INVALIDO ")</f>
        <v>ZONA 3</v>
      </c>
      <c r="B408" s="23" t="str">
        <f>IFERROR(VLOOKUP(D408,[23]CODIGOS!$A$1:$I$1872,3,0),"CODIGO INVALIDO ")</f>
        <v>PASTAZA</v>
      </c>
      <c r="C408" s="23" t="str">
        <f>IFERROR(VLOOKUP(D408,[23]CODIGOS!$A$1:$I$1872,4,0),"CODIGO INVALIDO ")</f>
        <v>PASTAZA</v>
      </c>
      <c r="D408" s="64" t="s">
        <v>385</v>
      </c>
      <c r="E408" s="23" t="str">
        <f>IFERROR(VLOOKUP(D408,[24]CODIGOS!$A$1:$I$1872,6,0),"CODIGO INVALIDO ")</f>
        <v>PASTAZA</v>
      </c>
      <c r="F408" s="23" t="str">
        <f>IFERROR(VLOOKUP(D408,[24]CODIGOS!$A$1:$I$1872,7,0),"CODIGO INVALIDO ")</f>
        <v>TARQUI</v>
      </c>
      <c r="G408" s="23" t="str">
        <f>IFERROR(VLOOKUP(D408,[24]CODIGOS!$A$1:$I$1872,8,0),"CODIGO INVALIDO ")</f>
        <v>TARQUI 1</v>
      </c>
      <c r="H408" s="23" t="s">
        <v>386</v>
      </c>
      <c r="I408" s="59">
        <v>-1.50396920241468</v>
      </c>
      <c r="J408" s="37">
        <v>-78.002218873856805</v>
      </c>
      <c r="K408" s="68">
        <v>44644</v>
      </c>
      <c r="L408" s="68" t="s">
        <v>45</v>
      </c>
      <c r="M408" s="61" t="s">
        <v>17</v>
      </c>
      <c r="N408" s="62">
        <v>0.54166666666666663</v>
      </c>
      <c r="O408" s="62">
        <v>0.64652777777777781</v>
      </c>
      <c r="P408" s="23">
        <v>4.0199999999999996</v>
      </c>
      <c r="Q408" s="57" t="s">
        <v>46</v>
      </c>
      <c r="R408" s="27" t="s">
        <v>47</v>
      </c>
      <c r="S408" s="27" t="s">
        <v>557</v>
      </c>
      <c r="T408" s="23"/>
      <c r="U408" s="27" t="s">
        <v>50</v>
      </c>
    </row>
    <row r="409" spans="1:21" s="185" customFormat="1" ht="14.25" customHeight="1" x14ac:dyDescent="0.2">
      <c r="A409" s="23" t="str">
        <f>IFERROR(VLOOKUP(D409,[23]CODIGOS!$A$1:$I$1872,2,0),"CODIGO INVALIDO ")</f>
        <v>ZONA 3</v>
      </c>
      <c r="B409" s="23" t="str">
        <f>IFERROR(VLOOKUP(D409,[23]CODIGOS!$A$1:$I$1872,3,0),"CODIGO INVALIDO ")</f>
        <v>PASTAZA</v>
      </c>
      <c r="C409" s="23" t="str">
        <f>IFERROR(VLOOKUP(D409,[23]CODIGOS!$A$1:$I$1872,4,0),"CODIGO INVALIDO ")</f>
        <v>MERA</v>
      </c>
      <c r="D409" s="64" t="s">
        <v>43</v>
      </c>
      <c r="E409" s="23" t="str">
        <f>IFERROR(VLOOKUP(D409,[24]CODIGOS!$A$1:$I$1872,6,0),"CODIGO INVALIDO ")</f>
        <v>PASTAZA</v>
      </c>
      <c r="F409" s="23" t="str">
        <f>IFERROR(VLOOKUP(D409,[24]CODIGOS!$A$1:$I$1872,7,0),"CODIGO INVALIDO ")</f>
        <v>SHELL MERA</v>
      </c>
      <c r="G409" s="23" t="str">
        <f>IFERROR(VLOOKUP(D409,[24]CODIGOS!$A$1:$I$1872,8,0),"CODIGO INVALIDO ")</f>
        <v>SHELL MERA 2</v>
      </c>
      <c r="H409" s="23" t="s">
        <v>44</v>
      </c>
      <c r="I409" s="59">
        <v>-1.4554997195552399</v>
      </c>
      <c r="J409" s="37">
        <v>-78.1210649013519</v>
      </c>
      <c r="K409" s="68">
        <v>44645</v>
      </c>
      <c r="L409" s="68" t="s">
        <v>45</v>
      </c>
      <c r="M409" s="61" t="s">
        <v>17</v>
      </c>
      <c r="N409" s="62">
        <v>0.33333333333333331</v>
      </c>
      <c r="O409" s="62">
        <v>0.35138888888888892</v>
      </c>
      <c r="P409" s="23">
        <v>18</v>
      </c>
      <c r="Q409" s="57" t="s">
        <v>46</v>
      </c>
      <c r="R409" s="27" t="s">
        <v>109</v>
      </c>
      <c r="S409" s="27" t="s">
        <v>65</v>
      </c>
      <c r="T409" s="23"/>
      <c r="U409" s="27" t="s">
        <v>50</v>
      </c>
    </row>
    <row r="410" spans="1:21" s="185" customFormat="1" ht="14.25" customHeight="1" x14ac:dyDescent="0.2">
      <c r="A410" s="23" t="str">
        <f>IFERROR(VLOOKUP(D410,[23]CODIGOS!$A$1:$I$1872,2,0),"CODIGO INVALIDO ")</f>
        <v>ZONA 3</v>
      </c>
      <c r="B410" s="23" t="str">
        <f>IFERROR(VLOOKUP(D410,[23]CODIGOS!$A$1:$I$1872,3,0),"CODIGO INVALIDO ")</f>
        <v>PASTAZA</v>
      </c>
      <c r="C410" s="23" t="str">
        <f>IFERROR(VLOOKUP(D410,[23]CODIGOS!$A$1:$I$1872,4,0),"CODIGO INVALIDO ")</f>
        <v>PASTAZA</v>
      </c>
      <c r="D410" s="64" t="s">
        <v>560</v>
      </c>
      <c r="E410" s="23" t="str">
        <f>IFERROR(VLOOKUP(D410,[24]CODIGOS!$A$1:$I$1872,6,0),"CODIGO INVALIDO ")</f>
        <v>PASTAZA</v>
      </c>
      <c r="F410" s="23" t="str">
        <f>IFERROR(VLOOKUP(D410,[24]CODIGOS!$A$1:$I$1872,7,0),"CODIGO INVALIDO ")</f>
        <v>CANELOS</v>
      </c>
      <c r="G410" s="23" t="str">
        <f>IFERROR(VLOOKUP(D410,[24]CODIGOS!$A$1:$I$1872,8,0),"CODIGO INVALIDO ")</f>
        <v>CANELOS 2</v>
      </c>
      <c r="H410" s="23" t="s">
        <v>615</v>
      </c>
      <c r="I410" s="59">
        <v>-1.58450608673733</v>
      </c>
      <c r="J410" s="37">
        <v>-77.867510318756104</v>
      </c>
      <c r="K410" s="68">
        <v>44645</v>
      </c>
      <c r="L410" s="68" t="s">
        <v>45</v>
      </c>
      <c r="M410" s="61" t="s">
        <v>17</v>
      </c>
      <c r="N410" s="62">
        <v>0.58333333333333337</v>
      </c>
      <c r="O410" s="62">
        <v>0.66666666666666663</v>
      </c>
      <c r="P410" s="23">
        <v>5.75</v>
      </c>
      <c r="Q410" s="57" t="s">
        <v>46</v>
      </c>
      <c r="R410" s="27" t="s">
        <v>47</v>
      </c>
      <c r="S410" s="27" t="s">
        <v>518</v>
      </c>
      <c r="T410" s="23" t="s">
        <v>467</v>
      </c>
      <c r="U410" s="27" t="s">
        <v>50</v>
      </c>
    </row>
    <row r="411" spans="1:21" s="185" customFormat="1" ht="14.25" customHeight="1" x14ac:dyDescent="0.2">
      <c r="A411" s="23" t="str">
        <f>IFERROR(VLOOKUP(D411,[23]CODIGOS!$A$1:$I$1872,2,0),"CODIGO INVALIDO ")</f>
        <v>ZONA 3</v>
      </c>
      <c r="B411" s="23" t="str">
        <f>IFERROR(VLOOKUP(D411,[23]CODIGOS!$A$1:$I$1872,3,0),"CODIGO INVALIDO ")</f>
        <v>PASTAZA</v>
      </c>
      <c r="C411" s="23" t="str">
        <f>IFERROR(VLOOKUP(D411,[23]CODIGOS!$A$1:$I$1872,4,0),"CODIGO INVALIDO ")</f>
        <v>PASTAZA</v>
      </c>
      <c r="D411" s="64" t="s">
        <v>616</v>
      </c>
      <c r="E411" s="23" t="str">
        <f>IFERROR(VLOOKUP(D411,[24]CODIGOS!$A$1:$I$1872,6,0),"CODIGO INVALIDO ")</f>
        <v>PASTAZA</v>
      </c>
      <c r="F411" s="23" t="str">
        <f>IFERROR(VLOOKUP(D411,[24]CODIGOS!$A$1:$I$1872,7,0),"CODIGO INVALIDO ")</f>
        <v>FATIMA</v>
      </c>
      <c r="G411" s="23" t="str">
        <f>IFERROR(VLOOKUP(D411,[24]CODIGOS!$A$1:$I$1872,8,0),"CODIGO INVALIDO ")</f>
        <v>FATIMA 1</v>
      </c>
      <c r="H411" s="23" t="s">
        <v>617</v>
      </c>
      <c r="I411" s="59">
        <v>-1.3622309971034601</v>
      </c>
      <c r="J411" s="37">
        <v>-77.942474313895602</v>
      </c>
      <c r="K411" s="68">
        <v>44646</v>
      </c>
      <c r="L411" s="68" t="s">
        <v>45</v>
      </c>
      <c r="M411" s="61" t="s">
        <v>17</v>
      </c>
      <c r="N411" s="62">
        <v>0.54166666666666663</v>
      </c>
      <c r="O411" s="62">
        <v>0.66666666666666663</v>
      </c>
      <c r="P411" s="23">
        <v>4.3</v>
      </c>
      <c r="Q411" s="57" t="s">
        <v>46</v>
      </c>
      <c r="R411" s="27" t="s">
        <v>47</v>
      </c>
      <c r="S411" s="27" t="s">
        <v>618</v>
      </c>
      <c r="T411" s="23" t="s">
        <v>619</v>
      </c>
      <c r="U411" s="27" t="s">
        <v>50</v>
      </c>
    </row>
    <row r="412" spans="1:21" s="185" customFormat="1" ht="14.25" customHeight="1" x14ac:dyDescent="0.2">
      <c r="A412" s="23" t="str">
        <f>IFERROR(VLOOKUP(D412,[23]CODIGOS!$A$1:$I$1872,2,0),"CODIGO INVALIDO ")</f>
        <v>ZONA 3</v>
      </c>
      <c r="B412" s="23" t="str">
        <f>IFERROR(VLOOKUP(D412,[23]CODIGOS!$A$1:$I$1872,3,0),"CODIGO INVALIDO ")</f>
        <v>PASTAZA</v>
      </c>
      <c r="C412" s="23" t="str">
        <f>IFERROR(VLOOKUP(D412,[23]CODIGOS!$A$1:$I$1872,4,0),"CODIGO INVALIDO ")</f>
        <v>MERA</v>
      </c>
      <c r="D412" s="64" t="s">
        <v>43</v>
      </c>
      <c r="E412" s="23" t="str">
        <f>IFERROR(VLOOKUP(D412,[24]CODIGOS!$A$1:$I$1872,6,0),"CODIGO INVALIDO ")</f>
        <v>PASTAZA</v>
      </c>
      <c r="F412" s="23" t="str">
        <f>IFERROR(VLOOKUP(D412,[24]CODIGOS!$A$1:$I$1872,7,0),"CODIGO INVALIDO ")</f>
        <v>SHELL MERA</v>
      </c>
      <c r="G412" s="23" t="str">
        <f>IFERROR(VLOOKUP(D412,[24]CODIGOS!$A$1:$I$1872,8,0),"CODIGO INVALIDO ")</f>
        <v>SHELL MERA 2</v>
      </c>
      <c r="H412" s="23" t="s">
        <v>44</v>
      </c>
      <c r="I412" s="59">
        <v>-1.4554997195552399</v>
      </c>
      <c r="J412" s="37">
        <v>-78.1210649013519</v>
      </c>
      <c r="K412" s="68">
        <v>44648</v>
      </c>
      <c r="L412" s="68" t="s">
        <v>45</v>
      </c>
      <c r="M412" s="61" t="s">
        <v>17</v>
      </c>
      <c r="N412" s="62">
        <v>0.63194444444444442</v>
      </c>
      <c r="O412" s="62">
        <v>0.70833333333333337</v>
      </c>
      <c r="P412" s="23">
        <v>21.84</v>
      </c>
      <c r="Q412" s="27" t="s">
        <v>46</v>
      </c>
      <c r="R412" s="27" t="s">
        <v>47</v>
      </c>
      <c r="S412" s="27" t="s">
        <v>427</v>
      </c>
      <c r="T412" s="23" t="s">
        <v>75</v>
      </c>
      <c r="U412" s="23" t="s">
        <v>50</v>
      </c>
    </row>
    <row r="413" spans="1:21" s="185" customFormat="1" ht="14.25" customHeight="1" x14ac:dyDescent="0.2">
      <c r="A413" s="23" t="str">
        <f>IFERROR(VLOOKUP(D413,[23]CODIGOS!$A$1:$I$1872,2,0),"CODIGO INVALIDO ")</f>
        <v>ZONA 3</v>
      </c>
      <c r="B413" s="23" t="str">
        <f>IFERROR(VLOOKUP(D413,[23]CODIGOS!$A$1:$I$1872,3,0),"CODIGO INVALIDO ")</f>
        <v>PASTAZA</v>
      </c>
      <c r="C413" s="23" t="str">
        <f>IFERROR(VLOOKUP(D413,[23]CODIGOS!$A$1:$I$1872,4,0),"CODIGO INVALIDO ")</f>
        <v>MERA</v>
      </c>
      <c r="D413" s="64" t="s">
        <v>43</v>
      </c>
      <c r="E413" s="23" t="str">
        <f>IFERROR(VLOOKUP(D413,[24]CODIGOS!$A$1:$I$1872,6,0),"CODIGO INVALIDO ")</f>
        <v>PASTAZA</v>
      </c>
      <c r="F413" s="23" t="str">
        <f>IFERROR(VLOOKUP(D413,[24]CODIGOS!$A$1:$I$1872,7,0),"CODIGO INVALIDO ")</f>
        <v>SHELL MERA</v>
      </c>
      <c r="G413" s="23" t="str">
        <f>IFERROR(VLOOKUP(D413,[24]CODIGOS!$A$1:$I$1872,8,0),"CODIGO INVALIDO ")</f>
        <v>SHELL MERA 2</v>
      </c>
      <c r="H413" s="23" t="s">
        <v>44</v>
      </c>
      <c r="I413" s="59">
        <v>-1.4554997195552399</v>
      </c>
      <c r="J413" s="37">
        <v>-78.1210649013519</v>
      </c>
      <c r="K413" s="68">
        <v>44649</v>
      </c>
      <c r="L413" s="68" t="s">
        <v>45</v>
      </c>
      <c r="M413" s="61" t="s">
        <v>17</v>
      </c>
      <c r="N413" s="62">
        <v>0.9375</v>
      </c>
      <c r="O413" s="62">
        <v>1.0416666666666666E-2</v>
      </c>
      <c r="P413" s="23">
        <v>25.4</v>
      </c>
      <c r="Q413" s="27" t="s">
        <v>46</v>
      </c>
      <c r="R413" s="27" t="s">
        <v>109</v>
      </c>
      <c r="S413" s="27" t="s">
        <v>65</v>
      </c>
      <c r="T413" s="23"/>
      <c r="U413" s="23" t="s">
        <v>50</v>
      </c>
    </row>
    <row r="414" spans="1:21" s="192" customFormat="1" ht="14.25" customHeight="1" x14ac:dyDescent="0.2">
      <c r="A414" s="23" t="str">
        <f>IFERROR(VLOOKUP(D414,[23]CODIGOS!$A$1:$I$1872,2,0),"CODIGO INVALIDO ")</f>
        <v>ZONA 3</v>
      </c>
      <c r="B414" s="23" t="str">
        <f>IFERROR(VLOOKUP(D414,[23]CODIGOS!$A$1:$I$1872,3,0),"CODIGO INVALIDO ")</f>
        <v>PASTAZA</v>
      </c>
      <c r="C414" s="23" t="str">
        <f>IFERROR(VLOOKUP(D414,[23]CODIGOS!$A$1:$I$1872,4,0),"CODIGO INVALIDO ")</f>
        <v>MERA</v>
      </c>
      <c r="D414" s="64" t="s">
        <v>43</v>
      </c>
      <c r="E414" s="23" t="str">
        <f>IFERROR(VLOOKUP(D414,[24]CODIGOS!$A$1:$I$1872,6,0),"CODIGO INVALIDO ")</f>
        <v>PASTAZA</v>
      </c>
      <c r="F414" s="23" t="str">
        <f>IFERROR(VLOOKUP(D414,[24]CODIGOS!$A$1:$I$1872,7,0),"CODIGO INVALIDO ")</f>
        <v>SHELL MERA</v>
      </c>
      <c r="G414" s="23" t="str">
        <f>IFERROR(VLOOKUP(D414,[24]CODIGOS!$A$1:$I$1872,8,0),"CODIGO INVALIDO ")</f>
        <v>SHELL MERA 2</v>
      </c>
      <c r="H414" s="23" t="s">
        <v>44</v>
      </c>
      <c r="I414" s="59">
        <v>-1.4554997195552399</v>
      </c>
      <c r="J414" s="37">
        <v>-78.1210649013519</v>
      </c>
      <c r="K414" s="68">
        <v>44652</v>
      </c>
      <c r="L414" s="68" t="s">
        <v>45</v>
      </c>
      <c r="M414" s="61" t="s">
        <v>17</v>
      </c>
      <c r="N414" s="62">
        <v>0.97916666666666663</v>
      </c>
      <c r="O414" s="66">
        <v>6.25E-2</v>
      </c>
      <c r="P414" s="23">
        <v>20.25</v>
      </c>
      <c r="Q414" s="65" t="s">
        <v>46</v>
      </c>
      <c r="R414" s="27" t="s">
        <v>47</v>
      </c>
      <c r="S414" s="27" t="s">
        <v>685</v>
      </c>
      <c r="T414" s="23" t="s">
        <v>467</v>
      </c>
      <c r="U414" s="27" t="s">
        <v>50</v>
      </c>
    </row>
    <row r="415" spans="1:21" s="192" customFormat="1" ht="14.25" customHeight="1" x14ac:dyDescent="0.2">
      <c r="A415" s="23" t="str">
        <f>IFERROR(VLOOKUP(D415,[23]CODIGOS!$A$1:$I$1872,2,0),"CODIGO INVALIDO ")</f>
        <v>ZONA 3</v>
      </c>
      <c r="B415" s="23" t="str">
        <f>IFERROR(VLOOKUP(D415,[23]CODIGOS!$A$1:$I$1872,3,0),"CODIGO INVALIDO ")</f>
        <v>PASTAZA</v>
      </c>
      <c r="C415" s="23" t="str">
        <f>IFERROR(VLOOKUP(D415,[23]CODIGOS!$A$1:$I$1872,4,0),"CODIGO INVALIDO ")</f>
        <v>MERA</v>
      </c>
      <c r="D415" s="64" t="s">
        <v>43</v>
      </c>
      <c r="E415" s="23" t="str">
        <f>IFERROR(VLOOKUP(D415,[24]CODIGOS!$A$1:$I$1872,6,0),"CODIGO INVALIDO ")</f>
        <v>PASTAZA</v>
      </c>
      <c r="F415" s="23" t="str">
        <f>IFERROR(VLOOKUP(D415,[24]CODIGOS!$A$1:$I$1872,7,0),"CODIGO INVALIDO ")</f>
        <v>SHELL MERA</v>
      </c>
      <c r="G415" s="23" t="str">
        <f>IFERROR(VLOOKUP(D415,[24]CODIGOS!$A$1:$I$1872,8,0),"CODIGO INVALIDO ")</f>
        <v>SHELL MERA 2</v>
      </c>
      <c r="H415" s="23" t="s">
        <v>44</v>
      </c>
      <c r="I415" s="59">
        <v>-1.4554997195552399</v>
      </c>
      <c r="J415" s="37">
        <v>-78.1210649013519</v>
      </c>
      <c r="K415" s="68">
        <v>44653</v>
      </c>
      <c r="L415" s="68" t="s">
        <v>45</v>
      </c>
      <c r="M415" s="61" t="s">
        <v>17</v>
      </c>
      <c r="N415" s="66">
        <v>0.45833333333333331</v>
      </c>
      <c r="O415" s="66">
        <v>0.63541666666666663</v>
      </c>
      <c r="P415" s="23">
        <v>3.68</v>
      </c>
      <c r="Q415" s="27" t="s">
        <v>46</v>
      </c>
      <c r="R415" s="27" t="s">
        <v>47</v>
      </c>
      <c r="S415" s="27" t="s">
        <v>686</v>
      </c>
      <c r="T415" s="23"/>
      <c r="U415" s="27" t="s">
        <v>50</v>
      </c>
    </row>
    <row r="416" spans="1:21" s="192" customFormat="1" ht="14.25" customHeight="1" x14ac:dyDescent="0.2">
      <c r="A416" s="23" t="str">
        <f>IFERROR(VLOOKUP(D416,[23]CODIGOS!$A$1:$I$1872,2,0),"CODIGO INVALIDO ")</f>
        <v>ZONA 3</v>
      </c>
      <c r="B416" s="23" t="str">
        <f>IFERROR(VLOOKUP(D416,[23]CODIGOS!$A$1:$I$1872,3,0),"CODIGO INVALIDO ")</f>
        <v>PASTAZA</v>
      </c>
      <c r="C416" s="23" t="str">
        <f>IFERROR(VLOOKUP(D416,[23]CODIGOS!$A$1:$I$1872,4,0),"CODIGO INVALIDO ")</f>
        <v>MERA</v>
      </c>
      <c r="D416" s="64" t="s">
        <v>43</v>
      </c>
      <c r="E416" s="23" t="str">
        <f>IFERROR(VLOOKUP(D416,[24]CODIGOS!$A$1:$I$1872,6,0),"CODIGO INVALIDO ")</f>
        <v>PASTAZA</v>
      </c>
      <c r="F416" s="23" t="str">
        <f>IFERROR(VLOOKUP(D416,[24]CODIGOS!$A$1:$I$1872,7,0),"CODIGO INVALIDO ")</f>
        <v>SHELL MERA</v>
      </c>
      <c r="G416" s="23" t="str">
        <f>IFERROR(VLOOKUP(D416,[24]CODIGOS!$A$1:$I$1872,8,0),"CODIGO INVALIDO ")</f>
        <v>SHELL MERA 2</v>
      </c>
      <c r="H416" s="23" t="s">
        <v>687</v>
      </c>
      <c r="I416" s="59">
        <v>-1.498677</v>
      </c>
      <c r="J416" s="37">
        <v>-78.068286000000001</v>
      </c>
      <c r="K416" s="68">
        <v>44663</v>
      </c>
      <c r="L416" s="68" t="s">
        <v>45</v>
      </c>
      <c r="M416" s="61" t="s">
        <v>17</v>
      </c>
      <c r="N416" s="66">
        <v>0.77083333333333337</v>
      </c>
      <c r="O416" s="66">
        <v>0.84375</v>
      </c>
      <c r="P416" s="23">
        <v>18</v>
      </c>
      <c r="Q416" s="27" t="s">
        <v>46</v>
      </c>
      <c r="R416" s="27" t="s">
        <v>109</v>
      </c>
      <c r="S416" s="27" t="s">
        <v>65</v>
      </c>
      <c r="T416" s="23"/>
      <c r="U416" s="27" t="s">
        <v>50</v>
      </c>
    </row>
    <row r="417" spans="1:21" s="192" customFormat="1" ht="14.25" customHeight="1" x14ac:dyDescent="0.2">
      <c r="A417" s="23" t="str">
        <f>IFERROR(VLOOKUP(D417,[23]CODIGOS!$A$1:$I$1872,2,0),"CODIGO INVALIDO ")</f>
        <v>ZONA 3</v>
      </c>
      <c r="B417" s="23" t="str">
        <f>IFERROR(VLOOKUP(D417,[23]CODIGOS!$A$1:$I$1872,3,0),"CODIGO INVALIDO ")</f>
        <v>PASTAZA</v>
      </c>
      <c r="C417" s="23" t="str">
        <f>IFERROR(VLOOKUP(D417,[23]CODIGOS!$A$1:$I$1872,4,0),"CODIGO INVALIDO ")</f>
        <v>PASTAZA</v>
      </c>
      <c r="D417" s="64" t="s">
        <v>688</v>
      </c>
      <c r="E417" s="23" t="str">
        <f>IFERROR(VLOOKUP(D417,[24]CODIGOS!$A$1:$I$1872,6,0),"CODIGO INVALIDO ")</f>
        <v>PASTAZA</v>
      </c>
      <c r="F417" s="23" t="str">
        <f>IFERROR(VLOOKUP(D417,[24]CODIGOS!$A$1:$I$1872,7,0),"CODIGO INVALIDO ")</f>
        <v>10 DE AGOSTO</v>
      </c>
      <c r="G417" s="23" t="str">
        <f>IFERROR(VLOOKUP(D417,[24]CODIGOS!$A$1:$I$1872,8,0),"CODIGO INVALIDO ")</f>
        <v>10 DE AGOSTO 1</v>
      </c>
      <c r="H417" s="23" t="s">
        <v>689</v>
      </c>
      <c r="I417" s="59">
        <v>-1.4496720000000001</v>
      </c>
      <c r="J417" s="37">
        <v>-77.863906999999998</v>
      </c>
      <c r="K417" s="68">
        <v>44664</v>
      </c>
      <c r="L417" s="68" t="s">
        <v>45</v>
      </c>
      <c r="M417" s="61" t="s">
        <v>17</v>
      </c>
      <c r="N417" s="66">
        <v>0.4375</v>
      </c>
      <c r="O417" s="66">
        <v>0.57638888888888895</v>
      </c>
      <c r="P417" s="23">
        <v>9.34</v>
      </c>
      <c r="Q417" s="27" t="s">
        <v>46</v>
      </c>
      <c r="R417" s="27" t="s">
        <v>47</v>
      </c>
      <c r="S417" s="27" t="s">
        <v>228</v>
      </c>
      <c r="T417" s="23"/>
      <c r="U417" s="27" t="s">
        <v>50</v>
      </c>
    </row>
    <row r="418" spans="1:21" s="192" customFormat="1" ht="14.25" customHeight="1" x14ac:dyDescent="0.2">
      <c r="A418" s="23" t="str">
        <f>IFERROR(VLOOKUP(D418,[23]CODIGOS!$A$1:$I$1872,2,0),"CODIGO INVALIDO ")</f>
        <v>ZONA 3</v>
      </c>
      <c r="B418" s="23" t="str">
        <f>IFERROR(VLOOKUP(D418,[23]CODIGOS!$A$1:$I$1872,3,0),"CODIGO INVALIDO ")</f>
        <v>PASTAZA</v>
      </c>
      <c r="C418" s="23" t="str">
        <f>IFERROR(VLOOKUP(D418,[23]CODIGOS!$A$1:$I$1872,4,0),"CODIGO INVALIDO ")</f>
        <v>MERA</v>
      </c>
      <c r="D418" s="64" t="s">
        <v>43</v>
      </c>
      <c r="E418" s="23" t="str">
        <f>IFERROR(VLOOKUP(D418,[24]CODIGOS!$A$1:$I$1872,6,0),"CODIGO INVALIDO ")</f>
        <v>PASTAZA</v>
      </c>
      <c r="F418" s="23" t="str">
        <f>IFERROR(VLOOKUP(D418,[24]CODIGOS!$A$1:$I$1872,7,0),"CODIGO INVALIDO ")</f>
        <v>SHELL MERA</v>
      </c>
      <c r="G418" s="23" t="str">
        <f>IFERROR(VLOOKUP(D418,[24]CODIGOS!$A$1:$I$1872,8,0),"CODIGO INVALIDO ")</f>
        <v>SHELL MERA 2</v>
      </c>
      <c r="H418" s="23" t="s">
        <v>44</v>
      </c>
      <c r="I418" s="59">
        <v>-1.4554997195552399</v>
      </c>
      <c r="J418" s="37">
        <v>-78.1210649013519</v>
      </c>
      <c r="K418" s="68">
        <v>44665</v>
      </c>
      <c r="L418" s="68" t="s">
        <v>45</v>
      </c>
      <c r="M418" s="61" t="s">
        <v>17</v>
      </c>
      <c r="N418" s="66">
        <v>0.85416666666666663</v>
      </c>
      <c r="O418" s="66">
        <v>0.98958333333333337</v>
      </c>
      <c r="P418" s="23">
        <v>22</v>
      </c>
      <c r="Q418" s="27" t="s">
        <v>46</v>
      </c>
      <c r="R418" s="27" t="s">
        <v>47</v>
      </c>
      <c r="S418" s="27" t="s">
        <v>228</v>
      </c>
      <c r="T418" s="23" t="s">
        <v>75</v>
      </c>
      <c r="U418" s="27" t="s">
        <v>50</v>
      </c>
    </row>
    <row r="419" spans="1:21" s="192" customFormat="1" ht="14.25" customHeight="1" x14ac:dyDescent="0.2">
      <c r="A419" s="23" t="str">
        <f>IFERROR(VLOOKUP(D419,[23]CODIGOS!$A$1:$I$1872,2,0),"CODIGO INVALIDO ")</f>
        <v>ZONA 3</v>
      </c>
      <c r="B419" s="23" t="str">
        <f>IFERROR(VLOOKUP(D419,[23]CODIGOS!$A$1:$I$1872,3,0),"CODIGO INVALIDO ")</f>
        <v>PASTAZA</v>
      </c>
      <c r="C419" s="23" t="str">
        <f>IFERROR(VLOOKUP(D419,[23]CODIGOS!$A$1:$I$1872,4,0),"CODIGO INVALIDO ")</f>
        <v>MERA</v>
      </c>
      <c r="D419" s="64" t="s">
        <v>43</v>
      </c>
      <c r="E419" s="23" t="str">
        <f>IFERROR(VLOOKUP(D419,[24]CODIGOS!$A$1:$I$1872,6,0),"CODIGO INVALIDO ")</f>
        <v>PASTAZA</v>
      </c>
      <c r="F419" s="23" t="str">
        <f>IFERROR(VLOOKUP(D419,[24]CODIGOS!$A$1:$I$1872,7,0),"CODIGO INVALIDO ")</f>
        <v>SHELL MERA</v>
      </c>
      <c r="G419" s="23" t="str">
        <f>IFERROR(VLOOKUP(D419,[24]CODIGOS!$A$1:$I$1872,8,0),"CODIGO INVALIDO ")</f>
        <v>SHELL MERA 2</v>
      </c>
      <c r="H419" s="23" t="s">
        <v>44</v>
      </c>
      <c r="I419" s="59">
        <v>-1.4554997195552399</v>
      </c>
      <c r="J419" s="37">
        <v>-78.1210649013519</v>
      </c>
      <c r="K419" s="68">
        <v>44676</v>
      </c>
      <c r="L419" s="68" t="s">
        <v>45</v>
      </c>
      <c r="M419" s="61" t="s">
        <v>17</v>
      </c>
      <c r="N419" s="66">
        <v>6.25E-2</v>
      </c>
      <c r="O419" s="66">
        <v>0.20833333333333334</v>
      </c>
      <c r="P419" s="23">
        <v>10</v>
      </c>
      <c r="Q419" s="27" t="s">
        <v>46</v>
      </c>
      <c r="R419" s="27" t="s">
        <v>47</v>
      </c>
      <c r="S419" s="27" t="s">
        <v>48</v>
      </c>
      <c r="T419" s="23"/>
      <c r="U419" s="27" t="s">
        <v>50</v>
      </c>
    </row>
    <row r="420" spans="1:21" s="192" customFormat="1" ht="14.25" customHeight="1" x14ac:dyDescent="0.2">
      <c r="A420" s="23" t="str">
        <f>IFERROR(VLOOKUP(D420,[23]CODIGOS!$A$1:$I$1872,2,0),"CODIGO INVALIDO ")</f>
        <v>ZONA 3</v>
      </c>
      <c r="B420" s="23" t="str">
        <f>IFERROR(VLOOKUP(D420,[23]CODIGOS!$A$1:$I$1872,3,0),"CODIGO INVALIDO ")</f>
        <v>PASTAZA</v>
      </c>
      <c r="C420" s="23" t="str">
        <f>IFERROR(VLOOKUP(D420,[23]CODIGOS!$A$1:$I$1872,4,0),"CODIGO INVALIDO ")</f>
        <v>MERA</v>
      </c>
      <c r="D420" s="64" t="s">
        <v>43</v>
      </c>
      <c r="E420" s="23" t="str">
        <f>IFERROR(VLOOKUP(D420,[24]CODIGOS!$A$1:$I$1872,6,0),"CODIGO INVALIDO ")</f>
        <v>PASTAZA</v>
      </c>
      <c r="F420" s="23" t="str">
        <f>IFERROR(VLOOKUP(D420,[24]CODIGOS!$A$1:$I$1872,7,0),"CODIGO INVALIDO ")</f>
        <v>SHELL MERA</v>
      </c>
      <c r="G420" s="23" t="str">
        <f>IFERROR(VLOOKUP(D420,[24]CODIGOS!$A$1:$I$1872,8,0),"CODIGO INVALIDO ")</f>
        <v>SHELL MERA 2</v>
      </c>
      <c r="H420" s="23" t="s">
        <v>44</v>
      </c>
      <c r="I420" s="59">
        <v>-1.4554997195552399</v>
      </c>
      <c r="J420" s="37">
        <v>-78.1210649013519</v>
      </c>
      <c r="K420" s="68">
        <v>44677</v>
      </c>
      <c r="L420" s="68" t="s">
        <v>45</v>
      </c>
      <c r="M420" s="61" t="s">
        <v>17</v>
      </c>
      <c r="N420" s="66">
        <v>0.45833333333333331</v>
      </c>
      <c r="O420" s="66">
        <v>0.54166666666666663</v>
      </c>
      <c r="P420" s="23">
        <v>15.08</v>
      </c>
      <c r="Q420" s="27" t="s">
        <v>46</v>
      </c>
      <c r="R420" s="27" t="s">
        <v>47</v>
      </c>
      <c r="S420" s="27" t="s">
        <v>518</v>
      </c>
      <c r="T420" s="23" t="s">
        <v>690</v>
      </c>
      <c r="U420" s="27" t="s">
        <v>50</v>
      </c>
    </row>
    <row r="421" spans="1:21" s="192" customFormat="1" ht="14.25" customHeight="1" x14ac:dyDescent="0.2">
      <c r="A421" s="23" t="str">
        <f>IFERROR(VLOOKUP(D421,[23]CODIGOS!$A$1:$I$1872,2,0),"CODIGO INVALIDO ")</f>
        <v>ZONA 3</v>
      </c>
      <c r="B421" s="23" t="str">
        <f>IFERROR(VLOOKUP(D421,[23]CODIGOS!$A$1:$I$1872,3,0),"CODIGO INVALIDO ")</f>
        <v>PASTAZA</v>
      </c>
      <c r="C421" s="23" t="str">
        <f>IFERROR(VLOOKUP(D421,[23]CODIGOS!$A$1:$I$1872,4,0),"CODIGO INVALIDO ")</f>
        <v>MERA</v>
      </c>
      <c r="D421" s="64" t="s">
        <v>43</v>
      </c>
      <c r="E421" s="23" t="str">
        <f>IFERROR(VLOOKUP(D421,[24]CODIGOS!$A$1:$I$1872,6,0),"CODIGO INVALIDO ")</f>
        <v>PASTAZA</v>
      </c>
      <c r="F421" s="23" t="str">
        <f>IFERROR(VLOOKUP(D421,[24]CODIGOS!$A$1:$I$1872,7,0),"CODIGO INVALIDO ")</f>
        <v>SHELL MERA</v>
      </c>
      <c r="G421" s="23" t="str">
        <f>IFERROR(VLOOKUP(D421,[24]CODIGOS!$A$1:$I$1872,8,0),"CODIGO INVALIDO ")</f>
        <v>SHELL MERA 2</v>
      </c>
      <c r="H421" s="23" t="s">
        <v>44</v>
      </c>
      <c r="I421" s="59">
        <v>-1.4554997195552399</v>
      </c>
      <c r="J421" s="10">
        <v>-78.110239505767794</v>
      </c>
      <c r="K421" s="68">
        <v>44682</v>
      </c>
      <c r="L421" s="68" t="s">
        <v>45</v>
      </c>
      <c r="M421" s="61" t="s">
        <v>17</v>
      </c>
      <c r="N421" s="62">
        <v>0.60416666666666663</v>
      </c>
      <c r="O421" s="62">
        <v>0.24027777777777778</v>
      </c>
      <c r="P421" s="23">
        <v>18.27</v>
      </c>
      <c r="Q421" s="27" t="s">
        <v>46</v>
      </c>
      <c r="R421" s="27" t="s">
        <v>47</v>
      </c>
      <c r="S421" s="27" t="s">
        <v>166</v>
      </c>
      <c r="T421" s="23" t="s">
        <v>49</v>
      </c>
      <c r="U421" s="27" t="s">
        <v>50</v>
      </c>
    </row>
    <row r="422" spans="1:21" s="192" customFormat="1" ht="14.25" customHeight="1" x14ac:dyDescent="0.2">
      <c r="A422" s="23" t="str">
        <f>IFERROR(VLOOKUP(D422,[23]CODIGOS!$A$1:$I$1872,2,0),"CODIGO INVALIDO ")</f>
        <v>ZONA 3</v>
      </c>
      <c r="B422" s="23" t="str">
        <f>IFERROR(VLOOKUP(D422,[23]CODIGOS!$A$1:$I$1872,3,0),"CODIGO INVALIDO ")</f>
        <v>PASTAZA</v>
      </c>
      <c r="C422" s="23" t="str">
        <f>IFERROR(VLOOKUP(D422,[23]CODIGOS!$A$1:$I$1872,4,0),"CODIGO INVALIDO ")</f>
        <v>MERA</v>
      </c>
      <c r="D422" s="64" t="s">
        <v>43</v>
      </c>
      <c r="E422" s="23" t="str">
        <f>IFERROR(VLOOKUP(D422,[24]CODIGOS!$A$1:$I$1872,6,0),"CODIGO INVALIDO ")</f>
        <v>PASTAZA</v>
      </c>
      <c r="F422" s="23" t="str">
        <f>IFERROR(VLOOKUP(D422,[24]CODIGOS!$A$1:$I$1872,7,0),"CODIGO INVALIDO ")</f>
        <v>SHELL MERA</v>
      </c>
      <c r="G422" s="23" t="str">
        <f>IFERROR(VLOOKUP(D422,[24]CODIGOS!$A$1:$I$1872,8,0),"CODIGO INVALIDO ")</f>
        <v>SHELL MERA 2</v>
      </c>
      <c r="H422" s="23" t="s">
        <v>44</v>
      </c>
      <c r="I422" s="59">
        <v>-1.4554997195552399</v>
      </c>
      <c r="J422" s="10">
        <v>-78.110239505767794</v>
      </c>
      <c r="K422" s="68">
        <v>44683</v>
      </c>
      <c r="L422" s="68" t="s">
        <v>45</v>
      </c>
      <c r="M422" s="61" t="s">
        <v>17</v>
      </c>
      <c r="N422" s="62">
        <v>0.69444444444444453</v>
      </c>
      <c r="O422" s="62">
        <v>0.79166666666666663</v>
      </c>
      <c r="P422" s="23">
        <v>32.049999999999997</v>
      </c>
      <c r="Q422" s="27" t="s">
        <v>46</v>
      </c>
      <c r="R422" s="27" t="s">
        <v>47</v>
      </c>
      <c r="S422" s="27" t="s">
        <v>518</v>
      </c>
      <c r="T422" s="23" t="s">
        <v>205</v>
      </c>
      <c r="U422" s="27" t="s">
        <v>50</v>
      </c>
    </row>
    <row r="423" spans="1:21" s="192" customFormat="1" ht="14.25" customHeight="1" x14ac:dyDescent="0.2">
      <c r="A423" s="23" t="str">
        <f>IFERROR(VLOOKUP(D423,[23]CODIGOS!$A$1:$I$1872,2,0),"CODIGO INVALIDO ")</f>
        <v>ZONA 3</v>
      </c>
      <c r="B423" s="23" t="str">
        <f>IFERROR(VLOOKUP(D423,[23]CODIGOS!$A$1:$I$1872,3,0),"CODIGO INVALIDO ")</f>
        <v>PASTAZA</v>
      </c>
      <c r="C423" s="23" t="str">
        <f>IFERROR(VLOOKUP(D423,[23]CODIGOS!$A$1:$I$1872,4,0),"CODIGO INVALIDO ")</f>
        <v>PASTAZA</v>
      </c>
      <c r="D423" s="64" t="s">
        <v>688</v>
      </c>
      <c r="E423" s="23" t="str">
        <f>IFERROR(VLOOKUP(D423,[24]CODIGOS!$A$1:$I$1872,6,0),"CODIGO INVALIDO ")</f>
        <v>PASTAZA</v>
      </c>
      <c r="F423" s="23" t="str">
        <f>IFERROR(VLOOKUP(D423,[24]CODIGOS!$A$1:$I$1872,7,0),"CODIGO INVALIDO ")</f>
        <v>10 DE AGOSTO</v>
      </c>
      <c r="G423" s="23" t="str">
        <f>IFERROR(VLOOKUP(D423,[24]CODIGOS!$A$1:$I$1872,8,0),"CODIGO INVALIDO ")</f>
        <v>10 DE AGOSTO 1</v>
      </c>
      <c r="H423" s="23" t="s">
        <v>689</v>
      </c>
      <c r="I423" s="59">
        <v>-1.4496720000000001</v>
      </c>
      <c r="J423" s="37">
        <v>-77.863906999999998</v>
      </c>
      <c r="K423" s="68">
        <v>44685</v>
      </c>
      <c r="L423" s="68" t="s">
        <v>45</v>
      </c>
      <c r="M423" s="61" t="s">
        <v>17</v>
      </c>
      <c r="N423" s="66">
        <v>0.47916666666666669</v>
      </c>
      <c r="O423" s="66">
        <v>0.59375</v>
      </c>
      <c r="P423" s="23">
        <v>4.18</v>
      </c>
      <c r="Q423" s="27" t="s">
        <v>46</v>
      </c>
      <c r="R423" s="27" t="s">
        <v>47</v>
      </c>
      <c r="S423" s="27" t="s">
        <v>775</v>
      </c>
      <c r="T423" s="23" t="s">
        <v>455</v>
      </c>
      <c r="U423" s="27" t="s">
        <v>50</v>
      </c>
    </row>
    <row r="424" spans="1:21" s="192" customFormat="1" ht="14.25" customHeight="1" x14ac:dyDescent="0.2">
      <c r="A424" s="23" t="str">
        <f>IFERROR(VLOOKUP(D424,[23]CODIGOS!$A$1:$I$1872,2,0),"CODIGO INVALIDO ")</f>
        <v>ZONA 3</v>
      </c>
      <c r="B424" s="23" t="str">
        <f>IFERROR(VLOOKUP(D424,[23]CODIGOS!$A$1:$I$1872,3,0),"CODIGO INVALIDO ")</f>
        <v>PASTAZA</v>
      </c>
      <c r="C424" s="23" t="str">
        <f>IFERROR(VLOOKUP(D424,[23]CODIGOS!$A$1:$I$1872,4,0),"CODIGO INVALIDO ")</f>
        <v>MERA</v>
      </c>
      <c r="D424" s="64" t="s">
        <v>43</v>
      </c>
      <c r="E424" s="23" t="str">
        <f>IFERROR(VLOOKUP(D424,[24]CODIGOS!$A$1:$I$1872,6,0),"CODIGO INVALIDO ")</f>
        <v>PASTAZA</v>
      </c>
      <c r="F424" s="23" t="str">
        <f>IFERROR(VLOOKUP(D424,[24]CODIGOS!$A$1:$I$1872,7,0),"CODIGO INVALIDO ")</f>
        <v>SHELL MERA</v>
      </c>
      <c r="G424" s="23" t="str">
        <f>IFERROR(VLOOKUP(D424,[24]CODIGOS!$A$1:$I$1872,8,0),"CODIGO INVALIDO ")</f>
        <v>SHELL MERA 2</v>
      </c>
      <c r="H424" s="23" t="s">
        <v>44</v>
      </c>
      <c r="I424" s="59">
        <v>-1.4554997195552399</v>
      </c>
      <c r="J424" s="10">
        <v>-78.110239505767794</v>
      </c>
      <c r="K424" s="68">
        <v>44687</v>
      </c>
      <c r="L424" s="68" t="s">
        <v>45</v>
      </c>
      <c r="M424" s="61" t="s">
        <v>17</v>
      </c>
      <c r="N424" s="62">
        <v>0.60416666666666663</v>
      </c>
      <c r="O424" s="62">
        <v>0.64652777777777781</v>
      </c>
      <c r="P424" s="23">
        <v>8.2899999999999991</v>
      </c>
      <c r="Q424" s="27" t="s">
        <v>46</v>
      </c>
      <c r="R424" s="27" t="s">
        <v>47</v>
      </c>
      <c r="S424" s="27" t="s">
        <v>686</v>
      </c>
      <c r="T424" s="23" t="s">
        <v>49</v>
      </c>
      <c r="U424" s="27" t="s">
        <v>50</v>
      </c>
    </row>
    <row r="425" spans="1:21" s="192" customFormat="1" ht="14.25" customHeight="1" x14ac:dyDescent="0.2">
      <c r="A425" s="23" t="str">
        <f>IFERROR(VLOOKUP(D425,[23]CODIGOS!$A$1:$I$1872,2,0),"CODIGO INVALIDO ")</f>
        <v>ZONA 3</v>
      </c>
      <c r="B425" s="23" t="str">
        <f>IFERROR(VLOOKUP(D425,[23]CODIGOS!$A$1:$I$1872,3,0),"CODIGO INVALIDO ")</f>
        <v>PASTAZA</v>
      </c>
      <c r="C425" s="23" t="str">
        <f>IFERROR(VLOOKUP(D425,[23]CODIGOS!$A$1:$I$1872,4,0),"CODIGO INVALIDO ")</f>
        <v>MERA</v>
      </c>
      <c r="D425" s="64" t="s">
        <v>43</v>
      </c>
      <c r="E425" s="23" t="str">
        <f>IFERROR(VLOOKUP(D425,[24]CODIGOS!$A$1:$I$1872,6,0),"CODIGO INVALIDO ")</f>
        <v>PASTAZA</v>
      </c>
      <c r="F425" s="23" t="str">
        <f>IFERROR(VLOOKUP(D425,[24]CODIGOS!$A$1:$I$1872,7,0),"CODIGO INVALIDO ")</f>
        <v>SHELL MERA</v>
      </c>
      <c r="G425" s="23" t="str">
        <f>IFERROR(VLOOKUP(D425,[24]CODIGOS!$A$1:$I$1872,8,0),"CODIGO INVALIDO ")</f>
        <v>SHELL MERA 2</v>
      </c>
      <c r="H425" s="23" t="s">
        <v>44</v>
      </c>
      <c r="I425" s="59">
        <v>-1.4554997195552399</v>
      </c>
      <c r="J425" s="10">
        <v>-78.110239505767794</v>
      </c>
      <c r="K425" s="68">
        <v>44692</v>
      </c>
      <c r="L425" s="68" t="s">
        <v>45</v>
      </c>
      <c r="M425" s="61" t="s">
        <v>17</v>
      </c>
      <c r="N425" s="62">
        <v>0.16666666666666666</v>
      </c>
      <c r="O425" s="62">
        <v>0.25</v>
      </c>
      <c r="P425" s="23">
        <v>4.26</v>
      </c>
      <c r="Q425" s="27" t="s">
        <v>46</v>
      </c>
      <c r="R425" s="27" t="s">
        <v>47</v>
      </c>
      <c r="S425" s="27" t="s">
        <v>75</v>
      </c>
      <c r="T425" s="23" t="s">
        <v>427</v>
      </c>
      <c r="U425" s="27" t="s">
        <v>50</v>
      </c>
    </row>
    <row r="426" spans="1:21" s="192" customFormat="1" ht="14.25" customHeight="1" x14ac:dyDescent="0.2">
      <c r="A426" s="23" t="str">
        <f>IFERROR(VLOOKUP(D426,[23]CODIGOS!$A$1:$I$1872,2,0),"CODIGO INVALIDO ")</f>
        <v>ZONA 3</v>
      </c>
      <c r="B426" s="23" t="str">
        <f>IFERROR(VLOOKUP(D426,[23]CODIGOS!$A$1:$I$1872,3,0),"CODIGO INVALIDO ")</f>
        <v>PASTAZA</v>
      </c>
      <c r="C426" s="23" t="str">
        <f>IFERROR(VLOOKUP(D426,[23]CODIGOS!$A$1:$I$1872,4,0),"CODIGO INVALIDO ")</f>
        <v>MERA</v>
      </c>
      <c r="D426" s="64" t="s">
        <v>43</v>
      </c>
      <c r="E426" s="23" t="str">
        <f>IFERROR(VLOOKUP(D426,[24]CODIGOS!$A$1:$I$1872,6,0),"CODIGO INVALIDO ")</f>
        <v>PASTAZA</v>
      </c>
      <c r="F426" s="23" t="str">
        <f>IFERROR(VLOOKUP(D426,[24]CODIGOS!$A$1:$I$1872,7,0),"CODIGO INVALIDO ")</f>
        <v>SHELL MERA</v>
      </c>
      <c r="G426" s="23" t="str">
        <f>IFERROR(VLOOKUP(D426,[24]CODIGOS!$A$1:$I$1872,8,0),"CODIGO INVALIDO ")</f>
        <v>SHELL MERA 2</v>
      </c>
      <c r="H426" s="23" t="s">
        <v>44</v>
      </c>
      <c r="I426" s="59">
        <v>-1.4554997195552399</v>
      </c>
      <c r="J426" s="10">
        <v>-78.110239505767794</v>
      </c>
      <c r="K426" s="68">
        <v>44694</v>
      </c>
      <c r="L426" s="68" t="s">
        <v>45</v>
      </c>
      <c r="M426" s="61" t="s">
        <v>17</v>
      </c>
      <c r="N426" s="62">
        <v>0.15625</v>
      </c>
      <c r="O426" s="62">
        <v>0.28472222222222221</v>
      </c>
      <c r="P426" s="23">
        <v>50.4</v>
      </c>
      <c r="Q426" s="27" t="s">
        <v>46</v>
      </c>
      <c r="R426" s="27" t="s">
        <v>109</v>
      </c>
      <c r="S426" s="27" t="s">
        <v>65</v>
      </c>
      <c r="T426" s="23"/>
      <c r="U426" s="27" t="s">
        <v>50</v>
      </c>
    </row>
    <row r="427" spans="1:21" s="192" customFormat="1" ht="14.25" customHeight="1" x14ac:dyDescent="0.2">
      <c r="A427" s="23" t="str">
        <f>IFERROR(VLOOKUP(D427,[23]CODIGOS!$A$1:$I$1872,2,0),"CODIGO INVALIDO ")</f>
        <v>ZONA 3</v>
      </c>
      <c r="B427" s="23" t="str">
        <f>IFERROR(VLOOKUP(D427,[23]CODIGOS!$A$1:$I$1872,3,0),"CODIGO INVALIDO ")</f>
        <v>PASTAZA</v>
      </c>
      <c r="C427" s="23" t="str">
        <f>IFERROR(VLOOKUP(D427,[23]CODIGOS!$A$1:$I$1872,4,0),"CODIGO INVALIDO ")</f>
        <v>MERA</v>
      </c>
      <c r="D427" s="64" t="s">
        <v>43</v>
      </c>
      <c r="E427" s="23" t="str">
        <f>IFERROR(VLOOKUP(D427,[24]CODIGOS!$A$1:$I$1872,6,0),"CODIGO INVALIDO ")</f>
        <v>PASTAZA</v>
      </c>
      <c r="F427" s="23" t="str">
        <f>IFERROR(VLOOKUP(D427,[24]CODIGOS!$A$1:$I$1872,7,0),"CODIGO INVALIDO ")</f>
        <v>SHELL MERA</v>
      </c>
      <c r="G427" s="23" t="str">
        <f>IFERROR(VLOOKUP(D427,[24]CODIGOS!$A$1:$I$1872,8,0),"CODIGO INVALIDO ")</f>
        <v>SHELL MERA 2</v>
      </c>
      <c r="H427" s="23" t="s">
        <v>44</v>
      </c>
      <c r="I427" s="59">
        <v>-1.4554997195552399</v>
      </c>
      <c r="J427" s="10">
        <v>-78.110239505767794</v>
      </c>
      <c r="K427" s="68">
        <v>44694</v>
      </c>
      <c r="L427" s="68" t="s">
        <v>45</v>
      </c>
      <c r="M427" s="61" t="s">
        <v>17</v>
      </c>
      <c r="N427" s="56">
        <v>0.79166666666666663</v>
      </c>
      <c r="O427" s="56">
        <v>0.89861111111111114</v>
      </c>
      <c r="P427" s="27">
        <v>8.5299999999999994</v>
      </c>
      <c r="Q427" s="27" t="s">
        <v>46</v>
      </c>
      <c r="R427" s="27" t="s">
        <v>47</v>
      </c>
      <c r="S427" s="27" t="s">
        <v>176</v>
      </c>
      <c r="T427" s="27"/>
      <c r="U427" s="27" t="s">
        <v>50</v>
      </c>
    </row>
    <row r="428" spans="1:21" s="185" customFormat="1" ht="14.25" customHeight="1" x14ac:dyDescent="0.2">
      <c r="A428" s="23" t="str">
        <f>IFERROR(VLOOKUP(D428,[23]CODIGOS!$A$1:$I$1872,2,0),"CODIGO INVALIDO ")</f>
        <v>ZONA 3</v>
      </c>
      <c r="B428" s="23" t="str">
        <f>IFERROR(VLOOKUP(D428,[23]CODIGOS!$A$1:$I$1872,3,0),"CODIGO INVALIDO ")</f>
        <v>PASTAZA</v>
      </c>
      <c r="C428" s="23" t="str">
        <f>IFERROR(VLOOKUP(D428,[23]CODIGOS!$A$1:$I$1872,4,0),"CODIGO INVALIDO ")</f>
        <v>PASTAZA</v>
      </c>
      <c r="D428" s="64" t="s">
        <v>385</v>
      </c>
      <c r="E428" s="23" t="str">
        <f>IFERROR(VLOOKUP(D428,[24]CODIGOS!$A$1:$I$1872,6,0),"CODIGO INVALIDO ")</f>
        <v>PASTAZA</v>
      </c>
      <c r="F428" s="23" t="str">
        <f>IFERROR(VLOOKUP(D428,[24]CODIGOS!$A$1:$I$1872,7,0),"CODIGO INVALIDO ")</f>
        <v>TARQUI</v>
      </c>
      <c r="G428" s="23" t="str">
        <f>IFERROR(VLOOKUP(D428,[24]CODIGOS!$A$1:$I$1872,8,0),"CODIGO INVALIDO ")</f>
        <v>TARQUI 1</v>
      </c>
      <c r="H428" s="23" t="s">
        <v>386</v>
      </c>
      <c r="I428" s="59">
        <v>-1.4955300338237401</v>
      </c>
      <c r="J428" s="83">
        <v>-78.012956310407404</v>
      </c>
      <c r="K428" s="68">
        <v>44700</v>
      </c>
      <c r="L428" s="68" t="s">
        <v>45</v>
      </c>
      <c r="M428" s="61" t="s">
        <v>17</v>
      </c>
      <c r="N428" s="56">
        <v>0.5625</v>
      </c>
      <c r="O428" s="56">
        <v>0.62916666666666665</v>
      </c>
      <c r="P428" s="23">
        <v>5.69</v>
      </c>
      <c r="Q428" s="57" t="s">
        <v>46</v>
      </c>
      <c r="R428" s="27" t="s">
        <v>47</v>
      </c>
      <c r="S428" s="27" t="s">
        <v>696</v>
      </c>
      <c r="T428" s="23" t="s">
        <v>513</v>
      </c>
      <c r="U428" s="27" t="s">
        <v>50</v>
      </c>
    </row>
    <row r="429" spans="1:21" s="192" customFormat="1" ht="14.25" customHeight="1" x14ac:dyDescent="0.2">
      <c r="A429" s="23" t="str">
        <f>IFERROR(VLOOKUP(D429,[23]CODIGOS!$A$1:$I$1872,2,0),"CODIGO INVALIDO ")</f>
        <v>ZONA 3</v>
      </c>
      <c r="B429" s="23" t="str">
        <f>IFERROR(VLOOKUP(D429,[23]CODIGOS!$A$1:$I$1872,3,0),"CODIGO INVALIDO ")</f>
        <v>PASTAZA</v>
      </c>
      <c r="C429" s="23" t="str">
        <f>IFERROR(VLOOKUP(D429,[23]CODIGOS!$A$1:$I$1872,4,0),"CODIGO INVALIDO ")</f>
        <v>PASTAZA</v>
      </c>
      <c r="D429" s="64" t="s">
        <v>688</v>
      </c>
      <c r="E429" s="23" t="str">
        <f>IFERROR(VLOOKUP(D429,[24]CODIGOS!$A$1:$I$1872,6,0),"CODIGO INVALIDO ")</f>
        <v>PASTAZA</v>
      </c>
      <c r="F429" s="23" t="str">
        <f>IFERROR(VLOOKUP(D429,[24]CODIGOS!$A$1:$I$1872,7,0),"CODIGO INVALIDO ")</f>
        <v>10 DE AGOSTO</v>
      </c>
      <c r="G429" s="23" t="str">
        <f>IFERROR(VLOOKUP(D429,[24]CODIGOS!$A$1:$I$1872,8,0),"CODIGO INVALIDO ")</f>
        <v>10 DE AGOSTO 1</v>
      </c>
      <c r="H429" s="23" t="s">
        <v>689</v>
      </c>
      <c r="I429" s="59">
        <v>-1.5127576736980199</v>
      </c>
      <c r="J429" s="37">
        <v>-78.006289141754607</v>
      </c>
      <c r="K429" s="68">
        <v>44703</v>
      </c>
      <c r="L429" s="68" t="s">
        <v>45</v>
      </c>
      <c r="M429" s="61" t="s">
        <v>17</v>
      </c>
      <c r="N429" s="56">
        <v>0.85416666666666663</v>
      </c>
      <c r="O429" s="56">
        <v>0.40277777777777773</v>
      </c>
      <c r="P429" s="27">
        <v>1.79</v>
      </c>
      <c r="Q429" s="27" t="s">
        <v>46</v>
      </c>
      <c r="R429" s="27" t="s">
        <v>47</v>
      </c>
      <c r="S429" s="27" t="s">
        <v>846</v>
      </c>
      <c r="T429" s="23" t="s">
        <v>847</v>
      </c>
      <c r="U429" s="27" t="s">
        <v>50</v>
      </c>
    </row>
    <row r="430" spans="1:21" s="185" customFormat="1" ht="14.25" customHeight="1" x14ac:dyDescent="0.2">
      <c r="A430" s="23" t="str">
        <f>IFERROR(VLOOKUP(D430,[23]CODIGOS!$A$1:$I$1872,2,0),"CODIGO INVALIDO ")</f>
        <v>ZONA 3</v>
      </c>
      <c r="B430" s="23" t="str">
        <f>IFERROR(VLOOKUP(D430,[23]CODIGOS!$A$1:$I$1872,3,0),"CODIGO INVALIDO ")</f>
        <v>PASTAZA</v>
      </c>
      <c r="C430" s="23" t="str">
        <f>IFERROR(VLOOKUP(D430,[23]CODIGOS!$A$1:$I$1872,4,0),"CODIGO INVALIDO ")</f>
        <v>MERA</v>
      </c>
      <c r="D430" s="64" t="s">
        <v>43</v>
      </c>
      <c r="E430" s="23" t="str">
        <f>IFERROR(VLOOKUP(D430,[24]CODIGOS!$A$1:$I$1872,6,0),"CODIGO INVALIDO ")</f>
        <v>PASTAZA</v>
      </c>
      <c r="F430" s="23" t="str">
        <f>IFERROR(VLOOKUP(D430,[24]CODIGOS!$A$1:$I$1872,7,0),"CODIGO INVALIDO ")</f>
        <v>SHELL MERA</v>
      </c>
      <c r="G430" s="23" t="str">
        <f>IFERROR(VLOOKUP(D430,[24]CODIGOS!$A$1:$I$1872,8,0),"CODIGO INVALIDO ")</f>
        <v>SHELL MERA 2</v>
      </c>
      <c r="H430" s="23" t="s">
        <v>44</v>
      </c>
      <c r="I430" s="59">
        <v>-1.4554997195552399</v>
      </c>
      <c r="J430" s="10">
        <v>-78.110239505767794</v>
      </c>
      <c r="K430" s="68">
        <v>44705</v>
      </c>
      <c r="L430" s="68" t="s">
        <v>45</v>
      </c>
      <c r="M430" s="61" t="s">
        <v>17</v>
      </c>
      <c r="N430" s="62">
        <v>0.85416666666666663</v>
      </c>
      <c r="O430" s="62">
        <v>0.94097222222222221</v>
      </c>
      <c r="P430" s="23">
        <v>20.45</v>
      </c>
      <c r="Q430" s="65" t="s">
        <v>46</v>
      </c>
      <c r="R430" s="27" t="s">
        <v>47</v>
      </c>
      <c r="S430" s="27" t="s">
        <v>467</v>
      </c>
      <c r="T430" s="23"/>
      <c r="U430" s="23" t="s">
        <v>50</v>
      </c>
    </row>
    <row r="431" spans="1:21" s="185" customFormat="1" ht="14.25" customHeight="1" x14ac:dyDescent="0.2">
      <c r="A431" s="23" t="str">
        <f>IFERROR(VLOOKUP(D431,[23]CODIGOS!$A$1:$I$1872,2,0),"CODIGO INVALIDO ")</f>
        <v>ZONA 3</v>
      </c>
      <c r="B431" s="23" t="str">
        <f>IFERROR(VLOOKUP(D431,[23]CODIGOS!$A$1:$I$1872,3,0),"CODIGO INVALIDO ")</f>
        <v>PASTAZA</v>
      </c>
      <c r="C431" s="23" t="str">
        <f>IFERROR(VLOOKUP(D431,[23]CODIGOS!$A$1:$I$1872,4,0),"CODIGO INVALIDO ")</f>
        <v>PASTAZA</v>
      </c>
      <c r="D431" s="64" t="s">
        <v>616</v>
      </c>
      <c r="E431" s="23" t="str">
        <f>IFERROR(VLOOKUP(D431,[24]CODIGOS!$A$1:$I$1872,6,0),"CODIGO INVALIDO ")</f>
        <v>PASTAZA</v>
      </c>
      <c r="F431" s="23" t="str">
        <f>IFERROR(VLOOKUP(D431,[24]CODIGOS!$A$1:$I$1872,7,0),"CODIGO INVALIDO ")</f>
        <v>FATIMA</v>
      </c>
      <c r="G431" s="23" t="str">
        <f>IFERROR(VLOOKUP(D431,[24]CODIGOS!$A$1:$I$1872,8,0),"CODIGO INVALIDO ")</f>
        <v>FATIMA 1</v>
      </c>
      <c r="H431" s="23" t="s">
        <v>865</v>
      </c>
      <c r="I431" s="59">
        <v>-1.4040947905477601</v>
      </c>
      <c r="J431" s="10">
        <v>-77.984251222026501</v>
      </c>
      <c r="K431" s="68">
        <v>44708</v>
      </c>
      <c r="L431" s="68" t="s">
        <v>45</v>
      </c>
      <c r="M431" s="61" t="s">
        <v>17</v>
      </c>
      <c r="N431" s="62">
        <v>0.4375</v>
      </c>
      <c r="O431" s="62">
        <v>0.70833333333333337</v>
      </c>
      <c r="P431" s="23">
        <v>3.15</v>
      </c>
      <c r="Q431" s="65" t="s">
        <v>46</v>
      </c>
      <c r="R431" s="27" t="s">
        <v>47</v>
      </c>
      <c r="S431" s="27" t="s">
        <v>775</v>
      </c>
      <c r="T431" s="23" t="s">
        <v>866</v>
      </c>
      <c r="U431" s="23" t="s">
        <v>50</v>
      </c>
    </row>
    <row r="432" spans="1:21" s="185" customFormat="1" ht="14.25" customHeight="1" x14ac:dyDescent="0.2">
      <c r="A432" s="23" t="str">
        <f>IFERROR(VLOOKUP(D432,[23]CODIGOS!$A$1:$I$1872,2,0),"CODIGO INVALIDO ")</f>
        <v>ZONA 3</v>
      </c>
      <c r="B432" s="23" t="str">
        <f>IFERROR(VLOOKUP(D432,[23]CODIGOS!$A$1:$I$1872,3,0),"CODIGO INVALIDO ")</f>
        <v>PASTAZA</v>
      </c>
      <c r="C432" s="23" t="str">
        <f>IFERROR(VLOOKUP(D432,[23]CODIGOS!$A$1:$I$1872,4,0),"CODIGO INVALIDO ")</f>
        <v>PASTAZA</v>
      </c>
      <c r="D432" s="64" t="s">
        <v>616</v>
      </c>
      <c r="E432" s="23" t="str">
        <f>IFERROR(VLOOKUP(D432,[24]CODIGOS!$A$1:$I$1872,6,0),"CODIGO INVALIDO ")</f>
        <v>PASTAZA</v>
      </c>
      <c r="F432" s="23" t="str">
        <f>IFERROR(VLOOKUP(D432,[24]CODIGOS!$A$1:$I$1872,7,0),"CODIGO INVALIDO ")</f>
        <v>FATIMA</v>
      </c>
      <c r="G432" s="23" t="str">
        <f>IFERROR(VLOOKUP(D432,[24]CODIGOS!$A$1:$I$1872,8,0),"CODIGO INVALIDO ")</f>
        <v>FATIMA 1</v>
      </c>
      <c r="H432" s="23" t="s">
        <v>865</v>
      </c>
      <c r="I432" s="59">
        <v>-1.4293833153364099</v>
      </c>
      <c r="J432" s="10">
        <v>-77.985668036000902</v>
      </c>
      <c r="K432" s="68">
        <v>44708</v>
      </c>
      <c r="L432" s="68" t="s">
        <v>45</v>
      </c>
      <c r="M432" s="61" t="s">
        <v>17</v>
      </c>
      <c r="N432" s="62">
        <v>0.50694444444444442</v>
      </c>
      <c r="O432" s="62">
        <v>0.70833333333333337</v>
      </c>
      <c r="P432" s="23">
        <v>5.12</v>
      </c>
      <c r="Q432" s="65" t="s">
        <v>46</v>
      </c>
      <c r="R432" s="27" t="s">
        <v>47</v>
      </c>
      <c r="S432" s="27" t="s">
        <v>49</v>
      </c>
      <c r="T432" s="23" t="s">
        <v>866</v>
      </c>
      <c r="U432" s="23" t="s">
        <v>50</v>
      </c>
    </row>
    <row r="433" spans="1:21" s="192" customFormat="1" ht="14.25" customHeight="1" x14ac:dyDescent="0.2">
      <c r="A433" s="23" t="str">
        <f>IFERROR(VLOOKUP(D433,[23]CODIGOS!$A$1:$I$1872,2,0),"CODIGO INVALIDO ")</f>
        <v>ZONA 3</v>
      </c>
      <c r="B433" s="23" t="str">
        <f>IFERROR(VLOOKUP(D433,[23]CODIGOS!$A$1:$I$1872,3,0),"CODIGO INVALIDO ")</f>
        <v>PASTAZA</v>
      </c>
      <c r="C433" s="23" t="str">
        <f>IFERROR(VLOOKUP(D433,[23]CODIGOS!$A$1:$I$1872,4,0),"CODIGO INVALIDO ")</f>
        <v>MERA</v>
      </c>
      <c r="D433" s="64" t="s">
        <v>43</v>
      </c>
      <c r="E433" s="23" t="str">
        <f>IFERROR(VLOOKUP(D433,[24]CODIGOS!$A$1:$I$1872,6,0),"CODIGO INVALIDO ")</f>
        <v>PASTAZA</v>
      </c>
      <c r="F433" s="23" t="str">
        <f>IFERROR(VLOOKUP(D433,[24]CODIGOS!$A$1:$I$1872,7,0),"CODIGO INVALIDO ")</f>
        <v>SHELL MERA</v>
      </c>
      <c r="G433" s="23" t="str">
        <f>IFERROR(VLOOKUP(D433,[24]CODIGOS!$A$1:$I$1872,8,0),"CODIGO INVALIDO ")</f>
        <v>SHELL MERA 2</v>
      </c>
      <c r="H433" s="23" t="s">
        <v>44</v>
      </c>
      <c r="I433" s="59">
        <v>-1.45539246580819</v>
      </c>
      <c r="J433" s="105">
        <v>-78.121161460876394</v>
      </c>
      <c r="K433" s="68">
        <v>44716</v>
      </c>
      <c r="L433" s="68" t="s">
        <v>45</v>
      </c>
      <c r="M433" s="61" t="s">
        <v>17</v>
      </c>
      <c r="N433" s="66">
        <v>0.54166666666666663</v>
      </c>
      <c r="O433" s="56">
        <v>1.8749999999999999E-2</v>
      </c>
      <c r="P433" s="27">
        <v>21.9</v>
      </c>
      <c r="Q433" s="27" t="s">
        <v>46</v>
      </c>
      <c r="R433" s="27" t="s">
        <v>109</v>
      </c>
      <c r="S433" s="27" t="s">
        <v>65</v>
      </c>
      <c r="T433" s="23"/>
      <c r="U433" s="27" t="s">
        <v>50</v>
      </c>
    </row>
    <row r="434" spans="1:21" s="192" customFormat="1" ht="14.25" customHeight="1" x14ac:dyDescent="0.2">
      <c r="A434" s="23" t="str">
        <f>IFERROR(VLOOKUP(D434,[23]CODIGOS!$A$1:$I$1872,2,0),"CODIGO INVALIDO ")</f>
        <v>ZONA 3</v>
      </c>
      <c r="B434" s="23" t="str">
        <f>IFERROR(VLOOKUP(D434,[23]CODIGOS!$A$1:$I$1872,3,0),"CODIGO INVALIDO ")</f>
        <v>PASTAZA</v>
      </c>
      <c r="C434" s="23" t="str">
        <f>IFERROR(VLOOKUP(D434,[23]CODIGOS!$A$1:$I$1872,4,0),"CODIGO INVALIDO ")</f>
        <v>MERA</v>
      </c>
      <c r="D434" s="64" t="s">
        <v>43</v>
      </c>
      <c r="E434" s="23" t="str">
        <f>IFERROR(VLOOKUP(D434,[24]CODIGOS!$A$1:$I$1872,6,0),"CODIGO INVALIDO ")</f>
        <v>PASTAZA</v>
      </c>
      <c r="F434" s="23" t="str">
        <f>IFERROR(VLOOKUP(D434,[24]CODIGOS!$A$1:$I$1872,7,0),"CODIGO INVALIDO ")</f>
        <v>SHELL MERA</v>
      </c>
      <c r="G434" s="23" t="str">
        <f>IFERROR(VLOOKUP(D434,[24]CODIGOS!$A$1:$I$1872,8,0),"CODIGO INVALIDO ")</f>
        <v>SHELL MERA 2</v>
      </c>
      <c r="H434" s="23" t="s">
        <v>44</v>
      </c>
      <c r="I434" s="59">
        <v>-1.4554085333317199</v>
      </c>
      <c r="J434" s="37">
        <v>-78.121102215169202</v>
      </c>
      <c r="K434" s="68">
        <v>44751</v>
      </c>
      <c r="L434" s="68" t="s">
        <v>45</v>
      </c>
      <c r="M434" s="61" t="s">
        <v>17</v>
      </c>
      <c r="N434" s="56">
        <v>0</v>
      </c>
      <c r="O434" s="56">
        <v>0.33333333333333331</v>
      </c>
      <c r="P434" s="23">
        <v>14.07</v>
      </c>
      <c r="Q434" s="27" t="s">
        <v>46</v>
      </c>
      <c r="R434" s="27" t="s">
        <v>47</v>
      </c>
      <c r="S434" s="27" t="s">
        <v>454</v>
      </c>
      <c r="T434" s="23" t="s">
        <v>965</v>
      </c>
      <c r="U434" s="27" t="s">
        <v>50</v>
      </c>
    </row>
    <row r="435" spans="1:21" s="185" customFormat="1" ht="14.25" customHeight="1" x14ac:dyDescent="0.2">
      <c r="A435" s="23" t="str">
        <f>IFERROR(VLOOKUP(D435,[23]CODIGOS!$A$1:$I$1872,2,0),"CODIGO INVALIDO ")</f>
        <v>ZONA 3</v>
      </c>
      <c r="B435" s="23" t="str">
        <f>IFERROR(VLOOKUP(D435,[23]CODIGOS!$A$1:$I$1872,3,0),"CODIGO INVALIDO ")</f>
        <v>PASTAZA</v>
      </c>
      <c r="C435" s="23" t="str">
        <f>IFERROR(VLOOKUP(D435,[23]CODIGOS!$A$1:$I$1872,4,0),"CODIGO INVALIDO ")</f>
        <v>MERA</v>
      </c>
      <c r="D435" s="64" t="s">
        <v>43</v>
      </c>
      <c r="E435" s="23" t="str">
        <f>IFERROR(VLOOKUP(D435,[24]CODIGOS!$A$1:$I$1872,6,0),"CODIGO INVALIDO ")</f>
        <v>PASTAZA</v>
      </c>
      <c r="F435" s="23" t="str">
        <f>IFERROR(VLOOKUP(D435,[24]CODIGOS!$A$1:$I$1872,7,0),"CODIGO INVALIDO ")</f>
        <v>SHELL MERA</v>
      </c>
      <c r="G435" s="23" t="str">
        <f>IFERROR(VLOOKUP(D435,[24]CODIGOS!$A$1:$I$1872,8,0),"CODIGO INVALIDO ")</f>
        <v>SHELL MERA 2</v>
      </c>
      <c r="H435" s="23" t="s">
        <v>44</v>
      </c>
      <c r="I435" s="59">
        <v>-1.4554085333317199</v>
      </c>
      <c r="J435" s="37">
        <v>-78.121102215169202</v>
      </c>
      <c r="K435" s="68">
        <v>44757</v>
      </c>
      <c r="L435" s="68" t="s">
        <v>45</v>
      </c>
      <c r="M435" s="61" t="s">
        <v>17</v>
      </c>
      <c r="N435" s="56">
        <v>6.25E-2</v>
      </c>
      <c r="O435" s="56">
        <v>0.18888888888888888</v>
      </c>
      <c r="P435" s="23">
        <v>31.63</v>
      </c>
      <c r="Q435" s="65" t="s">
        <v>46</v>
      </c>
      <c r="R435" s="27" t="s">
        <v>47</v>
      </c>
      <c r="S435" s="27" t="s">
        <v>228</v>
      </c>
      <c r="T435" s="23" t="s">
        <v>75</v>
      </c>
      <c r="U435" s="23" t="s">
        <v>50</v>
      </c>
    </row>
    <row r="436" spans="1:21" s="192" customFormat="1" ht="14.25" customHeight="1" x14ac:dyDescent="0.2">
      <c r="A436" s="23" t="str">
        <f>IFERROR(VLOOKUP(D436,[23]CODIGOS!$A$1:$I$1872,2,0),"CODIGO INVALIDO ")</f>
        <v>ZONA 3</v>
      </c>
      <c r="B436" s="23" t="str">
        <f>IFERROR(VLOOKUP(D436,[23]CODIGOS!$A$1:$I$1872,3,0),"CODIGO INVALIDO ")</f>
        <v>PASTAZA</v>
      </c>
      <c r="C436" s="23" t="str">
        <f>IFERROR(VLOOKUP(D436,[23]CODIGOS!$A$1:$I$1872,4,0),"CODIGO INVALIDO ")</f>
        <v>MERA</v>
      </c>
      <c r="D436" s="64" t="s">
        <v>43</v>
      </c>
      <c r="E436" s="23" t="str">
        <f>IFERROR(VLOOKUP(D436,[24]CODIGOS!$A$1:$I$1872,6,0),"CODIGO INVALIDO ")</f>
        <v>PASTAZA</v>
      </c>
      <c r="F436" s="23" t="str">
        <f>IFERROR(VLOOKUP(D436,[24]CODIGOS!$A$1:$I$1872,7,0),"CODIGO INVALIDO ")</f>
        <v>SHELL MERA</v>
      </c>
      <c r="G436" s="23" t="str">
        <f>IFERROR(VLOOKUP(D436,[24]CODIGOS!$A$1:$I$1872,8,0),"CODIGO INVALIDO ")</f>
        <v>SHELL MERA 2</v>
      </c>
      <c r="H436" s="23" t="s">
        <v>44</v>
      </c>
      <c r="I436" s="59">
        <v>-1.4554085333317199</v>
      </c>
      <c r="J436" s="37">
        <v>-78.121102215169202</v>
      </c>
      <c r="K436" s="68">
        <v>44759</v>
      </c>
      <c r="L436" s="68" t="s">
        <v>45</v>
      </c>
      <c r="M436" s="61" t="s">
        <v>17</v>
      </c>
      <c r="N436" s="56">
        <v>0.91666666666666663</v>
      </c>
      <c r="O436" s="56">
        <v>0.27708333333333335</v>
      </c>
      <c r="P436" s="23">
        <v>27.51</v>
      </c>
      <c r="Q436" s="27" t="s">
        <v>46</v>
      </c>
      <c r="R436" s="27" t="s">
        <v>47</v>
      </c>
      <c r="S436" s="27" t="s">
        <v>228</v>
      </c>
      <c r="T436" s="27" t="s">
        <v>75</v>
      </c>
      <c r="U436" s="27" t="s">
        <v>50</v>
      </c>
    </row>
    <row r="437" spans="1:21" s="192" customFormat="1" ht="14.25" customHeight="1" x14ac:dyDescent="0.2">
      <c r="A437" s="23" t="str">
        <f>IFERROR(VLOOKUP(D437,[23]CODIGOS!$A$1:$I$1872,2,0),"CODIGO INVALIDO ")</f>
        <v>ZONA 3</v>
      </c>
      <c r="B437" s="23" t="str">
        <f>IFERROR(VLOOKUP(D437,[23]CODIGOS!$A$1:$I$1872,3,0),"CODIGO INVALIDO ")</f>
        <v>PASTAZA</v>
      </c>
      <c r="C437" s="23" t="str">
        <f>IFERROR(VLOOKUP(D437,[23]CODIGOS!$A$1:$I$1872,4,0),"CODIGO INVALIDO ")</f>
        <v>MERA</v>
      </c>
      <c r="D437" s="64" t="s">
        <v>43</v>
      </c>
      <c r="E437" s="23" t="str">
        <f>IFERROR(VLOOKUP(D437,[24]CODIGOS!$A$1:$I$1872,6,0),"CODIGO INVALIDO ")</f>
        <v>PASTAZA</v>
      </c>
      <c r="F437" s="23" t="str">
        <f>IFERROR(VLOOKUP(D437,[24]CODIGOS!$A$1:$I$1872,7,0),"CODIGO INVALIDO ")</f>
        <v>SHELL MERA</v>
      </c>
      <c r="G437" s="23" t="str">
        <f>IFERROR(VLOOKUP(D437,[24]CODIGOS!$A$1:$I$1872,8,0),"CODIGO INVALIDO ")</f>
        <v>SHELL MERA 2</v>
      </c>
      <c r="H437" s="23" t="s">
        <v>44</v>
      </c>
      <c r="I437" s="106">
        <v>-1.45552880481069</v>
      </c>
      <c r="J437" s="47">
        <v>-78.121072711273598</v>
      </c>
      <c r="K437" s="68">
        <v>44760</v>
      </c>
      <c r="L437" s="68" t="s">
        <v>45</v>
      </c>
      <c r="M437" s="61" t="s">
        <v>17</v>
      </c>
      <c r="N437" s="66">
        <v>2.0833333333333332E-2</v>
      </c>
      <c r="O437" s="66">
        <v>0.42083333333333334</v>
      </c>
      <c r="P437" s="23">
        <v>27.73</v>
      </c>
      <c r="Q437" s="65" t="s">
        <v>46</v>
      </c>
      <c r="R437" s="27" t="s">
        <v>47</v>
      </c>
      <c r="S437" s="27" t="s">
        <v>228</v>
      </c>
      <c r="T437" s="23" t="s">
        <v>561</v>
      </c>
      <c r="U437" s="23" t="s">
        <v>50</v>
      </c>
    </row>
    <row r="438" spans="1:21" s="192" customFormat="1" ht="14.25" customHeight="1" x14ac:dyDescent="0.2">
      <c r="A438" s="23" t="str">
        <f>IFERROR(VLOOKUP(D438,[23]CODIGOS!$A$1:$I$1872,2,0),"CODIGO INVALIDO ")</f>
        <v>ZONA 3</v>
      </c>
      <c r="B438" s="23" t="str">
        <f>IFERROR(VLOOKUP(D438,[23]CODIGOS!$A$1:$I$1872,3,0),"CODIGO INVALIDO ")</f>
        <v>PASTAZA</v>
      </c>
      <c r="C438" s="23" t="str">
        <f>IFERROR(VLOOKUP(D438,[23]CODIGOS!$A$1:$I$1872,4,0),"CODIGO INVALIDO ")</f>
        <v>PASTAZA</v>
      </c>
      <c r="D438" s="64" t="s">
        <v>385</v>
      </c>
      <c r="E438" s="23" t="str">
        <f>IFERROR(VLOOKUP(D438,[24]CODIGOS!$A$1:$I$1872,6,0),"CODIGO INVALIDO ")</f>
        <v>PASTAZA</v>
      </c>
      <c r="F438" s="23" t="str">
        <f>IFERROR(VLOOKUP(D438,[24]CODIGOS!$A$1:$I$1872,7,0),"CODIGO INVALIDO ")</f>
        <v>TARQUI</v>
      </c>
      <c r="G438" s="23" t="str">
        <f>IFERROR(VLOOKUP(D438,[24]CODIGOS!$A$1:$I$1872,8,0),"CODIGO INVALIDO ")</f>
        <v>TARQUI 1</v>
      </c>
      <c r="H438" s="23" t="s">
        <v>1003</v>
      </c>
      <c r="I438" s="106">
        <v>-1.5051129837419399</v>
      </c>
      <c r="J438" s="47">
        <v>-78.0111915525966</v>
      </c>
      <c r="K438" s="68">
        <v>44762</v>
      </c>
      <c r="L438" s="68" t="s">
        <v>45</v>
      </c>
      <c r="M438" s="61" t="s">
        <v>17</v>
      </c>
      <c r="N438" s="66">
        <v>0.6875</v>
      </c>
      <c r="O438" s="66">
        <v>0.77222222222222225</v>
      </c>
      <c r="P438" s="23">
        <v>3.97</v>
      </c>
      <c r="Q438" s="65" t="s">
        <v>46</v>
      </c>
      <c r="R438" s="27" t="s">
        <v>47</v>
      </c>
      <c r="S438" s="27" t="s">
        <v>427</v>
      </c>
      <c r="T438" s="23" t="s">
        <v>999</v>
      </c>
      <c r="U438" s="23" t="s">
        <v>50</v>
      </c>
    </row>
    <row r="439" spans="1:21" s="192" customFormat="1" ht="14.25" customHeight="1" x14ac:dyDescent="0.2">
      <c r="A439" s="23" t="str">
        <f>IFERROR(VLOOKUP(D439,[23]CODIGOS!$A$1:$I$1872,2,0),"CODIGO INVALIDO ")</f>
        <v>ZONA 3</v>
      </c>
      <c r="B439" s="23" t="str">
        <f>IFERROR(VLOOKUP(D439,[23]CODIGOS!$A$1:$I$1872,3,0),"CODIGO INVALIDO ")</f>
        <v>PASTAZA</v>
      </c>
      <c r="C439" s="23" t="str">
        <f>IFERROR(VLOOKUP(D439,[23]CODIGOS!$A$1:$I$1872,4,0),"CODIGO INVALIDO ")</f>
        <v>MERA</v>
      </c>
      <c r="D439" s="64" t="s">
        <v>43</v>
      </c>
      <c r="E439" s="23" t="str">
        <f>IFERROR(VLOOKUP(D439,[24]CODIGOS!$A$1:$I$1872,6,0),"CODIGO INVALIDO ")</f>
        <v>PASTAZA</v>
      </c>
      <c r="F439" s="23" t="str">
        <f>IFERROR(VLOOKUP(D439,[24]CODIGOS!$A$1:$I$1872,7,0),"CODIGO INVALIDO ")</f>
        <v>SHELL MERA</v>
      </c>
      <c r="G439" s="23" t="str">
        <f>IFERROR(VLOOKUP(D439,[24]CODIGOS!$A$1:$I$1872,8,0),"CODIGO INVALIDO ")</f>
        <v>SHELL MERA 2</v>
      </c>
      <c r="H439" s="23" t="s">
        <v>44</v>
      </c>
      <c r="I439" s="106">
        <v>-1.45552880481069</v>
      </c>
      <c r="J439" s="47">
        <v>-78.121102215169202</v>
      </c>
      <c r="K439" s="68">
        <v>44765</v>
      </c>
      <c r="L439" s="68" t="s">
        <v>45</v>
      </c>
      <c r="M439" s="61" t="s">
        <v>17</v>
      </c>
      <c r="N439" s="66">
        <v>0.91666666666666663</v>
      </c>
      <c r="O439" s="66">
        <v>0.96805555555555556</v>
      </c>
      <c r="P439" s="23">
        <v>27.8</v>
      </c>
      <c r="Q439" s="65" t="s">
        <v>550</v>
      </c>
      <c r="R439" s="27" t="s">
        <v>47</v>
      </c>
      <c r="S439" s="27" t="s">
        <v>866</v>
      </c>
      <c r="T439" s="23" t="s">
        <v>228</v>
      </c>
      <c r="U439" s="23" t="s">
        <v>50</v>
      </c>
    </row>
    <row r="440" spans="1:21" s="192" customFormat="1" ht="14.25" customHeight="1" x14ac:dyDescent="0.2">
      <c r="A440" s="23" t="str">
        <f>IFERROR(VLOOKUP(D440,[23]CODIGOS!$A$1:$I$1872,2,0),"CODIGO INVALIDO ")</f>
        <v>ZONA 3</v>
      </c>
      <c r="B440" s="23" t="str">
        <f>IFERROR(VLOOKUP(D440,[23]CODIGOS!$A$1:$I$1872,3,0),"CODIGO INVALIDO ")</f>
        <v>PASTAZA</v>
      </c>
      <c r="C440" s="23" t="str">
        <f>IFERROR(VLOOKUP(D440,[23]CODIGOS!$A$1:$I$1872,4,0),"CODIGO INVALIDO ")</f>
        <v>MERA</v>
      </c>
      <c r="D440" s="64" t="s">
        <v>43</v>
      </c>
      <c r="E440" s="23" t="str">
        <f>IFERROR(VLOOKUP(D440,[24]CODIGOS!$A$1:$I$1872,6,0),"CODIGO INVALIDO ")</f>
        <v>PASTAZA</v>
      </c>
      <c r="F440" s="23" t="str">
        <f>IFERROR(VLOOKUP(D440,[24]CODIGOS!$A$1:$I$1872,7,0),"CODIGO INVALIDO ")</f>
        <v>SHELL MERA</v>
      </c>
      <c r="G440" s="23" t="str">
        <f>IFERROR(VLOOKUP(D440,[24]CODIGOS!$A$1:$I$1872,8,0),"CODIGO INVALIDO ")</f>
        <v>SHELL MERA 2</v>
      </c>
      <c r="H440" s="23" t="s">
        <v>44</v>
      </c>
      <c r="I440" s="106">
        <v>-1.45552880481069</v>
      </c>
      <c r="J440" s="47">
        <v>-78.121102215169202</v>
      </c>
      <c r="K440" s="68">
        <v>44765</v>
      </c>
      <c r="L440" s="68" t="s">
        <v>45</v>
      </c>
      <c r="M440" s="61" t="s">
        <v>17</v>
      </c>
      <c r="N440" s="66">
        <v>0.22916666666666666</v>
      </c>
      <c r="O440" s="66">
        <v>0.25625000000000003</v>
      </c>
      <c r="P440" s="23">
        <v>23.29</v>
      </c>
      <c r="Q440" s="65" t="s">
        <v>550</v>
      </c>
      <c r="R440" s="27" t="s">
        <v>109</v>
      </c>
      <c r="S440" s="27" t="s">
        <v>65</v>
      </c>
      <c r="T440" s="23"/>
      <c r="U440" s="23" t="s">
        <v>50</v>
      </c>
    </row>
    <row r="441" spans="1:21" s="192" customFormat="1" ht="14.25" customHeight="1" x14ac:dyDescent="0.2">
      <c r="A441" s="23" t="str">
        <f>IFERROR(VLOOKUP(D441,[23]CODIGOS!$A$1:$I$1872,2,0),"CODIGO INVALIDO ")</f>
        <v>ZONA 3</v>
      </c>
      <c r="B441" s="23" t="str">
        <f>IFERROR(VLOOKUP(D441,[23]CODIGOS!$A$1:$I$1872,3,0),"CODIGO INVALIDO ")</f>
        <v>PASTAZA</v>
      </c>
      <c r="C441" s="23" t="str">
        <f>IFERROR(VLOOKUP(D441,[23]CODIGOS!$A$1:$I$1872,4,0),"CODIGO INVALIDO ")</f>
        <v>PASTAZA</v>
      </c>
      <c r="D441" s="64" t="s">
        <v>385</v>
      </c>
      <c r="E441" s="23" t="str">
        <f>IFERROR(VLOOKUP(D441,[24]CODIGOS!$A$1:$I$1872,6,0),"CODIGO INVALIDO ")</f>
        <v>PASTAZA</v>
      </c>
      <c r="F441" s="23" t="str">
        <f>IFERROR(VLOOKUP(D441,[24]CODIGOS!$A$1:$I$1872,7,0),"CODIGO INVALIDO ")</f>
        <v>TARQUI</v>
      </c>
      <c r="G441" s="23" t="str">
        <f>IFERROR(VLOOKUP(D441,[24]CODIGOS!$A$1:$I$1872,8,0),"CODIGO INVALIDO ")</f>
        <v>TARQUI 1</v>
      </c>
      <c r="H441" s="23" t="s">
        <v>44</v>
      </c>
      <c r="I441" s="106">
        <v>-1.45552880481069</v>
      </c>
      <c r="J441" s="47">
        <v>-78.121102215169202</v>
      </c>
      <c r="K441" s="68">
        <v>44768</v>
      </c>
      <c r="L441" s="68" t="s">
        <v>45</v>
      </c>
      <c r="M441" s="61" t="s">
        <v>17</v>
      </c>
      <c r="N441" s="66">
        <v>0.52083333333333337</v>
      </c>
      <c r="O441" s="66">
        <v>0.59930555555555554</v>
      </c>
      <c r="P441" s="23">
        <v>10.28</v>
      </c>
      <c r="Q441" s="65" t="s">
        <v>550</v>
      </c>
      <c r="R441" s="27" t="s">
        <v>47</v>
      </c>
      <c r="S441" s="27" t="s">
        <v>496</v>
      </c>
      <c r="T441" s="23" t="s">
        <v>1330</v>
      </c>
      <c r="U441" s="23" t="s">
        <v>50</v>
      </c>
    </row>
    <row r="442" spans="1:21" s="192" customFormat="1" ht="14.25" customHeight="1" x14ac:dyDescent="0.2">
      <c r="A442" s="23" t="str">
        <f>IFERROR(VLOOKUP(D442,[23]CODIGOS!$A$1:$I$1872,2,0),"CODIGO INVALIDO ")</f>
        <v>ZONA 3</v>
      </c>
      <c r="B442" s="23" t="str">
        <f>IFERROR(VLOOKUP(D442,[23]CODIGOS!$A$1:$I$1872,3,0),"CODIGO INVALIDO ")</f>
        <v>PASTAZA</v>
      </c>
      <c r="C442" s="23" t="str">
        <f>IFERROR(VLOOKUP(D442,[23]CODIGOS!$A$1:$I$1872,4,0),"CODIGO INVALIDO ")</f>
        <v>PASTAZA</v>
      </c>
      <c r="D442" s="64" t="s">
        <v>385</v>
      </c>
      <c r="E442" s="23" t="str">
        <f>IFERROR(VLOOKUP(D442,[24]CODIGOS!$A$1:$I$1872,6,0),"CODIGO INVALIDO ")</f>
        <v>PASTAZA</v>
      </c>
      <c r="F442" s="23" t="str">
        <f>IFERROR(VLOOKUP(D442,[24]CODIGOS!$A$1:$I$1872,7,0),"CODIGO INVALIDO ")</f>
        <v>TARQUI</v>
      </c>
      <c r="G442" s="23" t="str">
        <f>IFERROR(VLOOKUP(D442,[24]CODIGOS!$A$1:$I$1872,8,0),"CODIGO INVALIDO ")</f>
        <v>TARQUI 1</v>
      </c>
      <c r="H442" s="23" t="s">
        <v>44</v>
      </c>
      <c r="I442" s="106">
        <v>-1.4496767994715101</v>
      </c>
      <c r="J442" s="47">
        <v>-78.127925622342801</v>
      </c>
      <c r="K442" s="68">
        <v>44773</v>
      </c>
      <c r="L442" s="68" t="s">
        <v>45</v>
      </c>
      <c r="M442" s="61" t="s">
        <v>17</v>
      </c>
      <c r="N442" s="66">
        <v>0.47222222222222227</v>
      </c>
      <c r="O442" s="66">
        <v>0.54861111111111105</v>
      </c>
      <c r="P442" s="23">
        <v>25</v>
      </c>
      <c r="Q442" s="65" t="s">
        <v>46</v>
      </c>
      <c r="R442" s="27" t="s">
        <v>47</v>
      </c>
      <c r="S442" s="27" t="s">
        <v>453</v>
      </c>
      <c r="T442" s="23"/>
      <c r="U442" s="23" t="s">
        <v>50</v>
      </c>
    </row>
    <row r="443" spans="1:21" s="192" customFormat="1" ht="14.25" customHeight="1" x14ac:dyDescent="0.2">
      <c r="A443" s="23" t="str">
        <f>IFERROR(VLOOKUP(D443,[23]CODIGOS!$A$1:$I$1872,2,0),"CODIGO INVALIDO ")</f>
        <v>ZONA 3</v>
      </c>
      <c r="B443" s="23" t="str">
        <f>IFERROR(VLOOKUP(D443,[23]CODIGOS!$A$1:$I$1872,3,0),"CODIGO INVALIDO ")</f>
        <v>PASTAZA</v>
      </c>
      <c r="C443" s="23" t="str">
        <f>IFERROR(VLOOKUP(D443,[23]CODIGOS!$A$1:$I$1872,4,0),"CODIGO INVALIDO ")</f>
        <v>PASTAZA</v>
      </c>
      <c r="D443" s="64" t="s">
        <v>688</v>
      </c>
      <c r="E443" s="23" t="str">
        <f>IFERROR(VLOOKUP(D443,[24]CODIGOS!$A$1:$I$1872,6,0),"CODIGO INVALIDO ")</f>
        <v>PASTAZA</v>
      </c>
      <c r="F443" s="23" t="str">
        <f>IFERROR(VLOOKUP(D443,[24]CODIGOS!$A$1:$I$1872,7,0),"CODIGO INVALIDO ")</f>
        <v>10 DE AGOSTO</v>
      </c>
      <c r="G443" s="23" t="str">
        <f>IFERROR(VLOOKUP(D443,[24]CODIGOS!$A$1:$I$1872,8,0),"CODIGO INVALIDO ")</f>
        <v>10 DE AGOSTO 1</v>
      </c>
      <c r="H443" s="23" t="s">
        <v>689</v>
      </c>
      <c r="I443" s="106">
        <v>-1.5028946457577499</v>
      </c>
      <c r="J443" s="47">
        <v>-77.484169006347003</v>
      </c>
      <c r="K443" s="68">
        <v>44773</v>
      </c>
      <c r="L443" s="68" t="s">
        <v>45</v>
      </c>
      <c r="M443" s="61" t="s">
        <v>17</v>
      </c>
      <c r="N443" s="66">
        <v>0.625</v>
      </c>
      <c r="O443" s="66">
        <v>0.71527777777777779</v>
      </c>
      <c r="P443" s="23">
        <v>1.78</v>
      </c>
      <c r="Q443" s="65" t="s">
        <v>46</v>
      </c>
      <c r="R443" s="27" t="s">
        <v>47</v>
      </c>
      <c r="S443" s="27" t="s">
        <v>75</v>
      </c>
      <c r="T443" s="23"/>
      <c r="U443" s="23" t="s">
        <v>50</v>
      </c>
    </row>
    <row r="444" spans="1:21" s="192" customFormat="1" ht="14.25" customHeight="1" x14ac:dyDescent="0.2">
      <c r="A444" s="23" t="str">
        <f>IFERROR(VLOOKUP(D444,[23]CODIGOS!$A$1:$I$1872,2,0),"CODIGO INVALIDO ")</f>
        <v>ZONA 3</v>
      </c>
      <c r="B444" s="23" t="str">
        <f>IFERROR(VLOOKUP(D444,[23]CODIGOS!$A$1:$I$1872,3,0),"CODIGO INVALIDO ")</f>
        <v>PASTAZA</v>
      </c>
      <c r="C444" s="23" t="str">
        <f>IFERROR(VLOOKUP(D444,[23]CODIGOS!$A$1:$I$1872,4,0),"CODIGO INVALIDO ")</f>
        <v>PASTAZA</v>
      </c>
      <c r="D444" s="64" t="s">
        <v>385</v>
      </c>
      <c r="E444" s="23" t="str">
        <f>IFERROR(VLOOKUP(D444,[24]CODIGOS!$A$1:$I$1872,6,0),"CODIGO INVALIDO ")</f>
        <v>PASTAZA</v>
      </c>
      <c r="F444" s="23" t="str">
        <f>IFERROR(VLOOKUP(D444,[24]CODIGOS!$A$1:$I$1872,7,0),"CODIGO INVALIDO ")</f>
        <v>TARQUI</v>
      </c>
      <c r="G444" s="23" t="str">
        <f>IFERROR(VLOOKUP(D444,[24]CODIGOS!$A$1:$I$1872,8,0),"CODIGO INVALIDO ")</f>
        <v>TARQUI 1</v>
      </c>
      <c r="H444" s="23" t="s">
        <v>44</v>
      </c>
      <c r="I444" s="37">
        <v>-1.45547195646817</v>
      </c>
      <c r="J444" s="107">
        <v>-78.121081962153795</v>
      </c>
      <c r="K444" s="68">
        <v>44778</v>
      </c>
      <c r="L444" s="68" t="s">
        <v>45</v>
      </c>
      <c r="M444" s="61" t="s">
        <v>17</v>
      </c>
      <c r="N444" s="62">
        <v>0.16666666666666666</v>
      </c>
      <c r="O444" s="62">
        <v>0.33333333333333331</v>
      </c>
      <c r="P444" s="37">
        <v>31.5</v>
      </c>
      <c r="Q444" s="37" t="s">
        <v>46</v>
      </c>
      <c r="R444" s="27" t="s">
        <v>47</v>
      </c>
      <c r="S444" s="27" t="s">
        <v>467</v>
      </c>
      <c r="T444" s="27" t="s">
        <v>453</v>
      </c>
      <c r="U444" s="27" t="s">
        <v>50</v>
      </c>
    </row>
    <row r="445" spans="1:21" s="192" customFormat="1" ht="14.25" customHeight="1" x14ac:dyDescent="0.2">
      <c r="A445" s="23" t="str">
        <f>IFERROR(VLOOKUP(D445,[23]CODIGOS!$A$1:$I$1872,2,0),"CODIGO INVALIDO ")</f>
        <v>ZONA 3</v>
      </c>
      <c r="B445" s="23" t="str">
        <f>IFERROR(VLOOKUP(D445,[23]CODIGOS!$A$1:$I$1872,3,0),"CODIGO INVALIDO ")</f>
        <v>PASTAZA</v>
      </c>
      <c r="C445" s="23" t="str">
        <f>IFERROR(VLOOKUP(D445,[23]CODIGOS!$A$1:$I$1872,4,0),"CODIGO INVALIDO ")</f>
        <v>PASTAZA</v>
      </c>
      <c r="D445" s="64" t="s">
        <v>385</v>
      </c>
      <c r="E445" s="23" t="str">
        <f>IFERROR(VLOOKUP(D445,[24]CODIGOS!$A$1:$I$1872,6,0),"CODIGO INVALIDO ")</f>
        <v>PASTAZA</v>
      </c>
      <c r="F445" s="23" t="str">
        <f>IFERROR(VLOOKUP(D445,[24]CODIGOS!$A$1:$I$1872,7,0),"CODIGO INVALIDO ")</f>
        <v>TARQUI</v>
      </c>
      <c r="G445" s="23" t="str">
        <f>IFERROR(VLOOKUP(D445,[24]CODIGOS!$A$1:$I$1872,8,0),"CODIGO INVALIDO ")</f>
        <v>TARQUI 1</v>
      </c>
      <c r="H445" s="23" t="s">
        <v>44</v>
      </c>
      <c r="I445" s="37">
        <v>-1.5052112759245899</v>
      </c>
      <c r="J445" s="107">
        <v>-78.060951232910099</v>
      </c>
      <c r="K445" s="68">
        <v>44779</v>
      </c>
      <c r="L445" s="68" t="s">
        <v>45</v>
      </c>
      <c r="M445" s="61" t="s">
        <v>17</v>
      </c>
      <c r="N445" s="62">
        <v>0.16666666666666666</v>
      </c>
      <c r="O445" s="62">
        <v>0.33333333333333331</v>
      </c>
      <c r="P445" s="37">
        <v>29.92</v>
      </c>
      <c r="Q445" s="37" t="s">
        <v>46</v>
      </c>
      <c r="R445" s="27" t="s">
        <v>47</v>
      </c>
      <c r="S445" s="27" t="s">
        <v>467</v>
      </c>
      <c r="T445" s="27" t="s">
        <v>454</v>
      </c>
      <c r="U445" s="27" t="s">
        <v>50</v>
      </c>
    </row>
    <row r="446" spans="1:21" s="185" customFormat="1" ht="14.25" customHeight="1" x14ac:dyDescent="0.2">
      <c r="A446" s="23" t="str">
        <f>IFERROR(VLOOKUP(D446,[23]CODIGOS!$A$1:$I$1872,2,0),"CODIGO INVALIDO ")</f>
        <v>ZONA 3</v>
      </c>
      <c r="B446" s="23" t="str">
        <f>IFERROR(VLOOKUP(D446,[23]CODIGOS!$A$1:$I$1872,3,0),"CODIGO INVALIDO ")</f>
        <v>PASTAZA</v>
      </c>
      <c r="C446" s="23" t="str">
        <f>IFERROR(VLOOKUP(D446,[23]CODIGOS!$A$1:$I$1872,4,0),"CODIGO INVALIDO ")</f>
        <v>PASTAZA</v>
      </c>
      <c r="D446" s="64" t="s">
        <v>385</v>
      </c>
      <c r="E446" s="23" t="str">
        <f>IFERROR(VLOOKUP(D446,[24]CODIGOS!$A$1:$I$1872,6,0),"CODIGO INVALIDO ")</f>
        <v>PASTAZA</v>
      </c>
      <c r="F446" s="23" t="str">
        <f>IFERROR(VLOOKUP(D446,[24]CODIGOS!$A$1:$I$1872,7,0),"CODIGO INVALIDO ")</f>
        <v>TARQUI</v>
      </c>
      <c r="G446" s="23" t="str">
        <f>IFERROR(VLOOKUP(D446,[24]CODIGOS!$A$1:$I$1872,8,0),"CODIGO INVALIDO ")</f>
        <v>TARQUI 1</v>
      </c>
      <c r="H446" s="23" t="s">
        <v>44</v>
      </c>
      <c r="I446" s="37">
        <v>-1.45553118794789</v>
      </c>
      <c r="J446" s="107">
        <v>-78.121063697055106</v>
      </c>
      <c r="K446" s="68">
        <v>44778</v>
      </c>
      <c r="L446" s="68" t="s">
        <v>45</v>
      </c>
      <c r="M446" s="61" t="s">
        <v>17</v>
      </c>
      <c r="N446" s="62">
        <v>0.16666666666666666</v>
      </c>
      <c r="O446" s="62">
        <v>0.33333333333333331</v>
      </c>
      <c r="P446" s="37">
        <v>3.59</v>
      </c>
      <c r="Q446" s="37" t="s">
        <v>46</v>
      </c>
      <c r="R446" s="27" t="s">
        <v>47</v>
      </c>
      <c r="S446" s="27" t="s">
        <v>1044</v>
      </c>
      <c r="T446" s="27" t="s">
        <v>266</v>
      </c>
      <c r="U446" s="27" t="s">
        <v>50</v>
      </c>
    </row>
    <row r="447" spans="1:21" s="192" customFormat="1" ht="14.25" customHeight="1" x14ac:dyDescent="0.2">
      <c r="A447" s="23" t="str">
        <f>IFERROR(VLOOKUP(D447,[23]CODIGOS!$A$1:$I$1872,2,0),"CODIGO INVALIDO ")</f>
        <v>ZONA 3</v>
      </c>
      <c r="B447" s="23" t="str">
        <f>IFERROR(VLOOKUP(D447,[23]CODIGOS!$A$1:$I$1872,3,0),"CODIGO INVALIDO ")</f>
        <v>PASTAZA</v>
      </c>
      <c r="C447" s="23" t="str">
        <f>IFERROR(VLOOKUP(D447,[23]CODIGOS!$A$1:$I$1872,4,0),"CODIGO INVALIDO ")</f>
        <v>PASTAZA</v>
      </c>
      <c r="D447" s="64" t="s">
        <v>385</v>
      </c>
      <c r="E447" s="23" t="str">
        <f>IFERROR(VLOOKUP(D447,[24]CODIGOS!$A$1:$I$1872,6,0),"CODIGO INVALIDO ")</f>
        <v>PASTAZA</v>
      </c>
      <c r="F447" s="23" t="str">
        <f>IFERROR(VLOOKUP(D447,[24]CODIGOS!$A$1:$I$1872,7,0),"CODIGO INVALIDO ")</f>
        <v>TARQUI</v>
      </c>
      <c r="G447" s="23" t="str">
        <f>IFERROR(VLOOKUP(D447,[24]CODIGOS!$A$1:$I$1872,8,0),"CODIGO INVALIDO ")</f>
        <v>TARQUI 1</v>
      </c>
      <c r="H447" s="23" t="s">
        <v>44</v>
      </c>
      <c r="I447" s="37">
        <v>-1.5131570000000001</v>
      </c>
      <c r="J447" s="107">
        <v>-77.934084999999996</v>
      </c>
      <c r="K447" s="68">
        <v>44786</v>
      </c>
      <c r="L447" s="68" t="s">
        <v>45</v>
      </c>
      <c r="M447" s="61" t="s">
        <v>17</v>
      </c>
      <c r="N447" s="62">
        <v>0.9375</v>
      </c>
      <c r="O447" s="62">
        <v>0.99305555555555547</v>
      </c>
      <c r="P447" s="27">
        <v>8.64</v>
      </c>
      <c r="Q447" s="37" t="s">
        <v>46</v>
      </c>
      <c r="R447" s="27" t="s">
        <v>47</v>
      </c>
      <c r="S447" s="27" t="s">
        <v>1068</v>
      </c>
      <c r="T447" s="27" t="s">
        <v>75</v>
      </c>
      <c r="U447" s="27" t="s">
        <v>50</v>
      </c>
    </row>
    <row r="448" spans="1:21" s="192" customFormat="1" ht="14.25" customHeight="1" x14ac:dyDescent="0.2">
      <c r="A448" s="23" t="str">
        <f>IFERROR(VLOOKUP(D448,[23]CODIGOS!$A$1:$I$1872,2,0),"CODIGO INVALIDO ")</f>
        <v>ZONA 3</v>
      </c>
      <c r="B448" s="23" t="str">
        <f>IFERROR(VLOOKUP(D448,[23]CODIGOS!$A$1:$I$1872,3,0),"CODIGO INVALIDO ")</f>
        <v>PASTAZA</v>
      </c>
      <c r="C448" s="23" t="str">
        <f>IFERROR(VLOOKUP(D448,[23]CODIGOS!$A$1:$I$1872,4,0),"CODIGO INVALIDO ")</f>
        <v>PASTAZA</v>
      </c>
      <c r="D448" s="64" t="s">
        <v>385</v>
      </c>
      <c r="E448" s="23" t="str">
        <f>IFERROR(VLOOKUP(D448,[24]CODIGOS!$A$1:$I$1872,6,0),"CODIGO INVALIDO ")</f>
        <v>PASTAZA</v>
      </c>
      <c r="F448" s="23" t="str">
        <f>IFERROR(VLOOKUP(D448,[24]CODIGOS!$A$1:$I$1872,7,0),"CODIGO INVALIDO ")</f>
        <v>TARQUI</v>
      </c>
      <c r="G448" s="23" t="str">
        <f>IFERROR(VLOOKUP(D448,[24]CODIGOS!$A$1:$I$1872,8,0),"CODIGO INVALIDO ")</f>
        <v>TARQUI 1</v>
      </c>
      <c r="H448" s="23" t="s">
        <v>44</v>
      </c>
      <c r="I448" s="37">
        <v>-1.45539399785874</v>
      </c>
      <c r="J448" s="107">
        <v>-78.120948416901896</v>
      </c>
      <c r="K448" s="68">
        <v>44794</v>
      </c>
      <c r="L448" s="68" t="s">
        <v>45</v>
      </c>
      <c r="M448" s="37" t="s">
        <v>17</v>
      </c>
      <c r="N448" s="62">
        <v>0.33333333333333331</v>
      </c>
      <c r="O448" s="62">
        <v>0.375</v>
      </c>
      <c r="P448" s="27">
        <v>14.57</v>
      </c>
      <c r="Q448" s="37" t="s">
        <v>46</v>
      </c>
      <c r="R448" s="27" t="s">
        <v>47</v>
      </c>
      <c r="S448" s="27" t="s">
        <v>1095</v>
      </c>
      <c r="T448" s="27" t="s">
        <v>165</v>
      </c>
      <c r="U448" s="27" t="s">
        <v>50</v>
      </c>
    </row>
    <row r="449" spans="1:21" s="192" customFormat="1" ht="14.25" customHeight="1" x14ac:dyDescent="0.2">
      <c r="A449" s="23" t="str">
        <f>IFERROR(VLOOKUP(D449,[23]CODIGOS!$A$1:$I$1872,2,0),"CODIGO INVALIDO ")</f>
        <v>ZONA 3</v>
      </c>
      <c r="B449" s="23" t="str">
        <f>IFERROR(VLOOKUP(D449,[23]CODIGOS!$A$1:$I$1872,3,0),"CODIGO INVALIDO ")</f>
        <v>PASTAZA</v>
      </c>
      <c r="C449" s="23" t="str">
        <f>IFERROR(VLOOKUP(D449,[23]CODIGOS!$A$1:$I$1872,4,0),"CODIGO INVALIDO ")</f>
        <v>PASTAZA</v>
      </c>
      <c r="D449" s="64" t="s">
        <v>385</v>
      </c>
      <c r="E449" s="23" t="str">
        <f>IFERROR(VLOOKUP(D449,[24]CODIGOS!$A$1:$I$1872,6,0),"CODIGO INVALIDO ")</f>
        <v>PASTAZA</v>
      </c>
      <c r="F449" s="23" t="str">
        <f>IFERROR(VLOOKUP(D449,[24]CODIGOS!$A$1:$I$1872,7,0),"CODIGO INVALIDO ")</f>
        <v>TARQUI</v>
      </c>
      <c r="G449" s="23" t="str">
        <f>IFERROR(VLOOKUP(D449,[24]CODIGOS!$A$1:$I$1872,8,0),"CODIGO INVALIDO ")</f>
        <v>TARQUI 1</v>
      </c>
      <c r="H449" s="23" t="s">
        <v>44</v>
      </c>
      <c r="I449" s="42">
        <v>-1.4554084419293101</v>
      </c>
      <c r="J449" s="43">
        <v>-78.121085160646004</v>
      </c>
      <c r="K449" s="68">
        <v>44798</v>
      </c>
      <c r="L449" s="68" t="s">
        <v>45</v>
      </c>
      <c r="M449" s="61" t="s">
        <v>17</v>
      </c>
      <c r="N449" s="56">
        <v>0.54166666666666663</v>
      </c>
      <c r="O449" s="56">
        <v>0.64583333333333337</v>
      </c>
      <c r="P449" s="27">
        <v>31.23</v>
      </c>
      <c r="Q449" s="37" t="s">
        <v>46</v>
      </c>
      <c r="R449" s="27" t="s">
        <v>47</v>
      </c>
      <c r="S449" s="27" t="s">
        <v>75</v>
      </c>
      <c r="T449" s="27" t="s">
        <v>1044</v>
      </c>
      <c r="U449" s="27" t="s">
        <v>50</v>
      </c>
    </row>
    <row r="450" spans="1:21" s="192" customFormat="1" ht="14.25" customHeight="1" x14ac:dyDescent="0.2">
      <c r="A450" s="23" t="str">
        <f>IFERROR(VLOOKUP(D450,[23]CODIGOS!$A$1:$I$1872,2,0),"CODIGO INVALIDO ")</f>
        <v>ZONA 3</v>
      </c>
      <c r="B450" s="23" t="str">
        <f>IFERROR(VLOOKUP(D450,[23]CODIGOS!$A$1:$I$1872,3,0),"CODIGO INVALIDO ")</f>
        <v>PASTAZA</v>
      </c>
      <c r="C450" s="23" t="str">
        <f>IFERROR(VLOOKUP(D450,[23]CODIGOS!$A$1:$I$1872,4,0),"CODIGO INVALIDO ")</f>
        <v>PASTAZA</v>
      </c>
      <c r="D450" s="64" t="s">
        <v>688</v>
      </c>
      <c r="E450" s="23" t="str">
        <f>IFERROR(VLOOKUP(D450,[24]CODIGOS!$A$1:$I$1872,6,0),"CODIGO INVALIDO ")</f>
        <v>PASTAZA</v>
      </c>
      <c r="F450" s="23" t="str">
        <f>IFERROR(VLOOKUP(D450,[24]CODIGOS!$A$1:$I$1872,7,0),"CODIGO INVALIDO ")</f>
        <v>10 DE AGOSTO</v>
      </c>
      <c r="G450" s="23" t="str">
        <f>IFERROR(VLOOKUP(D450,[24]CODIGOS!$A$1:$I$1872,8,0),"CODIGO INVALIDO ")</f>
        <v>10 DE AGOSTO 1</v>
      </c>
      <c r="H450" s="23" t="s">
        <v>689</v>
      </c>
      <c r="I450" s="59">
        <v>-1.44751461539639</v>
      </c>
      <c r="J450" s="43">
        <v>-77.858900489717797</v>
      </c>
      <c r="K450" s="68">
        <v>44798</v>
      </c>
      <c r="L450" s="68" t="s">
        <v>45</v>
      </c>
      <c r="M450" s="61" t="s">
        <v>17</v>
      </c>
      <c r="N450" s="56">
        <v>0.79166666666666663</v>
      </c>
      <c r="O450" s="56">
        <v>0.91666666666666663</v>
      </c>
      <c r="P450" s="23">
        <v>8.5</v>
      </c>
      <c r="Q450" s="37" t="s">
        <v>46</v>
      </c>
      <c r="R450" s="27" t="s">
        <v>47</v>
      </c>
      <c r="S450" s="27" t="s">
        <v>75</v>
      </c>
      <c r="T450" s="23"/>
      <c r="U450" s="27" t="s">
        <v>50</v>
      </c>
    </row>
    <row r="451" spans="1:21" s="192" customFormat="1" ht="14.25" customHeight="1" x14ac:dyDescent="0.2">
      <c r="A451" s="23" t="str">
        <f>IFERROR(VLOOKUP(D451,[23]CODIGOS!$A$1:$I$1872,2,0),"CODIGO INVALIDO ")</f>
        <v>ZONA 3</v>
      </c>
      <c r="B451" s="23" t="str">
        <f>IFERROR(VLOOKUP(D451,[23]CODIGOS!$A$1:$I$1872,3,0),"CODIGO INVALIDO ")</f>
        <v>PASTAZA</v>
      </c>
      <c r="C451" s="23" t="str">
        <f>IFERROR(VLOOKUP(D451,[23]CODIGOS!$A$1:$I$1872,4,0),"CODIGO INVALIDO ")</f>
        <v>PASTAZA</v>
      </c>
      <c r="D451" s="64" t="s">
        <v>385</v>
      </c>
      <c r="E451" s="23" t="str">
        <f>IFERROR(VLOOKUP(D451,[24]CODIGOS!$A$1:$I$1872,6,0),"CODIGO INVALIDO ")</f>
        <v>PASTAZA</v>
      </c>
      <c r="F451" s="23" t="str">
        <f>IFERROR(VLOOKUP(D451,[24]CODIGOS!$A$1:$I$1872,7,0),"CODIGO INVALIDO ")</f>
        <v>TARQUI</v>
      </c>
      <c r="G451" s="23" t="str">
        <f>IFERROR(VLOOKUP(D451,[24]CODIGOS!$A$1:$I$1872,8,0),"CODIGO INVALIDO ")</f>
        <v>TARQUI 1</v>
      </c>
      <c r="H451" s="23" t="s">
        <v>44</v>
      </c>
      <c r="I451" s="108">
        <v>-1.4557099439941701</v>
      </c>
      <c r="J451" s="77">
        <v>-78.120956331751103</v>
      </c>
      <c r="K451" s="68">
        <v>44799</v>
      </c>
      <c r="L451" s="68" t="s">
        <v>45</v>
      </c>
      <c r="M451" s="61" t="s">
        <v>17</v>
      </c>
      <c r="N451" s="62">
        <v>0.1388888888888889</v>
      </c>
      <c r="O451" s="62">
        <v>0.20833333333333334</v>
      </c>
      <c r="P451" s="65">
        <v>26.2</v>
      </c>
      <c r="Q451" s="37" t="s">
        <v>46</v>
      </c>
      <c r="R451" s="27" t="s">
        <v>109</v>
      </c>
      <c r="S451" s="27" t="s">
        <v>65</v>
      </c>
      <c r="T451" s="27"/>
      <c r="U451" s="27" t="s">
        <v>50</v>
      </c>
    </row>
    <row r="452" spans="1:21" s="192" customFormat="1" ht="14.25" customHeight="1" x14ac:dyDescent="0.2">
      <c r="A452" s="23" t="str">
        <f>IFERROR(VLOOKUP(D452,[23]CODIGOS!$A$1:$I$1872,2,0),"CODIGO INVALIDO ")</f>
        <v>ZONA 3</v>
      </c>
      <c r="B452" s="23" t="str">
        <f>IFERROR(VLOOKUP(D452,[23]CODIGOS!$A$1:$I$1872,3,0),"CODIGO INVALIDO ")</f>
        <v>PASTAZA</v>
      </c>
      <c r="C452" s="23" t="str">
        <f>IFERROR(VLOOKUP(D452,[23]CODIGOS!$A$1:$I$1872,4,0),"CODIGO INVALIDO ")</f>
        <v>PASTAZA</v>
      </c>
      <c r="D452" s="64" t="s">
        <v>385</v>
      </c>
      <c r="E452" s="23" t="str">
        <f>IFERROR(VLOOKUP(D452,[24]CODIGOS!$A$1:$I$1872,6,0),"CODIGO INVALIDO ")</f>
        <v>PASTAZA</v>
      </c>
      <c r="F452" s="23" t="str">
        <f>IFERROR(VLOOKUP(D452,[24]CODIGOS!$A$1:$I$1872,7,0),"CODIGO INVALIDO ")</f>
        <v>TARQUI</v>
      </c>
      <c r="G452" s="23" t="str">
        <f>IFERROR(VLOOKUP(D452,[24]CODIGOS!$A$1:$I$1872,8,0),"CODIGO INVALIDO ")</f>
        <v>TARQUI 1</v>
      </c>
      <c r="H452" s="23" t="s">
        <v>44</v>
      </c>
      <c r="I452" s="59">
        <v>-1.45551331220208</v>
      </c>
      <c r="J452" s="77">
        <v>-78.120999999999995</v>
      </c>
      <c r="K452" s="68">
        <v>44804</v>
      </c>
      <c r="L452" s="68" t="s">
        <v>45</v>
      </c>
      <c r="M452" s="61" t="s">
        <v>17</v>
      </c>
      <c r="N452" s="62">
        <v>0.41666666666666669</v>
      </c>
      <c r="O452" s="62">
        <v>0.45833333333333331</v>
      </c>
      <c r="P452" s="27">
        <v>11.23</v>
      </c>
      <c r="Q452" s="37" t="s">
        <v>46</v>
      </c>
      <c r="R452" s="27" t="s">
        <v>47</v>
      </c>
      <c r="S452" s="27" t="s">
        <v>427</v>
      </c>
      <c r="T452" s="27" t="s">
        <v>382</v>
      </c>
      <c r="U452" s="27" t="s">
        <v>50</v>
      </c>
    </row>
    <row r="453" spans="1:21" s="192" customFormat="1" ht="14.25" customHeight="1" x14ac:dyDescent="0.2">
      <c r="A453" s="23" t="str">
        <f>IFERROR(VLOOKUP(D453,[23]CODIGOS!$A$1:$I$1872,2,0),"CODIGO INVALIDO ")</f>
        <v>ZONA 3</v>
      </c>
      <c r="B453" s="23" t="str">
        <f>IFERROR(VLOOKUP(D453,[23]CODIGOS!$A$1:$I$1872,3,0),"CODIGO INVALIDO ")</f>
        <v>PASTAZA</v>
      </c>
      <c r="C453" s="23" t="str">
        <f>IFERROR(VLOOKUP(D453,[23]CODIGOS!$A$1:$I$1872,4,0),"CODIGO INVALIDO ")</f>
        <v>PASTAZA</v>
      </c>
      <c r="D453" s="64" t="s">
        <v>385</v>
      </c>
      <c r="E453" s="23" t="str">
        <f>IFERROR(VLOOKUP(D453,[24]CODIGOS!$A$1:$I$1872,6,0),"CODIGO INVALIDO ")</f>
        <v>PASTAZA</v>
      </c>
      <c r="F453" s="23" t="str">
        <f>IFERROR(VLOOKUP(D453,[24]CODIGOS!$A$1:$I$1872,7,0),"CODIGO INVALIDO ")</f>
        <v>TARQUI</v>
      </c>
      <c r="G453" s="23" t="str">
        <f>IFERROR(VLOOKUP(D453,[24]CODIGOS!$A$1:$I$1872,8,0),"CODIGO INVALIDO ")</f>
        <v>TARQUI 1</v>
      </c>
      <c r="H453" s="23" t="s">
        <v>44</v>
      </c>
      <c r="I453" s="23">
        <v>-1.45551331220208</v>
      </c>
      <c r="J453" s="72">
        <v>-78.120999999999995</v>
      </c>
      <c r="K453" s="68">
        <v>44806</v>
      </c>
      <c r="L453" s="37" t="s">
        <v>45</v>
      </c>
      <c r="M453" s="61" t="s">
        <v>17</v>
      </c>
      <c r="N453" s="62">
        <v>0.3215277777777778</v>
      </c>
      <c r="O453" s="62">
        <v>0.34861111111111115</v>
      </c>
      <c r="P453" s="27">
        <v>29.49</v>
      </c>
      <c r="Q453" s="37" t="s">
        <v>46</v>
      </c>
      <c r="R453" s="27" t="s">
        <v>47</v>
      </c>
      <c r="S453" s="27" t="s">
        <v>49</v>
      </c>
      <c r="T453" s="27" t="s">
        <v>1094</v>
      </c>
      <c r="U453" s="27" t="s">
        <v>50</v>
      </c>
    </row>
    <row r="454" spans="1:21" s="192" customFormat="1" ht="14.25" customHeight="1" x14ac:dyDescent="0.2">
      <c r="A454" s="23" t="str">
        <f>IFERROR(VLOOKUP(D454,[23]CODIGOS!$A$1:$I$1872,2,0),"CODIGO INVALIDO ")</f>
        <v>ZONA 3</v>
      </c>
      <c r="B454" s="23" t="str">
        <f>IFERROR(VLOOKUP(D454,[23]CODIGOS!$A$1:$I$1872,3,0),"CODIGO INVALIDO ")</f>
        <v>PASTAZA</v>
      </c>
      <c r="C454" s="23" t="str">
        <f>IFERROR(VLOOKUP(D454,[23]CODIGOS!$A$1:$I$1872,4,0),"CODIGO INVALIDO ")</f>
        <v>PASTAZA</v>
      </c>
      <c r="D454" s="64" t="s">
        <v>616</v>
      </c>
      <c r="E454" s="23" t="str">
        <f>IFERROR(VLOOKUP(D454,[24]CODIGOS!$A$1:$I$1872,6,0),"CODIGO INVALIDO ")</f>
        <v>PASTAZA</v>
      </c>
      <c r="F454" s="23" t="str">
        <f>IFERROR(VLOOKUP(D454,[24]CODIGOS!$A$1:$I$1872,7,0),"CODIGO INVALIDO ")</f>
        <v>FATIMA</v>
      </c>
      <c r="G454" s="23" t="str">
        <f>IFERROR(VLOOKUP(D454,[24]CODIGOS!$A$1:$I$1872,8,0),"CODIGO INVALIDO ")</f>
        <v>FATIMA 1</v>
      </c>
      <c r="H454" s="23" t="s">
        <v>1128</v>
      </c>
      <c r="I454" s="23">
        <v>-1.3816972306711399</v>
      </c>
      <c r="J454" s="37">
        <v>-77.9685549676515</v>
      </c>
      <c r="K454" s="68">
        <v>44806</v>
      </c>
      <c r="L454" s="37" t="s">
        <v>45</v>
      </c>
      <c r="M454" s="61" t="s">
        <v>17</v>
      </c>
      <c r="N454" s="56">
        <v>0.77083333333333337</v>
      </c>
      <c r="O454" s="56">
        <v>0.85416666666666663</v>
      </c>
      <c r="P454" s="27">
        <v>4.76</v>
      </c>
      <c r="Q454" s="27" t="s">
        <v>46</v>
      </c>
      <c r="R454" s="27" t="s">
        <v>47</v>
      </c>
      <c r="S454" s="27" t="s">
        <v>467</v>
      </c>
      <c r="T454" s="23" t="s">
        <v>1129</v>
      </c>
      <c r="U454" s="27" t="s">
        <v>50</v>
      </c>
    </row>
    <row r="455" spans="1:21" s="192" customFormat="1" ht="14.25" customHeight="1" x14ac:dyDescent="0.2">
      <c r="A455" s="23" t="str">
        <f>IFERROR(VLOOKUP(D455,[23]CODIGOS!$A$1:$I$1872,2,0),"CODIGO INVALIDO ")</f>
        <v>ZONA 3</v>
      </c>
      <c r="B455" s="23" t="str">
        <f>IFERROR(VLOOKUP(D455,[23]CODIGOS!$A$1:$I$1872,3,0),"CODIGO INVALIDO ")</f>
        <v>PASTAZA</v>
      </c>
      <c r="C455" s="23" t="str">
        <f>IFERROR(VLOOKUP(D455,[23]CODIGOS!$A$1:$I$1872,4,0),"CODIGO INVALIDO ")</f>
        <v>PASTAZA</v>
      </c>
      <c r="D455" s="64" t="s">
        <v>688</v>
      </c>
      <c r="E455" s="23" t="str">
        <f>IFERROR(VLOOKUP(D455,[24]CODIGOS!$A$1:$I$1872,6,0),"CODIGO INVALIDO ")</f>
        <v>PASTAZA</v>
      </c>
      <c r="F455" s="23" t="str">
        <f>IFERROR(VLOOKUP(D455,[24]CODIGOS!$A$1:$I$1872,7,0),"CODIGO INVALIDO ")</f>
        <v>10 DE AGOSTO</v>
      </c>
      <c r="G455" s="23" t="str">
        <f>IFERROR(VLOOKUP(D455,[24]CODIGOS!$A$1:$I$1872,8,0),"CODIGO INVALIDO ")</f>
        <v>10 DE AGOSTO 1</v>
      </c>
      <c r="H455" s="23" t="s">
        <v>1130</v>
      </c>
      <c r="I455" s="23">
        <v>-1.4463141624468301</v>
      </c>
      <c r="J455" s="37">
        <v>-77.842254650621697</v>
      </c>
      <c r="K455" s="68">
        <v>44808</v>
      </c>
      <c r="L455" s="37" t="s">
        <v>45</v>
      </c>
      <c r="M455" s="61" t="s">
        <v>17</v>
      </c>
      <c r="N455" s="62">
        <v>0.52083333333333337</v>
      </c>
      <c r="O455" s="62">
        <v>0.64583333333333337</v>
      </c>
      <c r="P455" s="27">
        <v>10.95</v>
      </c>
      <c r="Q455" s="27" t="s">
        <v>46</v>
      </c>
      <c r="R455" s="27" t="s">
        <v>47</v>
      </c>
      <c r="S455" s="27" t="s">
        <v>1156</v>
      </c>
      <c r="T455" s="27"/>
      <c r="U455" s="27" t="s">
        <v>50</v>
      </c>
    </row>
    <row r="456" spans="1:21" s="192" customFormat="1" ht="14.25" customHeight="1" x14ac:dyDescent="0.2">
      <c r="A456" s="23" t="str">
        <f>IFERROR(VLOOKUP(D456,[23]CODIGOS!$A$1:$I$1872,2,0),"CODIGO INVALIDO ")</f>
        <v>ZONA 3</v>
      </c>
      <c r="B456" s="23" t="str">
        <f>IFERROR(VLOOKUP(D456,[23]CODIGOS!$A$1:$I$1872,3,0),"CODIGO INVALIDO ")</f>
        <v>PASTAZA</v>
      </c>
      <c r="C456" s="23" t="str">
        <f>IFERROR(VLOOKUP(D456,[23]CODIGOS!$A$1:$I$1872,4,0),"CODIGO INVALIDO ")</f>
        <v>PASTAZA</v>
      </c>
      <c r="D456" s="64" t="s">
        <v>385</v>
      </c>
      <c r="E456" s="23" t="str">
        <f>IFERROR(VLOOKUP(D456,[24]CODIGOS!$A$1:$I$1872,6,0),"CODIGO INVALIDO ")</f>
        <v>PASTAZA</v>
      </c>
      <c r="F456" s="23" t="str">
        <f>IFERROR(VLOOKUP(D456,[24]CODIGOS!$A$1:$I$1872,7,0),"CODIGO INVALIDO ")</f>
        <v>TARQUI</v>
      </c>
      <c r="G456" s="23" t="str">
        <f>IFERROR(VLOOKUP(D456,[24]CODIGOS!$A$1:$I$1872,8,0),"CODIGO INVALIDO ")</f>
        <v>TARQUI 1</v>
      </c>
      <c r="H456" s="23" t="s">
        <v>1131</v>
      </c>
      <c r="I456" s="23">
        <v>-1.5051254710674999</v>
      </c>
      <c r="J456" s="37">
        <v>-78.040216988961106</v>
      </c>
      <c r="K456" s="68">
        <v>44808</v>
      </c>
      <c r="L456" s="37" t="s">
        <v>45</v>
      </c>
      <c r="M456" s="61" t="s">
        <v>17</v>
      </c>
      <c r="N456" s="62">
        <v>0.77083333333333337</v>
      </c>
      <c r="O456" s="62">
        <v>0.91666666666666663</v>
      </c>
      <c r="P456" s="27">
        <v>6.31</v>
      </c>
      <c r="Q456" s="27" t="s">
        <v>46</v>
      </c>
      <c r="R456" s="27" t="s">
        <v>47</v>
      </c>
      <c r="S456" s="27" t="s">
        <v>239</v>
      </c>
      <c r="T456" s="27" t="s">
        <v>1132</v>
      </c>
      <c r="U456" s="27" t="s">
        <v>50</v>
      </c>
    </row>
    <row r="457" spans="1:21" s="192" customFormat="1" ht="14.25" customHeight="1" x14ac:dyDescent="0.2">
      <c r="A457" s="23" t="str">
        <f>IFERROR(VLOOKUP(D457,[23]CODIGOS!$A$1:$I$1872,2,0),"CODIGO INVALIDO ")</f>
        <v>ZONA 3</v>
      </c>
      <c r="B457" s="23" t="str">
        <f>IFERROR(VLOOKUP(D457,[23]CODIGOS!$A$1:$I$1872,3,0),"CODIGO INVALIDO ")</f>
        <v>PASTAZA</v>
      </c>
      <c r="C457" s="23" t="str">
        <f>IFERROR(VLOOKUP(D457,[23]CODIGOS!$A$1:$I$1872,4,0),"CODIGO INVALIDO ")</f>
        <v>PASTAZA</v>
      </c>
      <c r="D457" s="64" t="s">
        <v>385</v>
      </c>
      <c r="E457" s="23" t="str">
        <f>IFERROR(VLOOKUP(D457,[24]CODIGOS!$A$1:$I$1872,6,0),"CODIGO INVALIDO ")</f>
        <v>PASTAZA</v>
      </c>
      <c r="F457" s="23" t="str">
        <f>IFERROR(VLOOKUP(D457,[24]CODIGOS!$A$1:$I$1872,7,0),"CODIGO INVALIDO ")</f>
        <v>TARQUI</v>
      </c>
      <c r="G457" s="23" t="str">
        <f>IFERROR(VLOOKUP(D457,[24]CODIGOS!$A$1:$I$1872,8,0),"CODIGO INVALIDO ")</f>
        <v>TARQUI 1</v>
      </c>
      <c r="H457" s="23" t="s">
        <v>44</v>
      </c>
      <c r="I457" s="23">
        <v>-1.455435367</v>
      </c>
      <c r="J457" s="72">
        <v>-78.121054169999994</v>
      </c>
      <c r="K457" s="68">
        <v>44812</v>
      </c>
      <c r="L457" s="37" t="s">
        <v>45</v>
      </c>
      <c r="M457" s="61" t="s">
        <v>17</v>
      </c>
      <c r="N457" s="56">
        <v>9.2361111111111116E-2</v>
      </c>
      <c r="O457" s="56">
        <v>0.16666666666666666</v>
      </c>
      <c r="P457" s="23">
        <v>32.72</v>
      </c>
      <c r="Q457" s="27" t="s">
        <v>46</v>
      </c>
      <c r="R457" s="27" t="s">
        <v>47</v>
      </c>
      <c r="S457" s="27" t="s">
        <v>228</v>
      </c>
      <c r="T457" s="23"/>
      <c r="U457" s="27" t="s">
        <v>50</v>
      </c>
    </row>
    <row r="458" spans="1:21" s="192" customFormat="1" ht="14.25" customHeight="1" x14ac:dyDescent="0.2">
      <c r="A458" s="23" t="str">
        <f>IFERROR(VLOOKUP(D458,[23]CODIGOS!$A$1:$I$1872,2,0),"CODIGO INVALIDO ")</f>
        <v>ZONA 3</v>
      </c>
      <c r="B458" s="23" t="str">
        <f>IFERROR(VLOOKUP(D458,[23]CODIGOS!$A$1:$I$1872,3,0),"CODIGO INVALIDO ")</f>
        <v>PASTAZA</v>
      </c>
      <c r="C458" s="23" t="str">
        <f>IFERROR(VLOOKUP(D458,[23]CODIGOS!$A$1:$I$1872,4,0),"CODIGO INVALIDO ")</f>
        <v>PASTAZA</v>
      </c>
      <c r="D458" s="64" t="s">
        <v>385</v>
      </c>
      <c r="E458" s="23" t="str">
        <f>IFERROR(VLOOKUP(D458,[24]CODIGOS!$A$1:$I$1872,6,0),"CODIGO INVALIDO ")</f>
        <v>PASTAZA</v>
      </c>
      <c r="F458" s="23" t="str">
        <f>IFERROR(VLOOKUP(D458,[24]CODIGOS!$A$1:$I$1872,7,0),"CODIGO INVALIDO ")</f>
        <v>TARQUI</v>
      </c>
      <c r="G458" s="23" t="str">
        <f>IFERROR(VLOOKUP(D458,[24]CODIGOS!$A$1:$I$1872,8,0),"CODIGO INVALIDO ")</f>
        <v>TARQUI 1</v>
      </c>
      <c r="H458" s="23" t="s">
        <v>44</v>
      </c>
      <c r="I458" s="23">
        <v>-1.45862616403812</v>
      </c>
      <c r="J458" s="72">
        <v>-78.115459084510803</v>
      </c>
      <c r="K458" s="68">
        <v>44817</v>
      </c>
      <c r="L458" s="37" t="s">
        <v>45</v>
      </c>
      <c r="M458" s="61" t="s">
        <v>17</v>
      </c>
      <c r="N458" s="62">
        <v>0.59027777777777779</v>
      </c>
      <c r="O458" s="62">
        <v>0.65625</v>
      </c>
      <c r="P458" s="65">
        <v>5.88</v>
      </c>
      <c r="Q458" s="27" t="s">
        <v>46</v>
      </c>
      <c r="R458" s="27" t="s">
        <v>47</v>
      </c>
      <c r="S458" s="27" t="s">
        <v>75</v>
      </c>
      <c r="T458" s="27" t="s">
        <v>467</v>
      </c>
      <c r="U458" s="27" t="s">
        <v>50</v>
      </c>
    </row>
    <row r="459" spans="1:21" s="192" customFormat="1" ht="14.25" customHeight="1" x14ac:dyDescent="0.2">
      <c r="A459" s="23" t="str">
        <f>IFERROR(VLOOKUP(D459,[23]CODIGOS!$A$1:$I$1872,2,0),"CODIGO INVALIDO ")</f>
        <v>ZONA 3</v>
      </c>
      <c r="B459" s="23" t="str">
        <f>IFERROR(VLOOKUP(D459,[23]CODIGOS!$A$1:$I$1872,3,0),"CODIGO INVALIDO ")</f>
        <v>PASTAZA</v>
      </c>
      <c r="C459" s="23" t="str">
        <f>IFERROR(VLOOKUP(D459,[23]CODIGOS!$A$1:$I$1872,4,0),"CODIGO INVALIDO ")</f>
        <v>MERA</v>
      </c>
      <c r="D459" s="64" t="s">
        <v>384</v>
      </c>
      <c r="E459" s="23" t="str">
        <f>IFERROR(VLOOKUP(D459,[24]CODIGOS!$A$1:$I$1872,6,0),"CODIGO INVALIDO ")</f>
        <v>PASTAZA</v>
      </c>
      <c r="F459" s="23" t="str">
        <f>IFERROR(VLOOKUP(D459,[24]CODIGOS!$A$1:$I$1872,7,0),"CODIGO INVALIDO ")</f>
        <v>SHELL MERA</v>
      </c>
      <c r="G459" s="23" t="str">
        <f>IFERROR(VLOOKUP(D459,[24]CODIGOS!$A$1:$I$1872,8,0),"CODIGO INVALIDO ")</f>
        <v>SHELL MERA 1</v>
      </c>
      <c r="H459" s="23" t="s">
        <v>1182</v>
      </c>
      <c r="I459" s="23">
        <v>-1.5356060923124599</v>
      </c>
      <c r="J459" s="37">
        <v>-78.041296005248995</v>
      </c>
      <c r="K459" s="68">
        <v>44824</v>
      </c>
      <c r="L459" s="37" t="s">
        <v>45</v>
      </c>
      <c r="M459" s="61" t="s">
        <v>17</v>
      </c>
      <c r="N459" s="62">
        <v>0.5625</v>
      </c>
      <c r="O459" s="62">
        <v>0.625</v>
      </c>
      <c r="P459" s="27">
        <v>6.74</v>
      </c>
      <c r="Q459" s="27" t="s">
        <v>46</v>
      </c>
      <c r="R459" s="27" t="s">
        <v>47</v>
      </c>
      <c r="S459" s="27" t="s">
        <v>992</v>
      </c>
      <c r="T459" s="27" t="s">
        <v>228</v>
      </c>
      <c r="U459" s="27" t="s">
        <v>50</v>
      </c>
    </row>
    <row r="460" spans="1:21" s="192" customFormat="1" ht="14.25" customHeight="1" x14ac:dyDescent="0.2">
      <c r="A460" s="23" t="str">
        <f>IFERROR(VLOOKUP(D460,[23]CODIGOS!$A$1:$I$1872,2,0),"CODIGO INVALIDO ")</f>
        <v>ZONA 3</v>
      </c>
      <c r="B460" s="23" t="str">
        <f>IFERROR(VLOOKUP(D460,[23]CODIGOS!$A$1:$I$1872,3,0),"CODIGO INVALIDO ")</f>
        <v>PASTAZA</v>
      </c>
      <c r="C460" s="23" t="str">
        <f>IFERROR(VLOOKUP(D460,[23]CODIGOS!$A$1:$I$1872,4,0),"CODIGO INVALIDO ")</f>
        <v>PASTAZA</v>
      </c>
      <c r="D460" s="64" t="s">
        <v>877</v>
      </c>
      <c r="E460" s="23" t="str">
        <f>IFERROR(VLOOKUP(D460,[24]CODIGOS!$A$1:$I$1872,6,0),"CODIGO INVALIDO ")</f>
        <v>PASTAZA</v>
      </c>
      <c r="F460" s="23" t="str">
        <f>IFERROR(VLOOKUP(D460,[24]CODIGOS!$A$1:$I$1872,7,0),"CODIGO INVALIDO ")</f>
        <v>CANELOS</v>
      </c>
      <c r="G460" s="23" t="str">
        <f>IFERROR(VLOOKUP(D460,[24]CODIGOS!$A$1:$I$1872,8,0),"CODIGO INVALIDO ")</f>
        <v>CANELOS 1</v>
      </c>
      <c r="H460" s="23" t="s">
        <v>1181</v>
      </c>
      <c r="I460" s="23">
        <v>-1.5080319843300001</v>
      </c>
      <c r="J460" s="37">
        <v>-77.941946983373995</v>
      </c>
      <c r="K460" s="68">
        <v>44824</v>
      </c>
      <c r="L460" s="37" t="s">
        <v>45</v>
      </c>
      <c r="M460" s="61" t="s">
        <v>17</v>
      </c>
      <c r="N460" s="62">
        <v>0.66666666666666663</v>
      </c>
      <c r="O460" s="62">
        <v>0.75</v>
      </c>
      <c r="P460" s="27">
        <v>10.82</v>
      </c>
      <c r="Q460" s="27" t="s">
        <v>46</v>
      </c>
      <c r="R460" s="27" t="s">
        <v>47</v>
      </c>
      <c r="S460" s="27" t="s">
        <v>1044</v>
      </c>
      <c r="T460" s="27" t="s">
        <v>467</v>
      </c>
      <c r="U460" s="27" t="s">
        <v>50</v>
      </c>
    </row>
    <row r="461" spans="1:21" s="192" customFormat="1" ht="14.25" customHeight="1" x14ac:dyDescent="0.2">
      <c r="A461" s="23" t="str">
        <f>IFERROR(VLOOKUP(D461,[23]CODIGOS!$A$1:$I$1872,2,0),"CODIGO INVALIDO ")</f>
        <v>ZONA 3</v>
      </c>
      <c r="B461" s="23" t="str">
        <f>IFERROR(VLOOKUP(D461,[23]CODIGOS!$A$1:$I$1872,3,0),"CODIGO INVALIDO ")</f>
        <v>PASTAZA</v>
      </c>
      <c r="C461" s="23" t="str">
        <f>IFERROR(VLOOKUP(D461,[23]CODIGOS!$A$1:$I$1872,4,0),"CODIGO INVALIDO ")</f>
        <v>PASTAZA</v>
      </c>
      <c r="D461" s="64" t="s">
        <v>877</v>
      </c>
      <c r="E461" s="23" t="str">
        <f>IFERROR(VLOOKUP(D461,[24]CODIGOS!$A$1:$I$1872,6,0),"CODIGO INVALIDO ")</f>
        <v>PASTAZA</v>
      </c>
      <c r="F461" s="23" t="str">
        <f>IFERROR(VLOOKUP(D461,[24]CODIGOS!$A$1:$I$1872,7,0),"CODIGO INVALIDO ")</f>
        <v>CANELOS</v>
      </c>
      <c r="G461" s="23" t="str">
        <f>IFERROR(VLOOKUP(D461,[24]CODIGOS!$A$1:$I$1872,8,0),"CODIGO INVALIDO ")</f>
        <v>CANELOS 1</v>
      </c>
      <c r="H461" s="23" t="s">
        <v>615</v>
      </c>
      <c r="I461" s="37">
        <v>-1.6068348613068899</v>
      </c>
      <c r="J461" s="37">
        <v>-77.848021388053894</v>
      </c>
      <c r="K461" s="68">
        <v>44827</v>
      </c>
      <c r="L461" s="37" t="s">
        <v>45</v>
      </c>
      <c r="M461" s="61" t="s">
        <v>17</v>
      </c>
      <c r="N461" s="62">
        <v>0.41666666666666669</v>
      </c>
      <c r="O461" s="62">
        <v>0.5</v>
      </c>
      <c r="P461" s="23">
        <v>11.35</v>
      </c>
      <c r="Q461" s="27" t="s">
        <v>46</v>
      </c>
      <c r="R461" s="27" t="s">
        <v>47</v>
      </c>
      <c r="S461" s="23" t="s">
        <v>75</v>
      </c>
      <c r="T461" s="23" t="s">
        <v>467</v>
      </c>
      <c r="U461" s="27" t="s">
        <v>50</v>
      </c>
    </row>
    <row r="462" spans="1:21" s="185" customFormat="1" ht="14.25" customHeight="1" x14ac:dyDescent="0.2">
      <c r="A462" s="23" t="str">
        <f>IFERROR(VLOOKUP(D462,[23]CODIGOS!$A$1:$I$1872,2,0),"CODIGO INVALIDO ")</f>
        <v>ZONA 3</v>
      </c>
      <c r="B462" s="23" t="str">
        <f>IFERROR(VLOOKUP(D462,[23]CODIGOS!$A$1:$I$1872,3,0),"CODIGO INVALIDO ")</f>
        <v>PASTAZA</v>
      </c>
      <c r="C462" s="23" t="str">
        <f>IFERROR(VLOOKUP(D462,[23]CODIGOS!$A$1:$I$1872,4,0),"CODIGO INVALIDO ")</f>
        <v>PASTAZA</v>
      </c>
      <c r="D462" s="64" t="s">
        <v>688</v>
      </c>
      <c r="E462" s="23" t="str">
        <f>IFERROR(VLOOKUP(D462,[24]CODIGOS!$A$1:$I$1872,6,0),"CODIGO INVALIDO ")</f>
        <v>PASTAZA</v>
      </c>
      <c r="F462" s="23" t="str">
        <f>IFERROR(VLOOKUP(D462,[24]CODIGOS!$A$1:$I$1872,7,0),"CODIGO INVALIDO ")</f>
        <v>10 DE AGOSTO</v>
      </c>
      <c r="G462" s="23" t="str">
        <f>IFERROR(VLOOKUP(D462,[24]CODIGOS!$A$1:$I$1872,8,0),"CODIGO INVALIDO ")</f>
        <v>10 DE AGOSTO 1</v>
      </c>
      <c r="H462" s="23" t="s">
        <v>1216</v>
      </c>
      <c r="I462" s="37">
        <v>-1.40642524077251</v>
      </c>
      <c r="J462" s="37">
        <v>-77.726442217826801</v>
      </c>
      <c r="K462" s="68">
        <v>44832</v>
      </c>
      <c r="L462" s="37" t="s">
        <v>45</v>
      </c>
      <c r="M462" s="61" t="s">
        <v>17</v>
      </c>
      <c r="N462" s="62">
        <v>0.77083333333333337</v>
      </c>
      <c r="O462" s="62">
        <v>0.82986111111111116</v>
      </c>
      <c r="P462" s="27">
        <v>5.87</v>
      </c>
      <c r="Q462" s="27" t="s">
        <v>46</v>
      </c>
      <c r="R462" s="27" t="s">
        <v>47</v>
      </c>
      <c r="S462" s="27" t="s">
        <v>908</v>
      </c>
      <c r="T462" s="23"/>
      <c r="U462" s="27" t="s">
        <v>50</v>
      </c>
    </row>
    <row r="463" spans="1:21" s="192" customFormat="1" ht="14.25" customHeight="1" x14ac:dyDescent="0.2">
      <c r="A463" s="23" t="str">
        <f>IFERROR(VLOOKUP(D463,[23]CODIGOS!$A$1:$I$1872,2,0),"CODIGO INVALIDO ")</f>
        <v>ZONA 3</v>
      </c>
      <c r="B463" s="23" t="str">
        <f>IFERROR(VLOOKUP(D463,[23]CODIGOS!$A$1:$I$1872,3,0),"CODIGO INVALIDO ")</f>
        <v>PASTAZA</v>
      </c>
      <c r="C463" s="23" t="str">
        <f>IFERROR(VLOOKUP(D463,[23]CODIGOS!$A$1:$I$1872,4,0),"CODIGO INVALIDO ")</f>
        <v>PASTAZA</v>
      </c>
      <c r="D463" s="64" t="s">
        <v>688</v>
      </c>
      <c r="E463" s="23" t="str">
        <f>IFERROR(VLOOKUP(D463,[24]CODIGOS!$A$1:$I$1872,6,0),"CODIGO INVALIDO ")</f>
        <v>PASTAZA</v>
      </c>
      <c r="F463" s="23" t="str">
        <f>IFERROR(VLOOKUP(D463,[24]CODIGOS!$A$1:$I$1872,7,0),"CODIGO INVALIDO ")</f>
        <v>10 DE AGOSTO</v>
      </c>
      <c r="G463" s="23" t="str">
        <f>IFERROR(VLOOKUP(D463,[24]CODIGOS!$A$1:$I$1872,8,0),"CODIGO INVALIDO ")</f>
        <v>10 DE AGOSTO 1</v>
      </c>
      <c r="H463" s="37" t="s">
        <v>1217</v>
      </c>
      <c r="I463" s="37">
        <v>-1.4054469107306</v>
      </c>
      <c r="J463" s="37">
        <v>-77.748000280341003</v>
      </c>
      <c r="K463" s="68">
        <v>44832</v>
      </c>
      <c r="L463" s="37" t="s">
        <v>45</v>
      </c>
      <c r="M463" s="61" t="s">
        <v>17</v>
      </c>
      <c r="N463" s="56">
        <v>0.78125</v>
      </c>
      <c r="O463" s="56">
        <v>0.91666666666666663</v>
      </c>
      <c r="P463" s="27">
        <v>8.1300000000000008</v>
      </c>
      <c r="Q463" s="27" t="s">
        <v>46</v>
      </c>
      <c r="R463" s="27" t="s">
        <v>47</v>
      </c>
      <c r="S463" s="27" t="s">
        <v>65</v>
      </c>
      <c r="T463" s="27"/>
      <c r="U463" s="27" t="s">
        <v>50</v>
      </c>
    </row>
    <row r="464" spans="1:21" s="192" customFormat="1" ht="14.25" customHeight="1" x14ac:dyDescent="0.2">
      <c r="A464" s="23" t="str">
        <f>IFERROR(VLOOKUP(D464,[23]CODIGOS!$A$1:$I$1872,2,0),"CODIGO INVALIDO ")</f>
        <v>ZONA 3</v>
      </c>
      <c r="B464" s="23" t="str">
        <f>IFERROR(VLOOKUP(D464,[23]CODIGOS!$A$1:$I$1872,3,0),"CODIGO INVALIDO ")</f>
        <v>PASTAZA</v>
      </c>
      <c r="C464" s="23" t="str">
        <f>IFERROR(VLOOKUP(D464,[23]CODIGOS!$A$1:$I$1872,4,0),"CODIGO INVALIDO ")</f>
        <v>MERA</v>
      </c>
      <c r="D464" s="64" t="s">
        <v>43</v>
      </c>
      <c r="E464" s="23" t="str">
        <f>IFERROR(VLOOKUP(D464,[24]CODIGOS!$A$1:$I$1872,6,0),"CODIGO INVALIDO ")</f>
        <v>PASTAZA</v>
      </c>
      <c r="F464" s="23" t="str">
        <f>IFERROR(VLOOKUP(D464,[24]CODIGOS!$A$1:$I$1872,7,0),"CODIGO INVALIDO ")</f>
        <v>SHELL MERA</v>
      </c>
      <c r="G464" s="23" t="str">
        <f>IFERROR(VLOOKUP(D464,[24]CODIGOS!$A$1:$I$1872,8,0),"CODIGO INVALIDO ")</f>
        <v>SHELL MERA 2</v>
      </c>
      <c r="H464" s="23" t="s">
        <v>1239</v>
      </c>
      <c r="I464" s="37">
        <v>-1.4651310851960799</v>
      </c>
      <c r="J464" s="109">
        <v>-78.108211755752507</v>
      </c>
      <c r="K464" s="68">
        <v>44845</v>
      </c>
      <c r="L464" s="68" t="s">
        <v>45</v>
      </c>
      <c r="M464" s="61" t="s">
        <v>17</v>
      </c>
      <c r="N464" s="56">
        <v>0.39583333333333331</v>
      </c>
      <c r="O464" s="56">
        <v>0.5</v>
      </c>
      <c r="P464" s="27">
        <v>11.28</v>
      </c>
      <c r="Q464" s="57" t="s">
        <v>46</v>
      </c>
      <c r="R464" s="27" t="s">
        <v>47</v>
      </c>
      <c r="S464" s="27" t="s">
        <v>75</v>
      </c>
      <c r="T464" s="27" t="s">
        <v>467</v>
      </c>
      <c r="U464" s="27" t="s">
        <v>50</v>
      </c>
    </row>
    <row r="465" spans="1:21" s="192" customFormat="1" ht="14.25" customHeight="1" x14ac:dyDescent="0.2">
      <c r="A465" s="23" t="str">
        <f>IFERROR(VLOOKUP(D465,[23]CODIGOS!$A$1:$I$1872,2,0),"CODIGO INVALIDO ")</f>
        <v>ZONA 3</v>
      </c>
      <c r="B465" s="23" t="str">
        <f>IFERROR(VLOOKUP(D465,[23]CODIGOS!$A$1:$I$1872,3,0),"CODIGO INVALIDO ")</f>
        <v>PASTAZA</v>
      </c>
      <c r="C465" s="23" t="str">
        <f>IFERROR(VLOOKUP(D465,[23]CODIGOS!$A$1:$I$1872,4,0),"CODIGO INVALIDO ")</f>
        <v>PASTAZA</v>
      </c>
      <c r="D465" s="64" t="s">
        <v>688</v>
      </c>
      <c r="E465" s="23" t="str">
        <f>IFERROR(VLOOKUP(D465,[24]CODIGOS!$A$1:$I$1872,6,0),"CODIGO INVALIDO ")</f>
        <v>PASTAZA</v>
      </c>
      <c r="F465" s="23" t="str">
        <f>IFERROR(VLOOKUP(D465,[24]CODIGOS!$A$1:$I$1872,7,0),"CODIGO INVALIDO ")</f>
        <v>10 DE AGOSTO</v>
      </c>
      <c r="G465" s="23" t="str">
        <f>IFERROR(VLOOKUP(D465,[24]CODIGOS!$A$1:$I$1872,8,0),"CODIGO INVALIDO ")</f>
        <v>10 DE AGOSTO 1</v>
      </c>
      <c r="H465" s="37" t="s">
        <v>1217</v>
      </c>
      <c r="I465" s="37">
        <v>-1.4054469107306</v>
      </c>
      <c r="J465" s="37">
        <v>-77.748000280341003</v>
      </c>
      <c r="K465" s="68">
        <v>44848</v>
      </c>
      <c r="L465" s="68" t="s">
        <v>45</v>
      </c>
      <c r="M465" s="61" t="s">
        <v>17</v>
      </c>
      <c r="N465" s="56">
        <v>0.16666666666666666</v>
      </c>
      <c r="O465" s="56">
        <v>0.3125</v>
      </c>
      <c r="P465" s="27">
        <v>32.380000000000003</v>
      </c>
      <c r="Q465" s="57" t="s">
        <v>46</v>
      </c>
      <c r="R465" s="27" t="s">
        <v>47</v>
      </c>
      <c r="S465" s="27" t="s">
        <v>427</v>
      </c>
      <c r="T465" s="27" t="s">
        <v>518</v>
      </c>
      <c r="U465" s="27" t="s">
        <v>50</v>
      </c>
    </row>
    <row r="466" spans="1:21" s="192" customFormat="1" ht="14.25" customHeight="1" x14ac:dyDescent="0.2">
      <c r="A466" s="23" t="str">
        <f>IFERROR(VLOOKUP(D466,[23]CODIGOS!$A$1:$I$1872,2,0),"CODIGO INVALIDO ")</f>
        <v>ZONA 3</v>
      </c>
      <c r="B466" s="23" t="str">
        <f>IFERROR(VLOOKUP(D466,[23]CODIGOS!$A$1:$I$1872,3,0),"CODIGO INVALIDO ")</f>
        <v>PASTAZA</v>
      </c>
      <c r="C466" s="23" t="str">
        <f>IFERROR(VLOOKUP(D466,[23]CODIGOS!$A$1:$I$1872,4,0),"CODIGO INVALIDO ")</f>
        <v>PASTAZA</v>
      </c>
      <c r="D466" s="64" t="s">
        <v>385</v>
      </c>
      <c r="E466" s="23" t="str">
        <f>IFERROR(VLOOKUP(D466,[24]CODIGOS!$A$1:$I$1872,6,0),"CODIGO INVALIDO ")</f>
        <v>PASTAZA</v>
      </c>
      <c r="F466" s="23" t="str">
        <f>IFERROR(VLOOKUP(D466,[24]CODIGOS!$A$1:$I$1872,7,0),"CODIGO INVALIDO ")</f>
        <v>TARQUI</v>
      </c>
      <c r="G466" s="23" t="str">
        <f>IFERROR(VLOOKUP(D466,[24]CODIGOS!$A$1:$I$1872,8,0),"CODIGO INVALIDO ")</f>
        <v>TARQUI 1</v>
      </c>
      <c r="H466" s="23" t="s">
        <v>44</v>
      </c>
      <c r="I466" s="37">
        <v>-1.45555334642683</v>
      </c>
      <c r="J466" s="37">
        <v>-78.121011257171602</v>
      </c>
      <c r="K466" s="68">
        <v>44866</v>
      </c>
      <c r="L466" s="68" t="s">
        <v>45</v>
      </c>
      <c r="M466" s="61" t="s">
        <v>17</v>
      </c>
      <c r="N466" s="56">
        <v>0.20833333333333334</v>
      </c>
      <c r="O466" s="56">
        <v>0.29166666666666669</v>
      </c>
      <c r="P466" s="27">
        <v>8.51</v>
      </c>
      <c r="Q466" s="27" t="s">
        <v>46</v>
      </c>
      <c r="R466" s="27" t="s">
        <v>47</v>
      </c>
      <c r="S466" s="27" t="s">
        <v>49</v>
      </c>
      <c r="T466" s="27" t="s">
        <v>75</v>
      </c>
      <c r="U466" s="27" t="s">
        <v>50</v>
      </c>
    </row>
    <row r="467" spans="1:21" s="192" customFormat="1" ht="14.25" customHeight="1" x14ac:dyDescent="0.2">
      <c r="A467" s="23" t="str">
        <f>IFERROR(VLOOKUP(D467,[23]CODIGOS!$A$1:$I$1872,2,0),"CODIGO INVALIDO ")</f>
        <v>ZONA 3</v>
      </c>
      <c r="B467" s="23" t="str">
        <f>IFERROR(VLOOKUP(D467,[23]CODIGOS!$A$1:$I$1872,3,0),"CODIGO INVALIDO ")</f>
        <v>PASTAZA</v>
      </c>
      <c r="C467" s="23" t="str">
        <f>IFERROR(VLOOKUP(D467,[23]CODIGOS!$A$1:$I$1872,4,0),"CODIGO INVALIDO ")</f>
        <v>PASTAZA</v>
      </c>
      <c r="D467" s="64" t="s">
        <v>385</v>
      </c>
      <c r="E467" s="23" t="str">
        <f>IFERROR(VLOOKUP(D467,[24]CODIGOS!$A$1:$I$1872,6,0),"CODIGO INVALIDO ")</f>
        <v>PASTAZA</v>
      </c>
      <c r="F467" s="23" t="str">
        <f>IFERROR(VLOOKUP(D467,[24]CODIGOS!$A$1:$I$1872,7,0),"CODIGO INVALIDO ")</f>
        <v>TARQUI</v>
      </c>
      <c r="G467" s="23" t="str">
        <f>IFERROR(VLOOKUP(D467,[24]CODIGOS!$A$1:$I$1872,8,0),"CODIGO INVALIDO ")</f>
        <v>TARQUI 1</v>
      </c>
      <c r="H467" s="23" t="s">
        <v>44</v>
      </c>
      <c r="I467" s="37">
        <v>-1.45555334642683</v>
      </c>
      <c r="J467" s="37">
        <v>-78.121011257171602</v>
      </c>
      <c r="K467" s="68">
        <v>44880</v>
      </c>
      <c r="L467" s="68" t="s">
        <v>45</v>
      </c>
      <c r="M467" s="61" t="s">
        <v>17</v>
      </c>
      <c r="N467" s="62">
        <v>0.39583333333333331</v>
      </c>
      <c r="O467" s="62">
        <v>0.5625</v>
      </c>
      <c r="P467" s="23">
        <v>3.74</v>
      </c>
      <c r="Q467" s="57" t="s">
        <v>46</v>
      </c>
      <c r="R467" s="27" t="s">
        <v>47</v>
      </c>
      <c r="S467" s="27" t="s">
        <v>48</v>
      </c>
      <c r="T467" s="27" t="s">
        <v>1022</v>
      </c>
      <c r="U467" s="27" t="s">
        <v>50</v>
      </c>
    </row>
    <row r="468" spans="1:21" s="192" customFormat="1" ht="14.25" customHeight="1" x14ac:dyDescent="0.2">
      <c r="A468" s="23" t="str">
        <f>IFERROR(VLOOKUP(D468,[23]CODIGOS!$A$1:$I$1872,2,0),"CODIGO INVALIDO ")</f>
        <v>ZONA 3</v>
      </c>
      <c r="B468" s="23" t="str">
        <f>IFERROR(VLOOKUP(D468,[23]CODIGOS!$A$1:$I$1872,3,0),"CODIGO INVALIDO ")</f>
        <v>PASTAZA</v>
      </c>
      <c r="C468" s="23" t="str">
        <f>IFERROR(VLOOKUP(D468,[23]CODIGOS!$A$1:$I$1872,4,0),"CODIGO INVALIDO ")</f>
        <v>PASTAZA</v>
      </c>
      <c r="D468" s="64" t="s">
        <v>385</v>
      </c>
      <c r="E468" s="23" t="str">
        <f>IFERROR(VLOOKUP(D468,[24]CODIGOS!$A$1:$I$1872,6,0),"CODIGO INVALIDO ")</f>
        <v>PASTAZA</v>
      </c>
      <c r="F468" s="23" t="str">
        <f>IFERROR(VLOOKUP(D468,[24]CODIGOS!$A$1:$I$1872,7,0),"CODIGO INVALIDO ")</f>
        <v>TARQUI</v>
      </c>
      <c r="G468" s="23" t="str">
        <f>IFERROR(VLOOKUP(D468,[24]CODIGOS!$A$1:$I$1872,8,0),"CODIGO INVALIDO ")</f>
        <v>TARQUI 1</v>
      </c>
      <c r="H468" s="23" t="s">
        <v>44</v>
      </c>
      <c r="I468" s="37">
        <v>-1.45555334642683</v>
      </c>
      <c r="J468" s="37">
        <v>-78.121011257171602</v>
      </c>
      <c r="K468" s="68">
        <v>44881</v>
      </c>
      <c r="L468" s="68" t="s">
        <v>45</v>
      </c>
      <c r="M468" s="61" t="s">
        <v>17</v>
      </c>
      <c r="N468" s="56">
        <v>0</v>
      </c>
      <c r="O468" s="56">
        <v>8.3333333333333329E-2</v>
      </c>
      <c r="P468" s="27">
        <v>13.37</v>
      </c>
      <c r="Q468" s="57" t="s">
        <v>46</v>
      </c>
      <c r="R468" s="27" t="s">
        <v>47</v>
      </c>
      <c r="S468" s="27" t="s">
        <v>65</v>
      </c>
      <c r="T468" s="27"/>
      <c r="U468" s="27" t="s">
        <v>50</v>
      </c>
    </row>
    <row r="469" spans="1:21" s="192" customFormat="1" ht="14.25" customHeight="1" x14ac:dyDescent="0.2">
      <c r="A469" s="23" t="str">
        <f>IFERROR(VLOOKUP(D469,[23]CODIGOS!$A$1:$I$1872,2,0),"CODIGO INVALIDO ")</f>
        <v>ZONA 3</v>
      </c>
      <c r="B469" s="23" t="str">
        <f>IFERROR(VLOOKUP(D469,[23]CODIGOS!$A$1:$I$1872,3,0),"CODIGO INVALIDO ")</f>
        <v>PASTAZA</v>
      </c>
      <c r="C469" s="23" t="str">
        <f>IFERROR(VLOOKUP(D469,[23]CODIGOS!$A$1:$I$1872,4,0),"CODIGO INVALIDO ")</f>
        <v>PASTAZA</v>
      </c>
      <c r="D469" s="64" t="s">
        <v>688</v>
      </c>
      <c r="E469" s="23" t="str">
        <f>IFERROR(VLOOKUP(D469,[24]CODIGOS!$A$1:$I$1872,6,0),"CODIGO INVALIDO ")</f>
        <v>PASTAZA</v>
      </c>
      <c r="F469" s="23" t="str">
        <f>IFERROR(VLOOKUP(D469,[24]CODIGOS!$A$1:$I$1872,7,0),"CODIGO INVALIDO ")</f>
        <v>10 DE AGOSTO</v>
      </c>
      <c r="G469" s="23" t="str">
        <f>IFERROR(VLOOKUP(D469,[24]CODIGOS!$A$1:$I$1872,8,0),"CODIGO INVALIDO ")</f>
        <v>10 DE AGOSTO 1</v>
      </c>
      <c r="H469" s="37" t="s">
        <v>1323</v>
      </c>
      <c r="I469" s="37">
        <v>-1.40769194150384</v>
      </c>
      <c r="J469" s="37">
        <v>-77.736381348810099</v>
      </c>
      <c r="K469" s="68">
        <v>44882</v>
      </c>
      <c r="L469" s="68" t="s">
        <v>45</v>
      </c>
      <c r="M469" s="61" t="s">
        <v>17</v>
      </c>
      <c r="N469" s="56">
        <v>0.625</v>
      </c>
      <c r="O469" s="56">
        <v>0.77083333333333337</v>
      </c>
      <c r="P469" s="27">
        <v>3.38</v>
      </c>
      <c r="Q469" s="27" t="s">
        <v>46</v>
      </c>
      <c r="R469" s="45" t="s">
        <v>47</v>
      </c>
      <c r="S469" s="27" t="s">
        <v>453</v>
      </c>
      <c r="T469" s="27" t="s">
        <v>161</v>
      </c>
      <c r="U469" s="27" t="s">
        <v>50</v>
      </c>
    </row>
    <row r="470" spans="1:21" s="192" customFormat="1" ht="14.25" customHeight="1" x14ac:dyDescent="0.2">
      <c r="A470" s="23" t="str">
        <f>IFERROR(VLOOKUP(D470,[23]CODIGOS!$A$1:$I$1872,2,0),"CODIGO INVALIDO ")</f>
        <v>ZONA 3</v>
      </c>
      <c r="B470" s="23" t="str">
        <f>IFERROR(VLOOKUP(D470,[23]CODIGOS!$A$1:$I$1872,3,0),"CODIGO INVALIDO ")</f>
        <v>PASTAZA</v>
      </c>
      <c r="C470" s="23" t="str">
        <f>IFERROR(VLOOKUP(D470,[23]CODIGOS!$A$1:$I$1872,4,0),"CODIGO INVALIDO ")</f>
        <v>PASTAZA</v>
      </c>
      <c r="D470" s="33" t="s">
        <v>877</v>
      </c>
      <c r="E470" s="23" t="str">
        <f>IFERROR(VLOOKUP(D470,[24]CODIGOS!$A$1:$I$1872,6,0),"CODIGO INVALIDO ")</f>
        <v>PASTAZA</v>
      </c>
      <c r="F470" s="23" t="str">
        <f>IFERROR(VLOOKUP(D470,[24]CODIGOS!$A$1:$I$1872,7,0),"CODIGO INVALIDO ")</f>
        <v>CANELOS</v>
      </c>
      <c r="G470" s="23" t="str">
        <f>IFERROR(VLOOKUP(D470,[24]CODIGOS!$A$1:$I$1872,8,0),"CODIGO INVALIDO ")</f>
        <v>CANELOS 1</v>
      </c>
      <c r="H470" s="37" t="s">
        <v>1326</v>
      </c>
      <c r="I470" s="37">
        <v>-1.76386383599208</v>
      </c>
      <c r="J470" s="37">
        <v>-77.841138839721694</v>
      </c>
      <c r="K470" s="68">
        <v>44884</v>
      </c>
      <c r="L470" s="68" t="s">
        <v>45</v>
      </c>
      <c r="M470" s="61" t="s">
        <v>17</v>
      </c>
      <c r="N470" s="56">
        <v>0</v>
      </c>
      <c r="O470" s="56">
        <v>8.3333333333333329E-2</v>
      </c>
      <c r="P470" s="27">
        <v>4.08</v>
      </c>
      <c r="Q470" s="55" t="s">
        <v>46</v>
      </c>
      <c r="R470" s="45" t="s">
        <v>47</v>
      </c>
      <c r="S470" s="27" t="s">
        <v>518</v>
      </c>
      <c r="T470" s="27" t="s">
        <v>1327</v>
      </c>
      <c r="U470" s="27" t="s">
        <v>50</v>
      </c>
    </row>
    <row r="471" spans="1:21" s="192" customFormat="1" ht="14.25" customHeight="1" x14ac:dyDescent="0.2">
      <c r="A471" s="23" t="str">
        <f>IFERROR(VLOOKUP(D471,[23]CODIGOS!$A$1:$I$1872,2,0),"CODIGO INVALIDO ")</f>
        <v>ZONA 3</v>
      </c>
      <c r="B471" s="23" t="str">
        <f>IFERROR(VLOOKUP(D471,[23]CODIGOS!$A$1:$I$1872,3,0),"CODIGO INVALIDO ")</f>
        <v>PASTAZA</v>
      </c>
      <c r="C471" s="23" t="str">
        <f>IFERROR(VLOOKUP(D471,[23]CODIGOS!$A$1:$I$1872,4,0),"CODIGO INVALIDO ")</f>
        <v>PASTAZA</v>
      </c>
      <c r="D471" s="64" t="s">
        <v>385</v>
      </c>
      <c r="E471" s="23" t="str">
        <f>IFERROR(VLOOKUP(D471,[24]CODIGOS!$A$1:$I$1872,6,0),"CODIGO INVALIDO ")</f>
        <v>PASTAZA</v>
      </c>
      <c r="F471" s="23" t="str">
        <f>IFERROR(VLOOKUP(D471,[24]CODIGOS!$A$1:$I$1872,7,0),"CODIGO INVALIDO ")</f>
        <v>TARQUI</v>
      </c>
      <c r="G471" s="23" t="str">
        <f>IFERROR(VLOOKUP(D471,[24]CODIGOS!$A$1:$I$1872,8,0),"CODIGO INVALIDO ")</f>
        <v>TARQUI 1</v>
      </c>
      <c r="H471" s="23" t="s">
        <v>44</v>
      </c>
      <c r="I471" s="37">
        <v>-1.4553745901286499</v>
      </c>
      <c r="J471" s="37">
        <v>-78.121054172515798</v>
      </c>
      <c r="K471" s="68">
        <v>44884</v>
      </c>
      <c r="L471" s="68" t="s">
        <v>45</v>
      </c>
      <c r="M471" s="61" t="s">
        <v>17</v>
      </c>
      <c r="N471" s="56">
        <v>4.1666666666666664E-2</v>
      </c>
      <c r="O471" s="56">
        <v>0.125</v>
      </c>
      <c r="P471" s="27">
        <v>3.89</v>
      </c>
      <c r="Q471" s="55" t="s">
        <v>46</v>
      </c>
      <c r="R471" s="45" t="s">
        <v>47</v>
      </c>
      <c r="S471" s="27" t="s">
        <v>496</v>
      </c>
      <c r="T471" s="27" t="s">
        <v>451</v>
      </c>
      <c r="U471" s="27" t="s">
        <v>50</v>
      </c>
    </row>
    <row r="472" spans="1:21" s="192" customFormat="1" ht="14.25" customHeight="1" x14ac:dyDescent="0.2">
      <c r="A472" s="23" t="str">
        <f>IFERROR(VLOOKUP(D472,[23]CODIGOS!$A$1:$I$1872,2,0),"CODIGO INVALIDO ")</f>
        <v>ZONA 3</v>
      </c>
      <c r="B472" s="23" t="str">
        <f>IFERROR(VLOOKUP(D472,[23]CODIGOS!$A$1:$I$1872,3,0),"CODIGO INVALIDO ")</f>
        <v>PASTAZA</v>
      </c>
      <c r="C472" s="23" t="str">
        <f>IFERROR(VLOOKUP(D472,[23]CODIGOS!$A$1:$I$1872,4,0),"CODIGO INVALIDO ")</f>
        <v>PASTAZA</v>
      </c>
      <c r="D472" s="64" t="s">
        <v>385</v>
      </c>
      <c r="E472" s="23" t="str">
        <f>IFERROR(VLOOKUP(D472,[24]CODIGOS!$A$1:$I$1872,6,0),"CODIGO INVALIDO ")</f>
        <v>PASTAZA</v>
      </c>
      <c r="F472" s="23" t="str">
        <f>IFERROR(VLOOKUP(D472,[24]CODIGOS!$A$1:$I$1872,7,0),"CODIGO INVALIDO ")</f>
        <v>TARQUI</v>
      </c>
      <c r="G472" s="23" t="str">
        <f>IFERROR(VLOOKUP(D472,[24]CODIGOS!$A$1:$I$1872,8,0),"CODIGO INVALIDO ")</f>
        <v>TARQUI 1</v>
      </c>
      <c r="H472" s="27" t="s">
        <v>1333</v>
      </c>
      <c r="I472" s="37">
        <v>-1.4896725312014001</v>
      </c>
      <c r="J472" s="37">
        <v>-77.996050377279005</v>
      </c>
      <c r="K472" s="68">
        <v>44888</v>
      </c>
      <c r="L472" s="68" t="s">
        <v>45</v>
      </c>
      <c r="M472" s="61" t="s">
        <v>17</v>
      </c>
      <c r="N472" s="56">
        <v>0.64583333333333337</v>
      </c>
      <c r="O472" s="56">
        <v>0.75</v>
      </c>
      <c r="P472" s="27">
        <v>8.31</v>
      </c>
      <c r="Q472" s="55" t="s">
        <v>46</v>
      </c>
      <c r="R472" s="45" t="s">
        <v>47</v>
      </c>
      <c r="S472" s="23" t="s">
        <v>518</v>
      </c>
      <c r="T472" s="27" t="s">
        <v>467</v>
      </c>
      <c r="U472" s="27" t="s">
        <v>50</v>
      </c>
    </row>
    <row r="473" spans="1:21" s="192" customFormat="1" ht="14.25" customHeight="1" x14ac:dyDescent="0.2">
      <c r="A473" s="23" t="str">
        <f>IFERROR(VLOOKUP(D473,[23]CODIGOS!$A$1:$I$1872,2,0),"CODIGO INVALIDO ")</f>
        <v>ZONA 3</v>
      </c>
      <c r="B473" s="23" t="str">
        <f>IFERROR(VLOOKUP(D473,[23]CODIGOS!$A$1:$I$1872,3,0),"CODIGO INVALIDO ")</f>
        <v>PASTAZA</v>
      </c>
      <c r="C473" s="23" t="str">
        <f>IFERROR(VLOOKUP(D473,[23]CODIGOS!$A$1:$I$1872,4,0),"CODIGO INVALIDO ")</f>
        <v>PASTAZA</v>
      </c>
      <c r="D473" s="64" t="s">
        <v>688</v>
      </c>
      <c r="E473" s="23" t="str">
        <f>IFERROR(VLOOKUP(D473,[24]CODIGOS!$A$1:$I$1872,6,0),"CODIGO INVALIDO ")</f>
        <v>PASTAZA</v>
      </c>
      <c r="F473" s="23" t="str">
        <f>IFERROR(VLOOKUP(D473,[24]CODIGOS!$A$1:$I$1872,7,0),"CODIGO INVALIDO ")</f>
        <v>10 DE AGOSTO</v>
      </c>
      <c r="G473" s="23" t="str">
        <f>IFERROR(VLOOKUP(D473,[24]CODIGOS!$A$1:$I$1872,8,0),"CODIGO INVALIDO ")</f>
        <v>10 DE AGOSTO 1</v>
      </c>
      <c r="H473" s="37" t="s">
        <v>1294</v>
      </c>
      <c r="I473" s="37">
        <v>-1.4484321709683099</v>
      </c>
      <c r="J473" s="37">
        <v>-77.861021669300996</v>
      </c>
      <c r="K473" s="67">
        <v>44890</v>
      </c>
      <c r="L473" s="68" t="s">
        <v>45</v>
      </c>
      <c r="M473" s="61" t="s">
        <v>17</v>
      </c>
      <c r="N473" s="56">
        <v>0.89583333333333337</v>
      </c>
      <c r="O473" s="56">
        <v>8.3333333333333329E-2</v>
      </c>
      <c r="P473" s="27">
        <v>13.55</v>
      </c>
      <c r="Q473" s="55" t="s">
        <v>46</v>
      </c>
      <c r="R473" s="45" t="s">
        <v>47</v>
      </c>
      <c r="S473" s="27" t="s">
        <v>775</v>
      </c>
      <c r="T473" s="27" t="s">
        <v>167</v>
      </c>
      <c r="U473" s="23" t="s">
        <v>50</v>
      </c>
    </row>
    <row r="474" spans="1:21" s="192" customFormat="1" ht="14.25" customHeight="1" x14ac:dyDescent="0.2">
      <c r="A474" s="23" t="str">
        <f>IFERROR(VLOOKUP(D474,[23]CODIGOS!$A$1:$I$1872,2,0),"CODIGO INVALIDO ")</f>
        <v>ZONA 3</v>
      </c>
      <c r="B474" s="23" t="str">
        <f>IFERROR(VLOOKUP(D474,[23]CODIGOS!$A$1:$I$1872,3,0),"CODIGO INVALIDO ")</f>
        <v>PASTAZA</v>
      </c>
      <c r="C474" s="23" t="str">
        <f>IFERROR(VLOOKUP(D474,[23]CODIGOS!$A$1:$I$1872,4,0),"CODIGO INVALIDO ")</f>
        <v>MERA</v>
      </c>
      <c r="D474" s="64" t="s">
        <v>384</v>
      </c>
      <c r="E474" s="23" t="str">
        <f>IFERROR(VLOOKUP(D474,[24]CODIGOS!$A$1:$I$1872,6,0),"CODIGO INVALIDO ")</f>
        <v>PASTAZA</v>
      </c>
      <c r="F474" s="23" t="str">
        <f>IFERROR(VLOOKUP(D474,[24]CODIGOS!$A$1:$I$1872,7,0),"CODIGO INVALIDO ")</f>
        <v>SHELL MERA</v>
      </c>
      <c r="G474" s="23" t="str">
        <f>IFERROR(VLOOKUP(D474,[24]CODIGOS!$A$1:$I$1872,8,0),"CODIGO INVALIDO ")</f>
        <v>SHELL MERA 1</v>
      </c>
      <c r="H474" s="23" t="s">
        <v>306</v>
      </c>
      <c r="I474" s="37">
        <v>-1.5001490034904501</v>
      </c>
      <c r="J474" s="37">
        <v>-77.976248605540803</v>
      </c>
      <c r="K474" s="24">
        <v>44901</v>
      </c>
      <c r="L474" s="58" t="s">
        <v>45</v>
      </c>
      <c r="M474" s="61" t="s">
        <v>17</v>
      </c>
      <c r="N474" s="56">
        <v>0.58333333333333337</v>
      </c>
      <c r="O474" s="56">
        <v>0.66666666666666663</v>
      </c>
      <c r="P474" s="27">
        <v>31.16</v>
      </c>
      <c r="Q474" s="55" t="s">
        <v>46</v>
      </c>
      <c r="R474" s="45" t="s">
        <v>47</v>
      </c>
      <c r="S474" s="23" t="s">
        <v>49</v>
      </c>
      <c r="T474" s="27" t="s">
        <v>75</v>
      </c>
      <c r="U474" s="27" t="s">
        <v>50</v>
      </c>
    </row>
    <row r="475" spans="1:21" s="192" customFormat="1" ht="14.25" customHeight="1" x14ac:dyDescent="0.2">
      <c r="A475" s="23" t="str">
        <f>IFERROR(VLOOKUP(D475,[23]CODIGOS!$A$1:$I$1872,2,0),"CODIGO INVALIDO ")</f>
        <v>ZONA 3</v>
      </c>
      <c r="B475" s="23" t="str">
        <f>IFERROR(VLOOKUP(D475,[23]CODIGOS!$A$1:$I$1872,3,0),"CODIGO INVALIDO ")</f>
        <v>PASTAZA</v>
      </c>
      <c r="C475" s="23" t="str">
        <f>IFERROR(VLOOKUP(D475,[23]CODIGOS!$A$1:$I$1872,4,0),"CODIGO INVALIDO ")</f>
        <v>PASTAZA</v>
      </c>
      <c r="D475" s="64" t="s">
        <v>385</v>
      </c>
      <c r="E475" s="23" t="str">
        <f>IFERROR(VLOOKUP(D475,[24]CODIGOS!$A$1:$I$1872,6,0),"CODIGO INVALIDO ")</f>
        <v>PASTAZA</v>
      </c>
      <c r="F475" s="23" t="str">
        <f>IFERROR(VLOOKUP(D475,[24]CODIGOS!$A$1:$I$1872,7,0),"CODIGO INVALIDO ")</f>
        <v>TARQUI</v>
      </c>
      <c r="G475" s="23" t="str">
        <f>IFERROR(VLOOKUP(D475,[24]CODIGOS!$A$1:$I$1872,8,0),"CODIGO INVALIDO ")</f>
        <v>TARQUI 1</v>
      </c>
      <c r="H475" s="23" t="s">
        <v>44</v>
      </c>
      <c r="I475" s="37">
        <v>-1.45544609268236</v>
      </c>
      <c r="J475" s="37">
        <v>-78.121043443679795</v>
      </c>
      <c r="K475" s="58">
        <v>44909</v>
      </c>
      <c r="L475" s="58" t="s">
        <v>45</v>
      </c>
      <c r="M475" s="61" t="s">
        <v>17</v>
      </c>
      <c r="N475" s="56">
        <v>0.99305555555555547</v>
      </c>
      <c r="O475" s="56">
        <v>8.3333333333333329E-2</v>
      </c>
      <c r="P475" s="27">
        <v>30.29</v>
      </c>
      <c r="Q475" s="55" t="s">
        <v>46</v>
      </c>
      <c r="R475" s="45" t="s">
        <v>47</v>
      </c>
      <c r="S475" s="23" t="s">
        <v>228</v>
      </c>
      <c r="T475" s="27"/>
      <c r="U475" s="27" t="s">
        <v>50</v>
      </c>
    </row>
    <row r="476" spans="1:21" s="192" customFormat="1" ht="14.25" customHeight="1" x14ac:dyDescent="0.2">
      <c r="A476" s="23" t="str">
        <f>IFERROR(VLOOKUP(D476,[23]CODIGOS!$A$1:$I$1872,2,0),"CODIGO INVALIDO ")</f>
        <v>ZONA 3</v>
      </c>
      <c r="B476" s="23" t="str">
        <f>IFERROR(VLOOKUP(D476,[23]CODIGOS!$A$1:$I$1872,3,0),"CODIGO INVALIDO ")</f>
        <v>PASTAZA</v>
      </c>
      <c r="C476" s="23" t="str">
        <f>IFERROR(VLOOKUP(D476,[23]CODIGOS!$A$1:$I$1872,4,0),"CODIGO INVALIDO ")</f>
        <v>PASTAZA</v>
      </c>
      <c r="D476" s="64" t="s">
        <v>385</v>
      </c>
      <c r="E476" s="23" t="str">
        <f>IFERROR(VLOOKUP(D476,[24]CODIGOS!$A$1:$I$1872,6,0),"CODIGO INVALIDO ")</f>
        <v>PASTAZA</v>
      </c>
      <c r="F476" s="23" t="str">
        <f>IFERROR(VLOOKUP(D476,[24]CODIGOS!$A$1:$I$1872,7,0),"CODIGO INVALIDO ")</f>
        <v>TARQUI</v>
      </c>
      <c r="G476" s="23" t="str">
        <f>IFERROR(VLOOKUP(D476,[24]CODIGOS!$A$1:$I$1872,8,0),"CODIGO INVALIDO ")</f>
        <v>TARQUI 1</v>
      </c>
      <c r="H476" s="23" t="s">
        <v>44</v>
      </c>
      <c r="I476" s="37">
        <v>-1.45544609268236</v>
      </c>
      <c r="J476" s="37">
        <v>-78.121043443679795</v>
      </c>
      <c r="K476" s="58">
        <v>44913</v>
      </c>
      <c r="L476" s="58" t="s">
        <v>45</v>
      </c>
      <c r="M476" s="61" t="s">
        <v>17</v>
      </c>
      <c r="N476" s="56">
        <v>0.32291666666666669</v>
      </c>
      <c r="O476" s="56">
        <v>0.41666666666666669</v>
      </c>
      <c r="P476" s="27">
        <v>29.6</v>
      </c>
      <c r="Q476" s="55" t="s">
        <v>46</v>
      </c>
      <c r="R476" s="45" t="s">
        <v>47</v>
      </c>
      <c r="S476" s="23" t="s">
        <v>416</v>
      </c>
      <c r="T476" s="27" t="s">
        <v>1044</v>
      </c>
      <c r="U476" s="27" t="s">
        <v>50</v>
      </c>
    </row>
    <row r="477" spans="1:21" s="192" customFormat="1" ht="14.25" customHeight="1" x14ac:dyDescent="0.2">
      <c r="A477" s="23" t="str">
        <f>IFERROR(VLOOKUP(D477,[23]CODIGOS!$A$1:$I$1872,2,0),"CODIGO INVALIDO ")</f>
        <v>ZONA 3</v>
      </c>
      <c r="B477" s="23" t="str">
        <f>IFERROR(VLOOKUP(D477,[23]CODIGOS!$A$1:$I$1872,3,0),"CODIGO INVALIDO ")</f>
        <v>PASTAZA</v>
      </c>
      <c r="C477" s="23" t="str">
        <f>IFERROR(VLOOKUP(D477,[23]CODIGOS!$A$1:$I$1872,4,0),"CODIGO INVALIDO ")</f>
        <v>PASTAZA</v>
      </c>
      <c r="D477" s="64" t="s">
        <v>385</v>
      </c>
      <c r="E477" s="23" t="str">
        <f>IFERROR(VLOOKUP(D477,[24]CODIGOS!$A$1:$I$1872,6,0),"CODIGO INVALIDO ")</f>
        <v>PASTAZA</v>
      </c>
      <c r="F477" s="23" t="str">
        <f>IFERROR(VLOOKUP(D477,[24]CODIGOS!$A$1:$I$1872,7,0),"CODIGO INVALIDO ")</f>
        <v>TARQUI</v>
      </c>
      <c r="G477" s="23" t="str">
        <f>IFERROR(VLOOKUP(D477,[24]CODIGOS!$A$1:$I$1872,8,0),"CODIGO INVALIDO ")</f>
        <v>TARQUI 1</v>
      </c>
      <c r="H477" s="23" t="s">
        <v>44</v>
      </c>
      <c r="I477" s="37">
        <v>-1.4553388389327699</v>
      </c>
      <c r="J477" s="37">
        <v>-78.120989799499498</v>
      </c>
      <c r="K477" s="58">
        <v>44921</v>
      </c>
      <c r="L477" s="58" t="s">
        <v>45</v>
      </c>
      <c r="M477" s="61" t="s">
        <v>17</v>
      </c>
      <c r="N477" s="56">
        <v>0.35416666666666669</v>
      </c>
      <c r="O477" s="56">
        <v>0.5</v>
      </c>
      <c r="P477" s="27">
        <v>1.84</v>
      </c>
      <c r="Q477" s="55" t="s">
        <v>46</v>
      </c>
      <c r="R477" s="45" t="s">
        <v>47</v>
      </c>
      <c r="S477" s="27" t="s">
        <v>731</v>
      </c>
      <c r="T477" s="27"/>
      <c r="U477" s="27" t="s">
        <v>50</v>
      </c>
    </row>
    <row r="478" spans="1:21" s="192" customFormat="1" ht="14.25" customHeight="1" x14ac:dyDescent="0.2">
      <c r="A478" s="23" t="str">
        <f>IFERROR(VLOOKUP(D478,[23]CODIGOS!$A$1:$I$1872,2,0),"CODIGO INVALIDO ")</f>
        <v>ZONA 3</v>
      </c>
      <c r="B478" s="23" t="str">
        <f>IFERROR(VLOOKUP(D478,[23]CODIGOS!$A$1:$I$1872,3,0),"CODIGO INVALIDO ")</f>
        <v>COTOPAXI</v>
      </c>
      <c r="C478" s="23" t="str">
        <f>IFERROR(VLOOKUP(D478,[23]CODIGOS!$A$1:$I$1872,4,0),"CODIGO INVALIDO ")</f>
        <v>LATACUNGA</v>
      </c>
      <c r="D478" s="64" t="s">
        <v>104</v>
      </c>
      <c r="E478" s="23" t="str">
        <f>IFERROR(VLOOKUP(D478,[24]CODIGOS!$A$1:$I$1872,6,0),"CODIGO INVALIDO ")</f>
        <v>LATACUNGA</v>
      </c>
      <c r="F478" s="23" t="str">
        <f>IFERROR(VLOOKUP(D478,[24]CODIGOS!$A$1:$I$1872,7,0),"CODIGO INVALIDO ")</f>
        <v>JOSEGUANGO</v>
      </c>
      <c r="G478" s="23" t="str">
        <f>IFERROR(VLOOKUP(D478,[24]CODIGOS!$A$1:$I$1872,8,0),"CODIGO INVALIDO ")</f>
        <v>JOSEGUANGO 1</v>
      </c>
      <c r="H478" s="23" t="s">
        <v>312</v>
      </c>
      <c r="I478" s="59">
        <v>-0.89389035590205401</v>
      </c>
      <c r="J478" s="37">
        <v>-78.573596477508502</v>
      </c>
      <c r="K478" s="68">
        <v>44586</v>
      </c>
      <c r="L478" s="68" t="s">
        <v>25</v>
      </c>
      <c r="M478" s="61" t="s">
        <v>17</v>
      </c>
      <c r="N478" s="56">
        <v>0.45833333333333331</v>
      </c>
      <c r="O478" s="56">
        <v>0.73888888888888893</v>
      </c>
      <c r="P478" s="27">
        <v>7.3</v>
      </c>
      <c r="Q478" s="65" t="s">
        <v>46</v>
      </c>
      <c r="R478" s="27" t="s">
        <v>47</v>
      </c>
      <c r="S478" s="27" t="s">
        <v>83</v>
      </c>
      <c r="T478" s="23"/>
      <c r="U478" s="27" t="s">
        <v>50</v>
      </c>
    </row>
    <row r="479" spans="1:21" s="192" customFormat="1" ht="14.25" customHeight="1" x14ac:dyDescent="0.2">
      <c r="A479" s="23" t="str">
        <f>IFERROR(VLOOKUP(D479,[23]CODIGOS!$A$1:$I$1872,2,0),"CODIGO INVALIDO ")</f>
        <v>ZONA 3</v>
      </c>
      <c r="B479" s="23" t="str">
        <f>IFERROR(VLOOKUP(D479,[23]CODIGOS!$A$1:$I$1872,3,0),"CODIGO INVALIDO ")</f>
        <v>COTOPAXI</v>
      </c>
      <c r="C479" s="23" t="str">
        <f>IFERROR(VLOOKUP(D479,[23]CODIGOS!$A$1:$I$1872,4,0),"CODIGO INVALIDO ")</f>
        <v>LATACUNGA</v>
      </c>
      <c r="D479" s="64" t="s">
        <v>104</v>
      </c>
      <c r="E479" s="23" t="str">
        <f>IFERROR(VLOOKUP(D479,[24]CODIGOS!$A$1:$I$1872,6,0),"CODIGO INVALIDO ")</f>
        <v>LATACUNGA</v>
      </c>
      <c r="F479" s="23" t="str">
        <f>IFERROR(VLOOKUP(D479,[24]CODIGOS!$A$1:$I$1872,7,0),"CODIGO INVALIDO ")</f>
        <v>JOSEGUANGO</v>
      </c>
      <c r="G479" s="23" t="str">
        <f>IFERROR(VLOOKUP(D479,[24]CODIGOS!$A$1:$I$1872,8,0),"CODIGO INVALIDO ")</f>
        <v>JOSEGUANGO 1</v>
      </c>
      <c r="H479" s="23" t="s">
        <v>313</v>
      </c>
      <c r="I479" s="59">
        <v>-0.76404214369266998</v>
      </c>
      <c r="J479" s="37">
        <v>-78.6300945281982</v>
      </c>
      <c r="K479" s="68">
        <v>44588</v>
      </c>
      <c r="L479" s="68" t="s">
        <v>25</v>
      </c>
      <c r="M479" s="61" t="s">
        <v>17</v>
      </c>
      <c r="N479" s="56">
        <v>0.5625</v>
      </c>
      <c r="O479" s="56">
        <v>0.69444444444444453</v>
      </c>
      <c r="P479" s="27">
        <v>3.49</v>
      </c>
      <c r="Q479" s="65" t="s">
        <v>46</v>
      </c>
      <c r="R479" s="27" t="s">
        <v>47</v>
      </c>
      <c r="S479" s="27" t="s">
        <v>49</v>
      </c>
      <c r="T479" s="23"/>
      <c r="U479" s="27" t="s">
        <v>50</v>
      </c>
    </row>
    <row r="480" spans="1:21" s="192" customFormat="1" ht="14.25" customHeight="1" x14ac:dyDescent="0.2">
      <c r="A480" s="23" t="str">
        <f>IFERROR(VLOOKUP(D480,[23]CODIGOS!$A$1:$I$1872,2,0),"CODIGO INVALIDO ")</f>
        <v>ZONA 3</v>
      </c>
      <c r="B480" s="23" t="str">
        <f>IFERROR(VLOOKUP(D480,[23]CODIGOS!$A$1:$I$1872,3,0),"CODIGO INVALIDO ")</f>
        <v>COTOPAXI</v>
      </c>
      <c r="C480" s="23" t="str">
        <f>IFERROR(VLOOKUP(D480,[23]CODIGOS!$A$1:$I$1872,4,0),"CODIGO INVALIDO ")</f>
        <v>LATACUNGA</v>
      </c>
      <c r="D480" s="64" t="s">
        <v>104</v>
      </c>
      <c r="E480" s="23" t="str">
        <f>IFERROR(VLOOKUP(D480,[24]CODIGOS!$A$1:$I$1872,6,0),"CODIGO INVALIDO ")</f>
        <v>LATACUNGA</v>
      </c>
      <c r="F480" s="23" t="str">
        <f>IFERROR(VLOOKUP(D480,[24]CODIGOS!$A$1:$I$1872,7,0),"CODIGO INVALIDO ")</f>
        <v>JOSEGUANGO</v>
      </c>
      <c r="G480" s="23" t="str">
        <f>IFERROR(VLOOKUP(D480,[24]CODIGOS!$A$1:$I$1872,8,0),"CODIGO INVALIDO ")</f>
        <v>JOSEGUANGO 1</v>
      </c>
      <c r="H480" s="23" t="s">
        <v>314</v>
      </c>
      <c r="I480" s="59">
        <v>-0.72155952422372904</v>
      </c>
      <c r="J480" s="37">
        <v>-78.613529205322195</v>
      </c>
      <c r="K480" s="68">
        <v>44589</v>
      </c>
      <c r="L480" s="68" t="s">
        <v>25</v>
      </c>
      <c r="M480" s="61" t="s">
        <v>17</v>
      </c>
      <c r="N480" s="56">
        <v>0.42708333333333331</v>
      </c>
      <c r="O480" s="56">
        <v>0.69861111111111107</v>
      </c>
      <c r="P480" s="27">
        <v>7.42</v>
      </c>
      <c r="Q480" s="65" t="s">
        <v>46</v>
      </c>
      <c r="R480" s="27" t="s">
        <v>47</v>
      </c>
      <c r="S480" s="27" t="s">
        <v>83</v>
      </c>
      <c r="T480" s="23"/>
      <c r="U480" s="27" t="s">
        <v>50</v>
      </c>
    </row>
    <row r="481" spans="1:21" s="192" customFormat="1" ht="14.25" customHeight="1" x14ac:dyDescent="0.2">
      <c r="A481" s="23" t="str">
        <f>IFERROR(VLOOKUP(D481,[23]CODIGOS!$A$1:$I$1872,2,0),"CODIGO INVALIDO ")</f>
        <v>ZONA 3</v>
      </c>
      <c r="B481" s="23" t="str">
        <f>IFERROR(VLOOKUP(D481,[23]CODIGOS!$A$1:$I$1872,3,0),"CODIGO INVALIDO ")</f>
        <v>COTOPAXI</v>
      </c>
      <c r="C481" s="23" t="str">
        <f>IFERROR(VLOOKUP(D481,[23]CODIGOS!$A$1:$I$1872,4,0),"CODIGO INVALIDO ")</f>
        <v>LATACUNGA</v>
      </c>
      <c r="D481" s="64" t="s">
        <v>353</v>
      </c>
      <c r="E481" s="23" t="str">
        <f>IFERROR(VLOOKUP(D481,[24]CODIGOS!$A$1:$I$1872,6,0),"CODIGO INVALIDO ")</f>
        <v>LATACUNGA</v>
      </c>
      <c r="F481" s="23" t="str">
        <f>IFERROR(VLOOKUP(D481,[24]CODIGOS!$A$1:$I$1872,7,0),"CODIGO INVALIDO ")</f>
        <v>GUAYTACAMA</v>
      </c>
      <c r="G481" s="23" t="str">
        <f>IFERROR(VLOOKUP(D481,[24]CODIGOS!$A$1:$I$1872,8,0),"CODIGO INVALIDO ")</f>
        <v>GUAYTACAMA 1</v>
      </c>
      <c r="H481" s="23" t="s">
        <v>354</v>
      </c>
      <c r="I481" s="59">
        <v>-0.81453798170865999</v>
      </c>
      <c r="J481" s="37">
        <v>-78.626854419708195</v>
      </c>
      <c r="K481" s="68">
        <v>44595</v>
      </c>
      <c r="L481" s="68" t="s">
        <v>25</v>
      </c>
      <c r="M481" s="61" t="s">
        <v>17</v>
      </c>
      <c r="N481" s="56">
        <v>0.6875</v>
      </c>
      <c r="O481" s="56">
        <v>0.87777777777777777</v>
      </c>
      <c r="P481" s="27">
        <v>6.5</v>
      </c>
      <c r="Q481" s="65" t="s">
        <v>46</v>
      </c>
      <c r="R481" s="27" t="s">
        <v>47</v>
      </c>
      <c r="S481" s="27" t="s">
        <v>83</v>
      </c>
      <c r="T481" s="23"/>
      <c r="U481" s="27" t="s">
        <v>50</v>
      </c>
    </row>
    <row r="482" spans="1:21" s="192" customFormat="1" ht="14.25" customHeight="1" x14ac:dyDescent="0.2">
      <c r="A482" s="23" t="str">
        <f>IFERROR(VLOOKUP(D482,[23]CODIGOS!$A$1:$I$1872,2,0),"CODIGO INVALIDO ")</f>
        <v>ZONA 3</v>
      </c>
      <c r="B482" s="23" t="str">
        <f>IFERROR(VLOOKUP(D482,[23]CODIGOS!$A$1:$I$1872,3,0),"CODIGO INVALIDO ")</f>
        <v>COTOPAXI</v>
      </c>
      <c r="C482" s="23" t="str">
        <f>IFERROR(VLOOKUP(D482,[23]CODIGOS!$A$1:$I$1872,4,0),"CODIGO INVALIDO ")</f>
        <v>LATACUNGA</v>
      </c>
      <c r="D482" s="64" t="s">
        <v>429</v>
      </c>
      <c r="E482" s="23" t="str">
        <f>IFERROR(VLOOKUP(D482,[24]CODIGOS!$A$1:$I$1872,6,0),"CODIGO INVALIDO ")</f>
        <v>LATACUNGA</v>
      </c>
      <c r="F482" s="23" t="str">
        <f>IFERROR(VLOOKUP(D482,[24]CODIGOS!$A$1:$I$1872,7,0),"CODIGO INVALIDO ")</f>
        <v>NUEVA VIDA</v>
      </c>
      <c r="G482" s="23" t="str">
        <f>IFERROR(VLOOKUP(D482,[24]CODIGOS!$A$1:$I$1872,8,0),"CODIGO INVALIDO ")</f>
        <v>NUEVA VIDA 1</v>
      </c>
      <c r="H482" s="23" t="s">
        <v>430</v>
      </c>
      <c r="I482" s="59">
        <v>-0.92456023571315504</v>
      </c>
      <c r="J482" s="37">
        <v>-78.620073795318604</v>
      </c>
      <c r="K482" s="68">
        <v>44609</v>
      </c>
      <c r="L482" s="68" t="s">
        <v>25</v>
      </c>
      <c r="M482" s="61" t="s">
        <v>17</v>
      </c>
      <c r="N482" s="56">
        <v>0.45833333333333331</v>
      </c>
      <c r="O482" s="56">
        <v>0.62152777777777779</v>
      </c>
      <c r="P482" s="27">
        <v>3</v>
      </c>
      <c r="Q482" s="65" t="s">
        <v>46</v>
      </c>
      <c r="R482" s="27" t="s">
        <v>47</v>
      </c>
      <c r="S482" s="27" t="s">
        <v>83</v>
      </c>
      <c r="T482" s="23"/>
      <c r="U482" s="27" t="s">
        <v>50</v>
      </c>
    </row>
    <row r="483" spans="1:21" s="192" customFormat="1" ht="14.25" customHeight="1" x14ac:dyDescent="0.2">
      <c r="A483" s="23" t="str">
        <f>IFERROR(VLOOKUP(D483,[23]CODIGOS!$A$1:$I$1872,2,0),"CODIGO INVALIDO ")</f>
        <v>ZONA 3</v>
      </c>
      <c r="B483" s="23" t="str">
        <f>IFERROR(VLOOKUP(D483,[23]CODIGOS!$A$1:$I$1872,3,0),"CODIGO INVALIDO ")</f>
        <v>COTOPAXI</v>
      </c>
      <c r="C483" s="23" t="str">
        <f>IFERROR(VLOOKUP(D483,[23]CODIGOS!$A$1:$I$1872,4,0),"CODIGO INVALIDO ")</f>
        <v>PUJILI</v>
      </c>
      <c r="D483" s="64" t="s">
        <v>105</v>
      </c>
      <c r="E483" s="23" t="str">
        <f>IFERROR(VLOOKUP(D483,[24]CODIGOS!$A$1:$I$1872,6,0),"CODIGO INVALIDO ")</f>
        <v>DANSANTE</v>
      </c>
      <c r="F483" s="23" t="str">
        <f>IFERROR(VLOOKUP(D483,[24]CODIGOS!$A$1:$I$1872,7,0),"CODIGO INVALIDO ")</f>
        <v>PUJILI</v>
      </c>
      <c r="G483" s="23" t="str">
        <f>IFERROR(VLOOKUP(D483,[24]CODIGOS!$A$1:$I$1872,8,0),"CODIGO INVALIDO ")</f>
        <v>PUJILI 1</v>
      </c>
      <c r="H483" s="23" t="s">
        <v>529</v>
      </c>
      <c r="I483" s="59">
        <v>-0.96053451860474903</v>
      </c>
      <c r="J483" s="37">
        <v>-78.697240948677006</v>
      </c>
      <c r="K483" s="68">
        <v>44627</v>
      </c>
      <c r="L483" s="68" t="s">
        <v>25</v>
      </c>
      <c r="M483" s="61" t="s">
        <v>17</v>
      </c>
      <c r="N483" s="56">
        <v>0.43888888888888888</v>
      </c>
      <c r="O483" s="56">
        <v>0.79166666666666663</v>
      </c>
      <c r="P483" s="27">
        <v>6.9</v>
      </c>
      <c r="Q483" s="65" t="s">
        <v>46</v>
      </c>
      <c r="R483" s="27" t="s">
        <v>47</v>
      </c>
      <c r="S483" s="27" t="s">
        <v>75</v>
      </c>
      <c r="T483" s="23"/>
      <c r="U483" s="27" t="s">
        <v>50</v>
      </c>
    </row>
    <row r="484" spans="1:21" s="192" customFormat="1" ht="14.25" customHeight="1" x14ac:dyDescent="0.2">
      <c r="A484" s="23" t="str">
        <f>IFERROR(VLOOKUP(D484,[23]CODIGOS!$A$1:$I$1872,2,0),"CODIGO INVALIDO ")</f>
        <v>ZONA 3</v>
      </c>
      <c r="B484" s="23" t="str">
        <f>IFERROR(VLOOKUP(D484,[23]CODIGOS!$A$1:$I$1872,3,0),"CODIGO INVALIDO ")</f>
        <v>COTOPAXI</v>
      </c>
      <c r="C484" s="23" t="str">
        <f>IFERROR(VLOOKUP(D484,[23]CODIGOS!$A$1:$I$1872,4,0),"CODIGO INVALIDO ")</f>
        <v>LATACUNGA</v>
      </c>
      <c r="D484" s="64" t="s">
        <v>104</v>
      </c>
      <c r="E484" s="23" t="str">
        <f>IFERROR(VLOOKUP(D484,[24]CODIGOS!$A$1:$I$1872,6,0),"CODIGO INVALIDO ")</f>
        <v>LATACUNGA</v>
      </c>
      <c r="F484" s="23" t="str">
        <f>IFERROR(VLOOKUP(D484,[24]CODIGOS!$A$1:$I$1872,7,0),"CODIGO INVALIDO ")</f>
        <v>JOSEGUANGO</v>
      </c>
      <c r="G484" s="23" t="str">
        <f>IFERROR(VLOOKUP(D484,[24]CODIGOS!$A$1:$I$1872,8,0),"CODIGO INVALIDO ")</f>
        <v>JOSEGUANGO 1</v>
      </c>
      <c r="H484" s="23" t="s">
        <v>539</v>
      </c>
      <c r="I484" s="59">
        <v>-6.3681532772701999E-2</v>
      </c>
      <c r="J484" s="37">
        <v>-78.614001274108901</v>
      </c>
      <c r="K484" s="68">
        <v>44631</v>
      </c>
      <c r="L484" s="68" t="s">
        <v>25</v>
      </c>
      <c r="M484" s="61" t="s">
        <v>17</v>
      </c>
      <c r="N484" s="56">
        <v>0.77083333333333337</v>
      </c>
      <c r="O484" s="56">
        <v>0.4236111111111111</v>
      </c>
      <c r="P484" s="27">
        <v>132.53</v>
      </c>
      <c r="Q484" s="65" t="s">
        <v>46</v>
      </c>
      <c r="R484" s="27" t="s">
        <v>47</v>
      </c>
      <c r="S484" s="27" t="s">
        <v>83</v>
      </c>
      <c r="T484" s="23"/>
      <c r="U484" s="27" t="s">
        <v>50</v>
      </c>
    </row>
    <row r="485" spans="1:21" s="192" customFormat="1" ht="14.25" customHeight="1" x14ac:dyDescent="0.2">
      <c r="A485" s="23" t="str">
        <f>IFERROR(VLOOKUP(D485,[23]CODIGOS!$A$1:$I$1872,2,0),"CODIGO INVALIDO ")</f>
        <v>ZONA 3</v>
      </c>
      <c r="B485" s="23" t="str">
        <f>IFERROR(VLOOKUP(D485,[23]CODIGOS!$A$1:$I$1872,3,0),"CODIGO INVALIDO ")</f>
        <v>COTOPAXI</v>
      </c>
      <c r="C485" s="23" t="str">
        <f>IFERROR(VLOOKUP(D485,[23]CODIGOS!$A$1:$I$1872,4,0),"CODIGO INVALIDO ")</f>
        <v>LATACUNGA</v>
      </c>
      <c r="D485" s="64" t="s">
        <v>104</v>
      </c>
      <c r="E485" s="23" t="str">
        <f>IFERROR(VLOOKUP(D485,[24]CODIGOS!$A$1:$I$1872,6,0),"CODIGO INVALIDO ")</f>
        <v>LATACUNGA</v>
      </c>
      <c r="F485" s="23" t="str">
        <f>IFERROR(VLOOKUP(D485,[24]CODIGOS!$A$1:$I$1872,7,0),"CODIGO INVALIDO ")</f>
        <v>JOSEGUANGO</v>
      </c>
      <c r="G485" s="23" t="str">
        <f>IFERROR(VLOOKUP(D485,[24]CODIGOS!$A$1:$I$1872,8,0),"CODIGO INVALIDO ")</f>
        <v>JOSEGUANGO 1</v>
      </c>
      <c r="H485" s="23" t="s">
        <v>603</v>
      </c>
      <c r="I485" s="23">
        <v>-0.86980697193829304</v>
      </c>
      <c r="J485" s="23">
        <v>-78.602950572967501</v>
      </c>
      <c r="K485" s="68">
        <v>44643</v>
      </c>
      <c r="L485" s="68" t="s">
        <v>25</v>
      </c>
      <c r="M485" s="61" t="s">
        <v>17</v>
      </c>
      <c r="N485" s="62">
        <v>0.4375</v>
      </c>
      <c r="O485" s="62">
        <v>0.68402777777777779</v>
      </c>
      <c r="P485" s="27">
        <v>42</v>
      </c>
      <c r="Q485" s="27" t="s">
        <v>46</v>
      </c>
      <c r="R485" s="27" t="s">
        <v>47</v>
      </c>
      <c r="S485" s="27" t="s">
        <v>83</v>
      </c>
      <c r="T485" s="27"/>
      <c r="U485" s="27" t="s">
        <v>50</v>
      </c>
    </row>
    <row r="486" spans="1:21" s="192" customFormat="1" ht="14.25" customHeight="1" x14ac:dyDescent="0.2">
      <c r="A486" s="23" t="str">
        <f>IFERROR(VLOOKUP(D486,[23]CODIGOS!$A$1:$I$1872,2,0),"CODIGO INVALIDO ")</f>
        <v>ZONA 3</v>
      </c>
      <c r="B486" s="23" t="str">
        <f>IFERROR(VLOOKUP(D486,[23]CODIGOS!$A$1:$I$1872,3,0),"CODIGO INVALIDO ")</f>
        <v>COTOPAXI</v>
      </c>
      <c r="C486" s="23" t="str">
        <f>IFERROR(VLOOKUP(D486,[23]CODIGOS!$A$1:$I$1872,4,0),"CODIGO INVALIDO ")</f>
        <v>LATACUNGA</v>
      </c>
      <c r="D486" s="64" t="s">
        <v>104</v>
      </c>
      <c r="E486" s="23" t="str">
        <f>IFERROR(VLOOKUP(D486,[24]CODIGOS!$A$1:$I$1872,6,0),"CODIGO INVALIDO ")</f>
        <v>LATACUNGA</v>
      </c>
      <c r="F486" s="23" t="str">
        <f>IFERROR(VLOOKUP(D486,[24]CODIGOS!$A$1:$I$1872,7,0),"CODIGO INVALIDO ")</f>
        <v>JOSEGUANGO</v>
      </c>
      <c r="G486" s="23" t="str">
        <f>IFERROR(VLOOKUP(D486,[24]CODIGOS!$A$1:$I$1872,8,0),"CODIGO INVALIDO ")</f>
        <v>JOSEGUANGO 1</v>
      </c>
      <c r="H486" s="23" t="s">
        <v>691</v>
      </c>
      <c r="I486" s="23">
        <v>-0.80772585350997805</v>
      </c>
      <c r="J486" s="23">
        <v>-78.663740158080998</v>
      </c>
      <c r="K486" s="68">
        <v>44661</v>
      </c>
      <c r="L486" s="68" t="s">
        <v>25</v>
      </c>
      <c r="M486" s="61" t="s">
        <v>17</v>
      </c>
      <c r="N486" s="62">
        <v>0.45833333333333331</v>
      </c>
      <c r="O486" s="62">
        <v>0.49444444444444446</v>
      </c>
      <c r="P486" s="27">
        <v>6.5</v>
      </c>
      <c r="Q486" s="27" t="s">
        <v>46</v>
      </c>
      <c r="R486" s="27" t="s">
        <v>47</v>
      </c>
      <c r="S486" s="27" t="s">
        <v>83</v>
      </c>
      <c r="T486" s="27" t="s">
        <v>216</v>
      </c>
      <c r="U486" s="27" t="s">
        <v>50</v>
      </c>
    </row>
    <row r="487" spans="1:21" s="192" customFormat="1" ht="14.25" customHeight="1" x14ac:dyDescent="0.2">
      <c r="A487" s="23" t="str">
        <f>IFERROR(VLOOKUP(D487,[23]CODIGOS!$A$1:$I$1872,2,0),"CODIGO INVALIDO ")</f>
        <v>ZONA 3</v>
      </c>
      <c r="B487" s="23" t="str">
        <f>IFERROR(VLOOKUP(D487,[23]CODIGOS!$A$1:$I$1872,3,0),"CODIGO INVALIDO ")</f>
        <v>COTOPAXI</v>
      </c>
      <c r="C487" s="23" t="str">
        <f>IFERROR(VLOOKUP(D487,[23]CODIGOS!$A$1:$I$1872,4,0),"CODIGO INVALIDO ")</f>
        <v>LATACUNGA</v>
      </c>
      <c r="D487" s="64" t="s">
        <v>104</v>
      </c>
      <c r="E487" s="23" t="str">
        <f>IFERROR(VLOOKUP(D487,[24]CODIGOS!$A$1:$I$1872,6,0),"CODIGO INVALIDO ")</f>
        <v>LATACUNGA</v>
      </c>
      <c r="F487" s="23" t="str">
        <f>IFERROR(VLOOKUP(D487,[24]CODIGOS!$A$1:$I$1872,7,0),"CODIGO INVALIDO ")</f>
        <v>JOSEGUANGO</v>
      </c>
      <c r="G487" s="23" t="str">
        <f>IFERROR(VLOOKUP(D487,[24]CODIGOS!$A$1:$I$1872,8,0),"CODIGO INVALIDO ")</f>
        <v>JOSEGUANGO 1</v>
      </c>
      <c r="H487" s="23" t="s">
        <v>793</v>
      </c>
      <c r="I487" s="23">
        <v>-0.77408342960305698</v>
      </c>
      <c r="J487" s="23">
        <v>-78.5655069351196</v>
      </c>
      <c r="K487" s="68">
        <v>44692</v>
      </c>
      <c r="L487" s="68" t="s">
        <v>25</v>
      </c>
      <c r="M487" s="61" t="s">
        <v>17</v>
      </c>
      <c r="N487" s="62">
        <v>0.66666666666666663</v>
      </c>
      <c r="O487" s="62">
        <v>0.78611111111111109</v>
      </c>
      <c r="P487" s="27">
        <v>8.64</v>
      </c>
      <c r="Q487" s="27" t="s">
        <v>46</v>
      </c>
      <c r="R487" s="27" t="s">
        <v>47</v>
      </c>
      <c r="S487" s="27" t="s">
        <v>83</v>
      </c>
      <c r="T487" s="27"/>
      <c r="U487" s="27" t="s">
        <v>50</v>
      </c>
    </row>
    <row r="488" spans="1:21" s="192" customFormat="1" ht="14.25" customHeight="1" x14ac:dyDescent="0.2">
      <c r="A488" s="23" t="str">
        <f>IFERROR(VLOOKUP(D488,[23]CODIGOS!$A$1:$I$1872,2,0),"CODIGO INVALIDO ")</f>
        <v>ZONA 3</v>
      </c>
      <c r="B488" s="23" t="str">
        <f>IFERROR(VLOOKUP(D488,[23]CODIGOS!$A$1:$I$1872,3,0),"CODIGO INVALIDO ")</f>
        <v>COTOPAXI</v>
      </c>
      <c r="C488" s="23" t="str">
        <f>IFERROR(VLOOKUP(D488,[23]CODIGOS!$A$1:$I$1872,4,0),"CODIGO INVALIDO ")</f>
        <v>LATACUNGA</v>
      </c>
      <c r="D488" s="64" t="s">
        <v>106</v>
      </c>
      <c r="E488" s="23" t="str">
        <f>IFERROR(VLOOKUP(D488,[24]CODIGOS!$A$1:$I$1872,6,0),"CODIGO INVALIDO ")</f>
        <v>LATACUNGA</v>
      </c>
      <c r="F488" s="23" t="str">
        <f>IFERROR(VLOOKUP(D488,[24]CODIGOS!$A$1:$I$1872,7,0),"CODIGO INVALIDO ")</f>
        <v>ELOY ALFARO</v>
      </c>
      <c r="G488" s="23" t="str">
        <f>IFERROR(VLOOKUP(D488,[24]CODIGOS!$A$1:$I$1872,8,0),"CODIGO INVALIDO ")</f>
        <v>ELOY ALFARO 2</v>
      </c>
      <c r="H488" s="110" t="s">
        <v>794</v>
      </c>
      <c r="I488" s="23">
        <v>-0.91172333871677103</v>
      </c>
      <c r="J488" s="23">
        <v>-78.628410100936904</v>
      </c>
      <c r="K488" s="68">
        <v>44694</v>
      </c>
      <c r="L488" s="68" t="s">
        <v>25</v>
      </c>
      <c r="M488" s="61" t="s">
        <v>17</v>
      </c>
      <c r="N488" s="62">
        <v>0.65277777777777779</v>
      </c>
      <c r="O488" s="62">
        <v>0.7715277777777777</v>
      </c>
      <c r="P488" s="27">
        <v>4.6900000000000004</v>
      </c>
      <c r="Q488" s="57" t="s">
        <v>46</v>
      </c>
      <c r="R488" s="27" t="s">
        <v>47</v>
      </c>
      <c r="S488" s="27" t="s">
        <v>83</v>
      </c>
      <c r="T488" s="27"/>
      <c r="U488" s="27" t="s">
        <v>50</v>
      </c>
    </row>
    <row r="489" spans="1:21" s="192" customFormat="1" ht="14.25" customHeight="1" x14ac:dyDescent="0.2">
      <c r="A489" s="23" t="str">
        <f>IFERROR(VLOOKUP(D489,[23]CODIGOS!$A$1:$I$1872,2,0),"CODIGO INVALIDO ")</f>
        <v>ZONA 3</v>
      </c>
      <c r="B489" s="23" t="str">
        <f>IFERROR(VLOOKUP(D489,[23]CODIGOS!$A$1:$I$1872,3,0),"CODIGO INVALIDO ")</f>
        <v>COTOPAXI</v>
      </c>
      <c r="C489" s="23" t="str">
        <f>IFERROR(VLOOKUP(D489,[23]CODIGOS!$A$1:$I$1872,4,0),"CODIGO INVALIDO ")</f>
        <v>LATACUNGA</v>
      </c>
      <c r="D489" s="64" t="s">
        <v>106</v>
      </c>
      <c r="E489" s="23" t="str">
        <f>IFERROR(VLOOKUP(D489,[24]CODIGOS!$A$1:$I$1872,6,0),"CODIGO INVALIDO ")</f>
        <v>LATACUNGA</v>
      </c>
      <c r="F489" s="23" t="str">
        <f>IFERROR(VLOOKUP(D489,[24]CODIGOS!$A$1:$I$1872,7,0),"CODIGO INVALIDO ")</f>
        <v>ELOY ALFARO</v>
      </c>
      <c r="G489" s="23" t="str">
        <f>IFERROR(VLOOKUP(D489,[24]CODIGOS!$A$1:$I$1872,8,0),"CODIGO INVALIDO ")</f>
        <v>ELOY ALFARO 2</v>
      </c>
      <c r="H489" s="110" t="s">
        <v>835</v>
      </c>
      <c r="I489" s="23">
        <v>-0.85797441090932103</v>
      </c>
      <c r="J489" s="23">
        <v>-78.5917711257934</v>
      </c>
      <c r="K489" s="68">
        <v>44698</v>
      </c>
      <c r="L489" s="68" t="s">
        <v>25</v>
      </c>
      <c r="M489" s="61" t="s">
        <v>17</v>
      </c>
      <c r="N489" s="62">
        <v>0.70833333333333337</v>
      </c>
      <c r="O489" s="62">
        <v>0.7597222222222223</v>
      </c>
      <c r="P489" s="27">
        <v>4.7</v>
      </c>
      <c r="Q489" s="57" t="s">
        <v>46</v>
      </c>
      <c r="R489" s="27" t="s">
        <v>47</v>
      </c>
      <c r="S489" s="27" t="s">
        <v>83</v>
      </c>
      <c r="T489" s="27"/>
      <c r="U489" s="27" t="s">
        <v>50</v>
      </c>
    </row>
    <row r="490" spans="1:21" s="192" customFormat="1" ht="14.25" customHeight="1" x14ac:dyDescent="0.2">
      <c r="A490" s="23" t="str">
        <f>IFERROR(VLOOKUP(D490,[23]CODIGOS!$A$1:$I$1872,2,0),"CODIGO INVALIDO ")</f>
        <v>ZONA 3</v>
      </c>
      <c r="B490" s="23" t="str">
        <f>IFERROR(VLOOKUP(D490,[23]CODIGOS!$A$1:$I$1872,3,0),"CODIGO INVALIDO ")</f>
        <v>COTOPAXI</v>
      </c>
      <c r="C490" s="23" t="str">
        <f>IFERROR(VLOOKUP(D490,[23]CODIGOS!$A$1:$I$1872,4,0),"CODIGO INVALIDO ")</f>
        <v>LATACUNGA</v>
      </c>
      <c r="D490" s="64" t="s">
        <v>353</v>
      </c>
      <c r="E490" s="23" t="str">
        <f>IFERROR(VLOOKUP(D490,[24]CODIGOS!$A$1:$I$1872,6,0),"CODIGO INVALIDO ")</f>
        <v>LATACUNGA</v>
      </c>
      <c r="F490" s="23" t="str">
        <f>IFERROR(VLOOKUP(D490,[24]CODIGOS!$A$1:$I$1872,7,0),"CODIGO INVALIDO ")</f>
        <v>GUAYTACAMA</v>
      </c>
      <c r="G490" s="23" t="str">
        <f>IFERROR(VLOOKUP(D490,[24]CODIGOS!$A$1:$I$1872,8,0),"CODIGO INVALIDO ")</f>
        <v>GUAYTACAMA 1</v>
      </c>
      <c r="H490" s="23" t="s">
        <v>354</v>
      </c>
      <c r="I490" s="23">
        <v>-0.81498854722633096</v>
      </c>
      <c r="J490" s="23">
        <v>-78.628839254379201</v>
      </c>
      <c r="K490" s="68">
        <v>44699</v>
      </c>
      <c r="L490" s="68" t="s">
        <v>25</v>
      </c>
      <c r="M490" s="61" t="s">
        <v>17</v>
      </c>
      <c r="N490" s="62">
        <v>0.6875</v>
      </c>
      <c r="O490" s="62">
        <v>0.80555555555555547</v>
      </c>
      <c r="P490" s="27">
        <v>11.96</v>
      </c>
      <c r="Q490" s="57" t="s">
        <v>46</v>
      </c>
      <c r="R490" s="27" t="s">
        <v>47</v>
      </c>
      <c r="S490" s="27" t="s">
        <v>83</v>
      </c>
      <c r="T490" s="27"/>
      <c r="U490" s="27" t="s">
        <v>50</v>
      </c>
    </row>
    <row r="491" spans="1:21" s="192" customFormat="1" ht="14.25" customHeight="1" x14ac:dyDescent="0.2">
      <c r="A491" s="23" t="str">
        <f>IFERROR(VLOOKUP(D491,[23]CODIGOS!$A$1:$I$1872,2,0),"CODIGO INVALIDO ")</f>
        <v>ZONA 3</v>
      </c>
      <c r="B491" s="23" t="str">
        <f>IFERROR(VLOOKUP(D491,[23]CODIGOS!$A$1:$I$1872,3,0),"CODIGO INVALIDO ")</f>
        <v>COTOPAXI</v>
      </c>
      <c r="C491" s="23" t="str">
        <f>IFERROR(VLOOKUP(D491,[23]CODIGOS!$A$1:$I$1872,4,0),"CODIGO INVALIDO ")</f>
        <v>LATACUNGA</v>
      </c>
      <c r="D491" s="64" t="s">
        <v>106</v>
      </c>
      <c r="E491" s="23" t="str">
        <f>IFERROR(VLOOKUP(D491,[24]CODIGOS!$A$1:$I$1872,6,0),"CODIGO INVALIDO ")</f>
        <v>LATACUNGA</v>
      </c>
      <c r="F491" s="23" t="str">
        <f>IFERROR(VLOOKUP(D491,[24]CODIGOS!$A$1:$I$1872,7,0),"CODIGO INVALIDO ")</f>
        <v>ELOY ALFARO</v>
      </c>
      <c r="G491" s="23" t="str">
        <f>IFERROR(VLOOKUP(D491,[24]CODIGOS!$A$1:$I$1872,8,0),"CODIGO INVALIDO ")</f>
        <v>ELOY ALFARO 2</v>
      </c>
      <c r="H491" s="37" t="s">
        <v>1045</v>
      </c>
      <c r="I491" s="59">
        <v>-0.81595399999999996</v>
      </c>
      <c r="J491" s="37">
        <v>-78.592782999999997</v>
      </c>
      <c r="K491" s="68">
        <v>44776</v>
      </c>
      <c r="L491" s="68" t="s">
        <v>25</v>
      </c>
      <c r="M491" s="61" t="s">
        <v>17</v>
      </c>
      <c r="N491" s="56">
        <v>0.5</v>
      </c>
      <c r="O491" s="56">
        <v>0.97916666666666663</v>
      </c>
      <c r="P491" s="27">
        <v>8.0399999999999991</v>
      </c>
      <c r="Q491" s="27" t="s">
        <v>46</v>
      </c>
      <c r="R491" s="27" t="s">
        <v>47</v>
      </c>
      <c r="S491" s="27" t="s">
        <v>83</v>
      </c>
      <c r="T491" s="27"/>
      <c r="U491" s="27" t="s">
        <v>50</v>
      </c>
    </row>
    <row r="492" spans="1:21" s="192" customFormat="1" ht="14.25" customHeight="1" x14ac:dyDescent="0.2">
      <c r="A492" s="23" t="str">
        <f>IFERROR(VLOOKUP(D492,[23]CODIGOS!$A$1:$I$1872,2,0),"CODIGO INVALIDO ")</f>
        <v>ZONA 3</v>
      </c>
      <c r="B492" s="23" t="str">
        <f>IFERROR(VLOOKUP(D492,[23]CODIGOS!$A$1:$I$1872,3,0),"CODIGO INVALIDO ")</f>
        <v>COTOPAXI</v>
      </c>
      <c r="C492" s="23" t="str">
        <f>IFERROR(VLOOKUP(D492,[23]CODIGOS!$A$1:$I$1872,4,0),"CODIGO INVALIDO ")</f>
        <v>LATACUNGA</v>
      </c>
      <c r="D492" s="64" t="s">
        <v>23</v>
      </c>
      <c r="E492" s="23" t="str">
        <f>IFERROR(VLOOKUP(D492,[24]CODIGOS!$A$1:$I$1872,6,0),"CODIGO INVALIDO ")</f>
        <v>LATACUNGA</v>
      </c>
      <c r="F492" s="23" t="str">
        <f>IFERROR(VLOOKUP(D492,[24]CODIGOS!$A$1:$I$1872,7,0),"CODIGO INVALIDO ")</f>
        <v>MULALO</v>
      </c>
      <c r="G492" s="23" t="str">
        <f>IFERROR(VLOOKUP(D492,[24]CODIGOS!$A$1:$I$1872,8,0),"CODIGO INVALIDO ")</f>
        <v>MULALO 1</v>
      </c>
      <c r="H492" s="37" t="s">
        <v>1046</v>
      </c>
      <c r="I492" s="59">
        <v>-0.89597148999999998</v>
      </c>
      <c r="J492" s="37">
        <v>-78.620932100000005</v>
      </c>
      <c r="K492" s="68">
        <v>44783</v>
      </c>
      <c r="L492" s="68" t="s">
        <v>25</v>
      </c>
      <c r="M492" s="61" t="s">
        <v>17</v>
      </c>
      <c r="N492" s="56">
        <v>0.45833333333333331</v>
      </c>
      <c r="O492" s="56">
        <v>0.66666666666666663</v>
      </c>
      <c r="P492" s="27">
        <v>6.09</v>
      </c>
      <c r="Q492" s="27" t="s">
        <v>46</v>
      </c>
      <c r="R492" s="27" t="s">
        <v>47</v>
      </c>
      <c r="S492" s="27" t="s">
        <v>75</v>
      </c>
      <c r="T492" s="27" t="s">
        <v>690</v>
      </c>
      <c r="U492" s="27" t="s">
        <v>50</v>
      </c>
    </row>
    <row r="493" spans="1:21" s="192" customFormat="1" ht="14.25" customHeight="1" x14ac:dyDescent="0.2">
      <c r="A493" s="23" t="str">
        <f>IFERROR(VLOOKUP(D493,[23]CODIGOS!$A$1:$I$1872,2,0),"CODIGO INVALIDO ")</f>
        <v>ZONA 3</v>
      </c>
      <c r="B493" s="23" t="str">
        <f>IFERROR(VLOOKUP(D493,[23]CODIGOS!$A$1:$I$1872,3,0),"CODIGO INVALIDO ")</f>
        <v>COTOPAXI</v>
      </c>
      <c r="C493" s="23" t="str">
        <f>IFERROR(VLOOKUP(D493,[23]CODIGOS!$A$1:$I$1872,4,0),"CODIGO INVALIDO ")</f>
        <v>SALCEDO</v>
      </c>
      <c r="D493" s="64" t="s">
        <v>130</v>
      </c>
      <c r="E493" s="23" t="str">
        <f>IFERROR(VLOOKUP(D493,[24]CODIGOS!$A$1:$I$1872,6,0),"CODIGO INVALIDO ")</f>
        <v>SALCEDO</v>
      </c>
      <c r="F493" s="23" t="str">
        <f>IFERROR(VLOOKUP(D493,[24]CODIGOS!$A$1:$I$1872,7,0),"CODIGO INVALIDO ")</f>
        <v>SALCEDO</v>
      </c>
      <c r="G493" s="23" t="str">
        <f>IFERROR(VLOOKUP(D493,[24]CODIGOS!$A$1:$I$1872,8,0),"CODIGO INVALIDO ")</f>
        <v>SALCEDO 1</v>
      </c>
      <c r="H493" s="23" t="s">
        <v>1161</v>
      </c>
      <c r="I493" s="23">
        <v>-1.0985654960406499</v>
      </c>
      <c r="J493" s="23">
        <v>-78.563232421875</v>
      </c>
      <c r="K493" s="68">
        <v>44817</v>
      </c>
      <c r="L493" s="68" t="s">
        <v>1154</v>
      </c>
      <c r="M493" s="61" t="s">
        <v>17</v>
      </c>
      <c r="N493" s="62">
        <v>0.34722222222222227</v>
      </c>
      <c r="O493" s="62">
        <v>0.65625</v>
      </c>
      <c r="P493" s="23">
        <v>2.75</v>
      </c>
      <c r="Q493" s="65" t="s">
        <v>46</v>
      </c>
      <c r="R493" s="27" t="s">
        <v>47</v>
      </c>
      <c r="S493" s="27" t="s">
        <v>49</v>
      </c>
      <c r="T493" s="27"/>
      <c r="U493" s="27" t="s">
        <v>50</v>
      </c>
    </row>
    <row r="494" spans="1:21" s="192" customFormat="1" ht="14.25" customHeight="1" x14ac:dyDescent="0.2">
      <c r="A494" s="23" t="str">
        <f>IFERROR(VLOOKUP(D494,[23]CODIGOS!$A$1:$I$1872,2,0),"CODIGO INVALIDO ")</f>
        <v>ZONA 3</v>
      </c>
      <c r="B494" s="23" t="str">
        <f>IFERROR(VLOOKUP(D494,[23]CODIGOS!$A$1:$I$1872,3,0),"CODIGO INVALIDO ")</f>
        <v>COTOPAXI</v>
      </c>
      <c r="C494" s="23" t="str">
        <f>IFERROR(VLOOKUP(D494,[23]CODIGOS!$A$1:$I$1872,4,0),"CODIGO INVALIDO ")</f>
        <v>LATACUNGA</v>
      </c>
      <c r="D494" s="69" t="s">
        <v>23</v>
      </c>
      <c r="E494" s="23" t="str">
        <f>IFERROR(VLOOKUP(D494,[24]CODIGOS!$A$1:$I$1872,6,0),"CODIGO INVALIDO ")</f>
        <v>LATACUNGA</v>
      </c>
      <c r="F494" s="23" t="str">
        <f>IFERROR(VLOOKUP(D494,[24]CODIGOS!$A$1:$I$1872,7,0),"CODIGO INVALIDO ")</f>
        <v>MULALO</v>
      </c>
      <c r="G494" s="23" t="str">
        <f>IFERROR(VLOOKUP(D494,[24]CODIGOS!$A$1:$I$1872,8,0),"CODIGO INVALIDO ")</f>
        <v>MULALO 1</v>
      </c>
      <c r="H494" s="27" t="s">
        <v>1247</v>
      </c>
      <c r="I494" s="69">
        <v>-0.93262100000000003</v>
      </c>
      <c r="J494" s="23">
        <v>-78.575051999999999</v>
      </c>
      <c r="K494" s="68">
        <v>44848</v>
      </c>
      <c r="L494" s="68" t="s">
        <v>1154</v>
      </c>
      <c r="M494" s="37" t="s">
        <v>17</v>
      </c>
      <c r="N494" s="56">
        <v>0.64583333333333337</v>
      </c>
      <c r="O494" s="56">
        <v>0.75</v>
      </c>
      <c r="P494" s="27">
        <v>3</v>
      </c>
      <c r="Q494" s="65" t="s">
        <v>46</v>
      </c>
      <c r="R494" s="27" t="s">
        <v>47</v>
      </c>
      <c r="S494" s="27" t="s">
        <v>83</v>
      </c>
      <c r="T494" s="27"/>
      <c r="U494" s="27" t="s">
        <v>50</v>
      </c>
    </row>
    <row r="495" spans="1:21" s="192" customFormat="1" ht="14.25" customHeight="1" x14ac:dyDescent="0.2">
      <c r="A495" s="23" t="str">
        <f>IFERROR(VLOOKUP(D495,[23]CODIGOS!$A$1:$I$1872,2,0),"CODIGO INVALIDO ")</f>
        <v>ZONA 3</v>
      </c>
      <c r="B495" s="23" t="str">
        <f>IFERROR(VLOOKUP(D495,[23]CODIGOS!$A$1:$I$1872,3,0),"CODIGO INVALIDO ")</f>
        <v>COTOPAXI</v>
      </c>
      <c r="C495" s="23" t="str">
        <f>IFERROR(VLOOKUP(D495,[23]CODIGOS!$A$1:$I$1872,4,0),"CODIGO INVALIDO ")</f>
        <v>SALCEDO</v>
      </c>
      <c r="D495" s="64" t="s">
        <v>130</v>
      </c>
      <c r="E495" s="23" t="str">
        <f>IFERROR(VLOOKUP(D495,[24]CODIGOS!$A$1:$I$1872,6,0),"CODIGO INVALIDO ")</f>
        <v>SALCEDO</v>
      </c>
      <c r="F495" s="23" t="str">
        <f>IFERROR(VLOOKUP(D495,[24]CODIGOS!$A$1:$I$1872,7,0),"CODIGO INVALIDO ")</f>
        <v>SALCEDO</v>
      </c>
      <c r="G495" s="23" t="str">
        <f>IFERROR(VLOOKUP(D495,[24]CODIGOS!$A$1:$I$1872,8,0),"CODIGO INVALIDO ")</f>
        <v>SALCEDO 1</v>
      </c>
      <c r="H495" s="23" t="s">
        <v>1270</v>
      </c>
      <c r="I495" s="23">
        <v>-1.03180076357932</v>
      </c>
      <c r="J495" s="23">
        <v>-78.568167686462402</v>
      </c>
      <c r="K495" s="68">
        <v>44860</v>
      </c>
      <c r="L495" s="68" t="s">
        <v>25</v>
      </c>
      <c r="M495" s="61" t="s">
        <v>17</v>
      </c>
      <c r="N495" s="62">
        <v>0.47916666666666669</v>
      </c>
      <c r="O495" s="62">
        <v>0.74097222222222225</v>
      </c>
      <c r="P495" s="23">
        <v>10.3</v>
      </c>
      <c r="Q495" s="65" t="s">
        <v>46</v>
      </c>
      <c r="R495" s="27" t="s">
        <v>47</v>
      </c>
      <c r="S495" s="27" t="s">
        <v>49</v>
      </c>
      <c r="T495" s="27"/>
      <c r="U495" s="27" t="s">
        <v>50</v>
      </c>
    </row>
    <row r="496" spans="1:21" s="192" customFormat="1" ht="14.25" customHeight="1" x14ac:dyDescent="0.2">
      <c r="A496" s="23" t="str">
        <f>IFERROR(VLOOKUP(D496,[23]CODIGOS!$A$1:$I$1872,2,0),"CODIGO INVALIDO ")</f>
        <v>ZONA 3</v>
      </c>
      <c r="B496" s="23" t="str">
        <f>IFERROR(VLOOKUP(D496,[23]CODIGOS!$A$1:$I$1872,3,0),"CODIGO INVALIDO ")</f>
        <v>COTOPAXI</v>
      </c>
      <c r="C496" s="23" t="str">
        <f>IFERROR(VLOOKUP(D496,[23]CODIGOS!$A$1:$I$1872,4,0),"CODIGO INVALIDO ")</f>
        <v>LATACUNGA</v>
      </c>
      <c r="D496" s="69" t="s">
        <v>23</v>
      </c>
      <c r="E496" s="23" t="str">
        <f>IFERROR(VLOOKUP(D496,[24]CODIGOS!$A$1:$I$1872,6,0),"CODIGO INVALIDO ")</f>
        <v>LATACUNGA</v>
      </c>
      <c r="F496" s="23" t="str">
        <f>IFERROR(VLOOKUP(D496,[24]CODIGOS!$A$1:$I$1872,7,0),"CODIGO INVALIDO ")</f>
        <v>MULALO</v>
      </c>
      <c r="G496" s="23" t="str">
        <f>IFERROR(VLOOKUP(D496,[24]CODIGOS!$A$1:$I$1872,8,0),"CODIGO INVALIDO ")</f>
        <v>MULALO 1</v>
      </c>
      <c r="H496" s="23" t="s">
        <v>1278</v>
      </c>
      <c r="I496" s="23">
        <v>-0.93357127320761502</v>
      </c>
      <c r="J496" s="23">
        <v>-78.610514402389498</v>
      </c>
      <c r="K496" s="68">
        <v>44863</v>
      </c>
      <c r="L496" s="68" t="s">
        <v>25</v>
      </c>
      <c r="M496" s="61" t="s">
        <v>17</v>
      </c>
      <c r="N496" s="56">
        <v>0.58958333333333335</v>
      </c>
      <c r="O496" s="56">
        <v>0.65625</v>
      </c>
      <c r="P496" s="27">
        <v>6.32</v>
      </c>
      <c r="Q496" s="65" t="s">
        <v>46</v>
      </c>
      <c r="R496" s="27" t="s">
        <v>47</v>
      </c>
      <c r="S496" s="27" t="s">
        <v>176</v>
      </c>
      <c r="T496" s="27"/>
      <c r="U496" s="27" t="s">
        <v>50</v>
      </c>
    </row>
    <row r="497" spans="1:21" s="192" customFormat="1" ht="14.25" customHeight="1" x14ac:dyDescent="0.2">
      <c r="A497" s="23" t="str">
        <f>IFERROR(VLOOKUP(D497,[23]CODIGOS!$A$1:$I$1872,2,0),"CODIGO INVALIDO ")</f>
        <v>ZONA 3</v>
      </c>
      <c r="B497" s="23" t="str">
        <f>IFERROR(VLOOKUP(D497,[23]CODIGOS!$A$1:$I$1872,3,0),"CODIGO INVALIDO ")</f>
        <v>COTOPAXI</v>
      </c>
      <c r="C497" s="23" t="str">
        <f>IFERROR(VLOOKUP(D497,[23]CODIGOS!$A$1:$I$1872,4,0),"CODIGO INVALIDO ")</f>
        <v>LATACUNGA</v>
      </c>
      <c r="D497" s="23" t="s">
        <v>104</v>
      </c>
      <c r="E497" s="23" t="str">
        <f>IFERROR(VLOOKUP(D497,[24]CODIGOS!$A$1:$I$1872,6,0),"CODIGO INVALIDO ")</f>
        <v>LATACUNGA</v>
      </c>
      <c r="F497" s="23" t="str">
        <f>IFERROR(VLOOKUP(D497,[24]CODIGOS!$A$1:$I$1872,7,0),"CODIGO INVALIDO ")</f>
        <v>JOSEGUANGO</v>
      </c>
      <c r="G497" s="23" t="str">
        <f>IFERROR(VLOOKUP(D497,[24]CODIGOS!$A$1:$I$1872,8,0),"CODIGO INVALIDO ")</f>
        <v>JOSEGUANGO 1</v>
      </c>
      <c r="H497" s="27" t="s">
        <v>1286</v>
      </c>
      <c r="I497" s="59">
        <v>-0.75830272200000004</v>
      </c>
      <c r="J497" s="37">
        <v>-78.625684969999995</v>
      </c>
      <c r="K497" s="68">
        <v>44866</v>
      </c>
      <c r="L497" s="68" t="s">
        <v>25</v>
      </c>
      <c r="M497" s="61" t="s">
        <v>17</v>
      </c>
      <c r="N497" s="56">
        <v>0.33333333333333331</v>
      </c>
      <c r="O497" s="56">
        <v>0.66666666666666663</v>
      </c>
      <c r="P497" s="27">
        <v>6.3</v>
      </c>
      <c r="Q497" s="57" t="s">
        <v>46</v>
      </c>
      <c r="R497" s="23" t="s">
        <v>47</v>
      </c>
      <c r="S497" s="23" t="s">
        <v>83</v>
      </c>
      <c r="T497" s="23"/>
      <c r="U497" s="27" t="s">
        <v>50</v>
      </c>
    </row>
    <row r="498" spans="1:21" s="192" customFormat="1" ht="14.25" customHeight="1" x14ac:dyDescent="0.2">
      <c r="A498" s="23" t="str">
        <f>IFERROR(VLOOKUP(D498,[23]CODIGOS!$A$1:$I$1872,2,0),"CODIGO INVALIDO ")</f>
        <v>ZONA 3</v>
      </c>
      <c r="B498" s="23" t="str">
        <f>IFERROR(VLOOKUP(D498,[23]CODIGOS!$A$1:$I$1872,3,0),"CODIGO INVALIDO ")</f>
        <v>COTOPAXI</v>
      </c>
      <c r="C498" s="23" t="str">
        <f>IFERROR(VLOOKUP(D498,[23]CODIGOS!$A$1:$I$1872,4,0),"CODIGO INVALIDO ")</f>
        <v>LATACUNGA</v>
      </c>
      <c r="D498" s="27" t="s">
        <v>104</v>
      </c>
      <c r="E498" s="23" t="str">
        <f>IFERROR(VLOOKUP(D498,[24]CODIGOS!$A$1:$I$1872,6,0),"CODIGO INVALIDO ")</f>
        <v>LATACUNGA</v>
      </c>
      <c r="F498" s="23" t="str">
        <f>IFERROR(VLOOKUP(D498,[24]CODIGOS!$A$1:$I$1872,7,0),"CODIGO INVALIDO ")</f>
        <v>JOSEGUANGO</v>
      </c>
      <c r="G498" s="23" t="str">
        <f>IFERROR(VLOOKUP(D498,[24]CODIGOS!$A$1:$I$1872,8,0),"CODIGO INVALIDO ")</f>
        <v>JOSEGUANGO 1</v>
      </c>
      <c r="H498" s="23" t="s">
        <v>1289</v>
      </c>
      <c r="I498" s="23">
        <v>-0.87253178129908904</v>
      </c>
      <c r="J498" s="23">
        <v>-78.597360849380493</v>
      </c>
      <c r="K498" s="68">
        <v>44867</v>
      </c>
      <c r="L498" s="68" t="s">
        <v>25</v>
      </c>
      <c r="M498" s="61" t="s">
        <v>17</v>
      </c>
      <c r="N498" s="62">
        <v>0.58333333333333337</v>
      </c>
      <c r="O498" s="62">
        <v>0.80138888888888893</v>
      </c>
      <c r="P498" s="23">
        <v>9</v>
      </c>
      <c r="Q498" s="57" t="s">
        <v>46</v>
      </c>
      <c r="R498" s="23" t="s">
        <v>47</v>
      </c>
      <c r="S498" s="23" t="s">
        <v>83</v>
      </c>
      <c r="T498" s="23"/>
      <c r="U498" s="27" t="s">
        <v>50</v>
      </c>
    </row>
    <row r="499" spans="1:21" s="192" customFormat="1" ht="14.25" customHeight="1" x14ac:dyDescent="0.2">
      <c r="A499" s="23" t="str">
        <f>IFERROR(VLOOKUP(D499,[23]CODIGOS!$A$1:$I$1872,2,0),"CODIGO INVALIDO ")</f>
        <v>ZONA 3</v>
      </c>
      <c r="B499" s="23" t="str">
        <f>IFERROR(VLOOKUP(D499,[23]CODIGOS!$A$1:$I$1872,3,0),"CODIGO INVALIDO ")</f>
        <v>COTOPAXI</v>
      </c>
      <c r="C499" s="23" t="str">
        <f>IFERROR(VLOOKUP(D499,[23]CODIGOS!$A$1:$I$1872,4,0),"CODIGO INVALIDO ")</f>
        <v>LATACUNGA</v>
      </c>
      <c r="D499" s="23" t="s">
        <v>104</v>
      </c>
      <c r="E499" s="23" t="str">
        <f>IFERROR(VLOOKUP(D499,[24]CODIGOS!$A$1:$I$1872,6,0),"CODIGO INVALIDO ")</f>
        <v>LATACUNGA</v>
      </c>
      <c r="F499" s="23" t="str">
        <f>IFERROR(VLOOKUP(D499,[24]CODIGOS!$A$1:$I$1872,7,0),"CODIGO INVALIDO ")</f>
        <v>JOSEGUANGO</v>
      </c>
      <c r="G499" s="23" t="str">
        <f>IFERROR(VLOOKUP(D499,[24]CODIGOS!$A$1:$I$1872,8,0),"CODIGO INVALIDO ")</f>
        <v>JOSEGUANGO 1</v>
      </c>
      <c r="H499" s="27" t="s">
        <v>1343</v>
      </c>
      <c r="I499" s="59">
        <v>-0.85237399999999997</v>
      </c>
      <c r="J499" s="37">
        <v>-78.605332000000004</v>
      </c>
      <c r="K499" s="68">
        <v>44897</v>
      </c>
      <c r="L499" s="68" t="s">
        <v>25</v>
      </c>
      <c r="M499" s="61" t="s">
        <v>17</v>
      </c>
      <c r="N499" s="56">
        <v>0.58333333333333337</v>
      </c>
      <c r="O499" s="56">
        <v>0.82638888888888884</v>
      </c>
      <c r="P499" s="27">
        <v>10.029999999999999</v>
      </c>
      <c r="Q499" s="57" t="s">
        <v>46</v>
      </c>
      <c r="R499" s="23" t="s">
        <v>47</v>
      </c>
      <c r="S499" s="23" t="s">
        <v>83</v>
      </c>
      <c r="T499" s="23"/>
      <c r="U499" s="27" t="s">
        <v>50</v>
      </c>
    </row>
    <row r="500" spans="1:21" s="192" customFormat="1" ht="14.25" customHeight="1" x14ac:dyDescent="0.2">
      <c r="A500" s="23" t="str">
        <f>IFERROR(VLOOKUP(D500,[23]CODIGOS!$A$1:$I$1872,2,0),"CODIGO INVALIDO ")</f>
        <v>ZONA 3</v>
      </c>
      <c r="B500" s="23" t="str">
        <f>IFERROR(VLOOKUP(D500,[23]CODIGOS!$A$1:$I$1872,3,0),"CODIGO INVALIDO ")</f>
        <v>COTOPAXI</v>
      </c>
      <c r="C500" s="23" t="str">
        <f>IFERROR(VLOOKUP(D500,[23]CODIGOS!$A$1:$I$1872,4,0),"CODIGO INVALIDO ")</f>
        <v>LATACUNGA</v>
      </c>
      <c r="D500" s="23" t="s">
        <v>104</v>
      </c>
      <c r="E500" s="23" t="str">
        <f>IFERROR(VLOOKUP(D500,[24]CODIGOS!$A$1:$I$1872,6,0),"CODIGO INVALIDO ")</f>
        <v>LATACUNGA</v>
      </c>
      <c r="F500" s="23" t="str">
        <f>IFERROR(VLOOKUP(D500,[24]CODIGOS!$A$1:$I$1872,7,0),"CODIGO INVALIDO ")</f>
        <v>JOSEGUANGO</v>
      </c>
      <c r="G500" s="23" t="str">
        <f>IFERROR(VLOOKUP(D500,[24]CODIGOS!$A$1:$I$1872,8,0),"CODIGO INVALIDO ")</f>
        <v>JOSEGUANGO 1</v>
      </c>
      <c r="H500" s="23" t="s">
        <v>1349</v>
      </c>
      <c r="I500" s="23">
        <v>-0.826098</v>
      </c>
      <c r="J500" s="37">
        <v>-78.595039</v>
      </c>
      <c r="K500" s="68">
        <v>44898</v>
      </c>
      <c r="L500" s="68" t="s">
        <v>25</v>
      </c>
      <c r="M500" s="61" t="s">
        <v>17</v>
      </c>
      <c r="N500" s="62">
        <v>0.34722222222222227</v>
      </c>
      <c r="O500" s="62">
        <v>0.54166666666666663</v>
      </c>
      <c r="P500" s="27">
        <v>6.61</v>
      </c>
      <c r="Q500" s="57" t="s">
        <v>46</v>
      </c>
      <c r="R500" s="27" t="s">
        <v>47</v>
      </c>
      <c r="S500" s="23" t="s">
        <v>83</v>
      </c>
      <c r="T500" s="27"/>
      <c r="U500" s="27" t="s">
        <v>50</v>
      </c>
    </row>
    <row r="501" spans="1:21" s="192" customFormat="1" ht="14.25" customHeight="1" x14ac:dyDescent="0.2">
      <c r="A501" s="23" t="str">
        <f>IFERROR(VLOOKUP(D501,[23]CODIGOS!$A$1:$I$1872,2,0),"CODIGO INVALIDO ")</f>
        <v>ZONA 3</v>
      </c>
      <c r="B501" s="23" t="str">
        <f>IFERROR(VLOOKUP(D501,[23]CODIGOS!$A$1:$I$1872,3,0),"CODIGO INVALIDO ")</f>
        <v>COTOPAXI</v>
      </c>
      <c r="C501" s="23" t="str">
        <f>IFERROR(VLOOKUP(D501,[23]CODIGOS!$A$1:$I$1872,4,0),"CODIGO INVALIDO ")</f>
        <v>PUJILI</v>
      </c>
      <c r="D501" s="23" t="s">
        <v>105</v>
      </c>
      <c r="E501" s="23" t="str">
        <f>IFERROR(VLOOKUP(D501,[24]CODIGOS!$A$1:$I$1872,6,0),"CODIGO INVALIDO ")</f>
        <v>DANSANTE</v>
      </c>
      <c r="F501" s="23" t="str">
        <f>IFERROR(VLOOKUP(D501,[24]CODIGOS!$A$1:$I$1872,7,0),"CODIGO INVALIDO ")</f>
        <v>PUJILI</v>
      </c>
      <c r="G501" s="23" t="str">
        <f>IFERROR(VLOOKUP(D501,[24]CODIGOS!$A$1:$I$1872,8,0),"CODIGO INVALIDO ")</f>
        <v>PUJILI 1</v>
      </c>
      <c r="H501" s="23" t="s">
        <v>1374</v>
      </c>
      <c r="I501" s="23">
        <v>-0.96882136974459299</v>
      </c>
      <c r="J501" s="23">
        <v>-78.713350296020494</v>
      </c>
      <c r="K501" s="58">
        <v>44914</v>
      </c>
      <c r="L501" s="58" t="s">
        <v>25</v>
      </c>
      <c r="M501" s="61" t="s">
        <v>35</v>
      </c>
      <c r="N501" s="62">
        <v>0.54166666666666663</v>
      </c>
      <c r="O501" s="62">
        <v>0.75</v>
      </c>
      <c r="P501" s="23">
        <v>31.23</v>
      </c>
      <c r="Q501" s="57" t="s">
        <v>46</v>
      </c>
      <c r="R501" s="27" t="s">
        <v>47</v>
      </c>
      <c r="S501" s="23" t="s">
        <v>83</v>
      </c>
      <c r="T501" s="27"/>
      <c r="U501" s="27" t="s">
        <v>50</v>
      </c>
    </row>
    <row r="502" spans="1:21" s="192" customFormat="1" ht="14.25" customHeight="1" x14ac:dyDescent="0.2">
      <c r="A502" s="23" t="str">
        <f>IFERROR(VLOOKUP(D502,[23]CODIGOS!$A$1:$I$1872,2,0),"CODIGO INVALIDO ")</f>
        <v>ZONA 3</v>
      </c>
      <c r="B502" s="23" t="str">
        <f>IFERROR(VLOOKUP(D502,[23]CODIGOS!$A$1:$I$1872,3,0),"CODIGO INVALIDO ")</f>
        <v>COTOPAXI</v>
      </c>
      <c r="C502" s="23" t="str">
        <f>IFERROR(VLOOKUP(D502,[23]CODIGOS!$A$1:$I$1872,4,0),"CODIGO INVALIDO ")</f>
        <v>LATACUNGA</v>
      </c>
      <c r="D502" s="27" t="s">
        <v>470</v>
      </c>
      <c r="E502" s="23" t="str">
        <f>IFERROR(VLOOKUP(D502,[24]CODIGOS!$A$1:$I$1872,6,0),"CODIGO INVALIDO ")</f>
        <v>LATACUNGA</v>
      </c>
      <c r="F502" s="23" t="str">
        <f>IFERROR(VLOOKUP(D502,[24]CODIGOS!$A$1:$I$1872,7,0),"CODIGO INVALIDO ")</f>
        <v>LA COCHA</v>
      </c>
      <c r="G502" s="23" t="str">
        <f>IFERROR(VLOOKUP(D502,[24]CODIGOS!$A$1:$I$1872,8,0),"CODIGO INVALIDO ")</f>
        <v>LA COCHA 1</v>
      </c>
      <c r="H502" s="23" t="s">
        <v>1163</v>
      </c>
      <c r="I502" s="23">
        <v>-0.86405697408252102</v>
      </c>
      <c r="J502" s="108">
        <v>-78.606630563735905</v>
      </c>
      <c r="K502" s="58">
        <v>44916</v>
      </c>
      <c r="L502" s="58" t="s">
        <v>1154</v>
      </c>
      <c r="M502" s="61" t="s">
        <v>35</v>
      </c>
      <c r="N502" s="62">
        <v>0.45833333333333331</v>
      </c>
      <c r="O502" s="62">
        <v>0.76111111111111107</v>
      </c>
      <c r="P502" s="27">
        <v>4.12</v>
      </c>
      <c r="Q502" s="57" t="s">
        <v>46</v>
      </c>
      <c r="R502" s="27" t="s">
        <v>47</v>
      </c>
      <c r="S502" s="23" t="s">
        <v>1375</v>
      </c>
      <c r="T502" s="27"/>
      <c r="U502" s="65" t="s">
        <v>50</v>
      </c>
    </row>
    <row r="503" spans="1:21" s="192" customFormat="1" ht="14.25" customHeight="1" x14ac:dyDescent="0.2">
      <c r="A503" s="23" t="str">
        <f>IFERROR(VLOOKUP(D503,[23]CODIGOS!$A$1:$I$1872,2,0),"CODIGO INVALIDO ")</f>
        <v>ZONA 3</v>
      </c>
      <c r="B503" s="23" t="str">
        <f>IFERROR(VLOOKUP(D503,[23]CODIGOS!$A$1:$I$1872,3,0),"CODIGO INVALIDO ")</f>
        <v>TUNGURAHUA</v>
      </c>
      <c r="C503" s="23" t="str">
        <f>IFERROR(VLOOKUP(D503,[23]CODIGOS!$A$1:$I$1872,4,0),"CODIGO INVALIDO ")</f>
        <v>SAN PEDRO DE PELILEO</v>
      </c>
      <c r="D503" s="64" t="s">
        <v>174</v>
      </c>
      <c r="E503" s="23" t="str">
        <f>IFERROR(VLOOKUP(D503,[24]CODIGOS!$A$1:$I$1872,6,0),"CODIGO INVALIDO ")</f>
        <v>PATATE</v>
      </c>
      <c r="F503" s="23" t="str">
        <f>IFERROR(VLOOKUP(D503,[24]CODIGOS!$A$1:$I$1872,7,0),"CODIGO INVALIDO ")</f>
        <v>SALASACA</v>
      </c>
      <c r="G503" s="23" t="str">
        <f>IFERROR(VLOOKUP(D503,[24]CODIGOS!$A$1:$I$1872,8,0),"CODIGO INVALIDO ")</f>
        <v>SALASACA 1</v>
      </c>
      <c r="H503" s="23" t="s">
        <v>175</v>
      </c>
      <c r="I503" s="59">
        <v>-1.2946457533832301</v>
      </c>
      <c r="J503" s="37">
        <v>-78.552256822586003</v>
      </c>
      <c r="K503" s="68">
        <v>44572</v>
      </c>
      <c r="L503" s="68" t="s">
        <v>97</v>
      </c>
      <c r="M503" s="61" t="s">
        <v>17</v>
      </c>
      <c r="N503" s="56">
        <v>0.4375</v>
      </c>
      <c r="O503" s="56">
        <v>0.5</v>
      </c>
      <c r="P503" s="27">
        <v>4.93</v>
      </c>
      <c r="Q503" s="65" t="s">
        <v>46</v>
      </c>
      <c r="R503" s="27" t="s">
        <v>47</v>
      </c>
      <c r="S503" s="27" t="s">
        <v>176</v>
      </c>
      <c r="T503" s="23"/>
      <c r="U503" s="27" t="s">
        <v>50</v>
      </c>
    </row>
    <row r="504" spans="1:21" s="192" customFormat="1" ht="14.25" customHeight="1" x14ac:dyDescent="0.2">
      <c r="A504" s="23" t="str">
        <f>IFERROR(VLOOKUP(D504,[23]CODIGOS!$A$1:$I$1872,2,0),"CODIGO INVALIDO ")</f>
        <v>ZONA 3</v>
      </c>
      <c r="B504" s="23" t="str">
        <f>IFERROR(VLOOKUP(D504,[23]CODIGOS!$A$1:$I$1872,3,0),"CODIGO INVALIDO ")</f>
        <v>TUNGURAHUA</v>
      </c>
      <c r="C504" s="23" t="str">
        <f>IFERROR(VLOOKUP(D504,[23]CODIGOS!$A$1:$I$1872,4,0),"CODIGO INVALIDO ")</f>
        <v>AMBATO</v>
      </c>
      <c r="D504" s="64" t="s">
        <v>179</v>
      </c>
      <c r="E504" s="23" t="str">
        <f>IFERROR(VLOOKUP(D504,[24]CODIGOS!$A$1:$I$1872,6,0),"CODIGO INVALIDO ")</f>
        <v>AMBATO SUR</v>
      </c>
      <c r="F504" s="23" t="str">
        <f>IFERROR(VLOOKUP(D504,[24]CODIGOS!$A$1:$I$1872,7,0),"CODIGO INVALIDO ")</f>
        <v>HUACHI GRANDE</v>
      </c>
      <c r="G504" s="23" t="str">
        <f>IFERROR(VLOOKUP(D504,[24]CODIGOS!$A$1:$I$1872,8,0),"CODIGO INVALIDO ")</f>
        <v>HUACHI GRANDE 1</v>
      </c>
      <c r="H504" s="23" t="s">
        <v>180</v>
      </c>
      <c r="I504" s="59">
        <v>-1.31737425099299</v>
      </c>
      <c r="J504" s="37">
        <v>-78.632846474647494</v>
      </c>
      <c r="K504" s="68">
        <v>44576</v>
      </c>
      <c r="L504" s="68" t="s">
        <v>97</v>
      </c>
      <c r="M504" s="61" t="s">
        <v>17</v>
      </c>
      <c r="N504" s="56">
        <v>0.47916666666666669</v>
      </c>
      <c r="O504" s="56">
        <v>0.52083333333333337</v>
      </c>
      <c r="P504" s="27">
        <v>13.91</v>
      </c>
      <c r="Q504" s="65" t="s">
        <v>46</v>
      </c>
      <c r="R504" s="27" t="s">
        <v>47</v>
      </c>
      <c r="S504" s="27" t="s">
        <v>83</v>
      </c>
      <c r="T504" s="23"/>
      <c r="U504" s="27" t="s">
        <v>50</v>
      </c>
    </row>
    <row r="505" spans="1:21" s="192" customFormat="1" ht="14.25" customHeight="1" x14ac:dyDescent="0.2">
      <c r="A505" s="23" t="str">
        <f>IFERROR(VLOOKUP(D505,[23]CODIGOS!$A$1:$I$1872,2,0),"CODIGO INVALIDO ")</f>
        <v>ZONA 3</v>
      </c>
      <c r="B505" s="23" t="str">
        <f>IFERROR(VLOOKUP(D505,[23]CODIGOS!$A$1:$I$1872,3,0),"CODIGO INVALIDO ")</f>
        <v>TUNGURAHUA</v>
      </c>
      <c r="C505" s="23" t="str">
        <f>IFERROR(VLOOKUP(D505,[23]CODIGOS!$A$1:$I$1872,4,0),"CODIGO INVALIDO ")</f>
        <v>AMBATO</v>
      </c>
      <c r="D505" s="64" t="s">
        <v>471</v>
      </c>
      <c r="E505" s="23" t="str">
        <f>IFERROR(VLOOKUP(D505,[24]CODIGOS!$A$1:$I$1872,6,0),"CODIGO INVALIDO ")</f>
        <v>AMBATO SUR</v>
      </c>
      <c r="F505" s="23" t="str">
        <f>IFERROR(VLOOKUP(D505,[24]CODIGOS!$A$1:$I$1872,7,0),"CODIGO INVALIDO ")</f>
        <v>SANTA ROSA</v>
      </c>
      <c r="G505" s="23" t="str">
        <f>IFERROR(VLOOKUP(D505,[24]CODIGOS!$A$1:$I$1872,8,0),"CODIGO INVALIDO ")</f>
        <v>SANTA ROSA 1</v>
      </c>
      <c r="H505" s="23" t="s">
        <v>401</v>
      </c>
      <c r="I505" s="59">
        <v>-1.28255741304543</v>
      </c>
      <c r="J505" s="37">
        <v>-78.649728298187199</v>
      </c>
      <c r="K505" s="68">
        <v>44616</v>
      </c>
      <c r="L505" s="68" t="s">
        <v>97</v>
      </c>
      <c r="M505" s="61" t="s">
        <v>17</v>
      </c>
      <c r="N505" s="56">
        <v>0.6875</v>
      </c>
      <c r="O505" s="56">
        <v>0.73958333333333337</v>
      </c>
      <c r="P505" s="27">
        <v>6.76</v>
      </c>
      <c r="Q505" s="65" t="s">
        <v>46</v>
      </c>
      <c r="R505" s="27" t="s">
        <v>47</v>
      </c>
      <c r="S505" s="27" t="s">
        <v>472</v>
      </c>
      <c r="T505" s="23"/>
      <c r="U505" s="27" t="s">
        <v>50</v>
      </c>
    </row>
    <row r="506" spans="1:21" s="192" customFormat="1" ht="14.25" customHeight="1" x14ac:dyDescent="0.2">
      <c r="A506" s="23" t="str">
        <f>IFERROR(VLOOKUP(D506,[23]CODIGOS!$A$1:$I$1872,2,0),"CODIGO INVALIDO ")</f>
        <v>ZONA 3</v>
      </c>
      <c r="B506" s="23" t="str">
        <f>IFERROR(VLOOKUP(D506,[23]CODIGOS!$A$1:$I$1872,3,0),"CODIGO INVALIDO ")</f>
        <v>TUNGURAHUA</v>
      </c>
      <c r="C506" s="23" t="str">
        <f>IFERROR(VLOOKUP(D506,[23]CODIGOS!$A$1:$I$1872,4,0),"CODIGO INVALIDO ")</f>
        <v>SAN PEDRO DE PELILEO</v>
      </c>
      <c r="D506" s="64" t="s">
        <v>174</v>
      </c>
      <c r="E506" s="23" t="str">
        <f>IFERROR(VLOOKUP(D506,[24]CODIGOS!$A$1:$I$1872,6,0),"CODIGO INVALIDO ")</f>
        <v>PATATE</v>
      </c>
      <c r="F506" s="23" t="str">
        <f>IFERROR(VLOOKUP(D506,[24]CODIGOS!$A$1:$I$1872,7,0),"CODIGO INVALIDO ")</f>
        <v>SALASACA</v>
      </c>
      <c r="G506" s="23" t="str">
        <f>IFERROR(VLOOKUP(D506,[24]CODIGOS!$A$1:$I$1872,8,0),"CODIGO INVALIDO ")</f>
        <v>SALASACA 1</v>
      </c>
      <c r="H506" s="23" t="s">
        <v>531</v>
      </c>
      <c r="I506" s="59">
        <v>-1.32169682534128</v>
      </c>
      <c r="J506" s="37">
        <v>-78.593959808349595</v>
      </c>
      <c r="K506" s="68">
        <v>44630</v>
      </c>
      <c r="L506" s="68" t="s">
        <v>97</v>
      </c>
      <c r="M506" s="61" t="s">
        <v>17</v>
      </c>
      <c r="N506" s="56">
        <v>0.70833333333333337</v>
      </c>
      <c r="O506" s="56">
        <v>0.77083333333333337</v>
      </c>
      <c r="P506" s="27">
        <v>7.84</v>
      </c>
      <c r="Q506" s="65" t="s">
        <v>46</v>
      </c>
      <c r="R506" s="27" t="s">
        <v>47</v>
      </c>
      <c r="S506" s="27" t="s">
        <v>83</v>
      </c>
      <c r="T506" s="23"/>
      <c r="U506" s="27" t="s">
        <v>50</v>
      </c>
    </row>
    <row r="507" spans="1:21" s="192" customFormat="1" ht="14.25" customHeight="1" x14ac:dyDescent="0.2">
      <c r="A507" s="23" t="str">
        <f>IFERROR(VLOOKUP(D507,[23]CODIGOS!$A$1:$I$1872,2,0),"CODIGO INVALIDO ")</f>
        <v>ZONA 3</v>
      </c>
      <c r="B507" s="23" t="str">
        <f>IFERROR(VLOOKUP(D507,[23]CODIGOS!$A$1:$I$1872,3,0),"CODIGO INVALIDO ")</f>
        <v>TUNGURAHUA</v>
      </c>
      <c r="C507" s="23" t="str">
        <f>IFERROR(VLOOKUP(D507,[23]CODIGOS!$A$1:$I$1872,4,0),"CODIGO INVALIDO ")</f>
        <v>CEVALLOS</v>
      </c>
      <c r="D507" s="64" t="s">
        <v>178</v>
      </c>
      <c r="E507" s="23" t="str">
        <f>IFERROR(VLOOKUP(D507,[24]CODIGOS!$A$1:$I$1872,6,0),"CODIGO INVALIDO ")</f>
        <v>QUERO</v>
      </c>
      <c r="F507" s="23" t="str">
        <f>IFERROR(VLOOKUP(D507,[24]CODIGOS!$A$1:$I$1872,7,0),"CODIGO INVALIDO ")</f>
        <v>CEVALLOS</v>
      </c>
      <c r="G507" s="23" t="str">
        <f>IFERROR(VLOOKUP(D507,[24]CODIGOS!$A$1:$I$1872,8,0),"CODIGO INVALIDO ")</f>
        <v>CEVALLOS 1</v>
      </c>
      <c r="H507" s="23" t="s">
        <v>569</v>
      </c>
      <c r="I507" s="23">
        <v>-1.36057820132364</v>
      </c>
      <c r="J507" s="37">
        <v>-78.625845909118596</v>
      </c>
      <c r="K507" s="68">
        <v>44636</v>
      </c>
      <c r="L507" s="68" t="s">
        <v>97</v>
      </c>
      <c r="M507" s="61" t="s">
        <v>17</v>
      </c>
      <c r="N507" s="56">
        <v>0.58333333333333337</v>
      </c>
      <c r="O507" s="56">
        <v>0.75</v>
      </c>
      <c r="P507" s="27">
        <v>7.13</v>
      </c>
      <c r="Q507" s="65" t="s">
        <v>46</v>
      </c>
      <c r="R507" s="27" t="s">
        <v>47</v>
      </c>
      <c r="S507" s="27" t="s">
        <v>83</v>
      </c>
      <c r="T507" s="27"/>
      <c r="U507" s="27" t="s">
        <v>50</v>
      </c>
    </row>
    <row r="508" spans="1:21" s="192" customFormat="1" ht="14.25" customHeight="1" x14ac:dyDescent="0.2">
      <c r="A508" s="23" t="str">
        <f>IFERROR(VLOOKUP(D508,[23]CODIGOS!$A$1:$I$1872,2,0),"CODIGO INVALIDO ")</f>
        <v>ZONA 3</v>
      </c>
      <c r="B508" s="23" t="str">
        <f>IFERROR(VLOOKUP(D508,[23]CODIGOS!$A$1:$I$1872,3,0),"CODIGO INVALIDO ")</f>
        <v>TUNGURAHUA</v>
      </c>
      <c r="C508" s="23" t="str">
        <f>IFERROR(VLOOKUP(D508,[23]CODIGOS!$A$1:$I$1872,4,0),"CODIGO INVALIDO ")</f>
        <v>AMBATO</v>
      </c>
      <c r="D508" s="64" t="s">
        <v>177</v>
      </c>
      <c r="E508" s="23" t="str">
        <f>IFERROR(VLOOKUP(D508,[24]CODIGOS!$A$1:$I$1872,6,0),"CODIGO INVALIDO ")</f>
        <v>AMBATO SUR</v>
      </c>
      <c r="F508" s="23" t="str">
        <f>IFERROR(VLOOKUP(D508,[24]CODIGOS!$A$1:$I$1872,7,0),"CODIGO INVALIDO ")</f>
        <v>PICAIHUA</v>
      </c>
      <c r="G508" s="23" t="str">
        <f>IFERROR(VLOOKUP(D508,[24]CODIGOS!$A$1:$I$1872,8,0),"CODIGO INVALIDO ")</f>
        <v>PICAIHUA 1</v>
      </c>
      <c r="H508" s="37" t="s">
        <v>695</v>
      </c>
      <c r="I508" s="23">
        <v>-1.2975632501571099</v>
      </c>
      <c r="J508" s="37">
        <v>-78.603401184082003</v>
      </c>
      <c r="K508" s="68">
        <v>44676</v>
      </c>
      <c r="L508" s="68" t="s">
        <v>97</v>
      </c>
      <c r="M508" s="61" t="s">
        <v>17</v>
      </c>
      <c r="N508" s="62">
        <v>0.33333333333333331</v>
      </c>
      <c r="O508" s="62">
        <v>0.5</v>
      </c>
      <c r="P508" s="65">
        <v>5.64</v>
      </c>
      <c r="Q508" s="27" t="s">
        <v>46</v>
      </c>
      <c r="R508" s="27" t="s">
        <v>47</v>
      </c>
      <c r="S508" s="27" t="s">
        <v>696</v>
      </c>
      <c r="T508" s="27"/>
      <c r="U508" s="27" t="s">
        <v>50</v>
      </c>
    </row>
    <row r="509" spans="1:21" s="192" customFormat="1" ht="14.25" customHeight="1" x14ac:dyDescent="0.2">
      <c r="A509" s="23" t="str">
        <f>IFERROR(VLOOKUP(D509,[23]CODIGOS!$A$1:$I$1872,2,0),"CODIGO INVALIDO ")</f>
        <v>ZONA 3</v>
      </c>
      <c r="B509" s="23" t="str">
        <f>IFERROR(VLOOKUP(D509,[23]CODIGOS!$A$1:$I$1872,3,0),"CODIGO INVALIDO ")</f>
        <v>TUNGURAHUA</v>
      </c>
      <c r="C509" s="23" t="str">
        <f>IFERROR(VLOOKUP(D509,[23]CODIGOS!$A$1:$I$1872,4,0),"CODIGO INVALIDO ")</f>
        <v>BAÑOS DE AGUA SANTA</v>
      </c>
      <c r="D509" s="64" t="s">
        <v>694</v>
      </c>
      <c r="E509" s="23" t="str">
        <f>IFERROR(VLOOKUP(D509,[24]CODIGOS!$A$1:$I$1872,6,0),"CODIGO INVALIDO ")</f>
        <v>BAÑOS</v>
      </c>
      <c r="F509" s="23" t="str">
        <f>IFERROR(VLOOKUP(D509,[24]CODIGOS!$A$1:$I$1872,7,0),"CODIGO INVALIDO ")</f>
        <v>BAÑOS</v>
      </c>
      <c r="G509" s="23" t="str">
        <f>IFERROR(VLOOKUP(D509,[24]CODIGOS!$A$1:$I$1872,8,0),"CODIGO INVALIDO ")</f>
        <v>BAÑOS 1</v>
      </c>
      <c r="H509" s="37" t="s">
        <v>697</v>
      </c>
      <c r="I509" s="23">
        <v>-1.39662738106289</v>
      </c>
      <c r="J509" s="72">
        <v>-78.405851125717106</v>
      </c>
      <c r="K509" s="68">
        <v>44678</v>
      </c>
      <c r="L509" s="68" t="s">
        <v>97</v>
      </c>
      <c r="M509" s="61" t="s">
        <v>17</v>
      </c>
      <c r="N509" s="62">
        <v>0.52083333333333337</v>
      </c>
      <c r="O509" s="62">
        <v>0.64236111111111105</v>
      </c>
      <c r="P509" s="65">
        <v>2</v>
      </c>
      <c r="Q509" s="27" t="s">
        <v>46</v>
      </c>
      <c r="R509" s="27" t="s">
        <v>47</v>
      </c>
      <c r="S509" s="27" t="s">
        <v>48</v>
      </c>
      <c r="T509" s="27"/>
      <c r="U509" s="27" t="s">
        <v>50</v>
      </c>
    </row>
    <row r="510" spans="1:21" s="192" customFormat="1" ht="14.25" customHeight="1" x14ac:dyDescent="0.2">
      <c r="A510" s="23" t="str">
        <f>IFERROR(VLOOKUP(D510,[23]CODIGOS!$A$1:$I$1872,2,0),"CODIGO INVALIDO ")</f>
        <v>ZONA 3</v>
      </c>
      <c r="B510" s="23" t="str">
        <f>IFERROR(VLOOKUP(D510,[23]CODIGOS!$A$1:$I$1872,3,0),"CODIGO INVALIDO ")</f>
        <v>TUNGURAHUA</v>
      </c>
      <c r="C510" s="23" t="str">
        <f>IFERROR(VLOOKUP(D510,[23]CODIGOS!$A$1:$I$1872,4,0),"CODIGO INVALIDO ")</f>
        <v>SAN PEDRO DE PELILEO</v>
      </c>
      <c r="D510" s="64" t="s">
        <v>431</v>
      </c>
      <c r="E510" s="23" t="str">
        <f>IFERROR(VLOOKUP(D510,[24]CODIGOS!$A$1:$I$1872,6,0),"CODIGO INVALIDO ")</f>
        <v>PATATE</v>
      </c>
      <c r="F510" s="23" t="str">
        <f>IFERROR(VLOOKUP(D510,[24]CODIGOS!$A$1:$I$1872,7,0),"CODIGO INVALIDO ")</f>
        <v>COTALO</v>
      </c>
      <c r="G510" s="23" t="str">
        <f>IFERROR(VLOOKUP(D510,[24]CODIGOS!$A$1:$I$1872,8,0),"CODIGO INVALIDO ")</f>
        <v>COTALO 2</v>
      </c>
      <c r="H510" s="37" t="s">
        <v>698</v>
      </c>
      <c r="I510" s="23">
        <v>-1.3989870226143699</v>
      </c>
      <c r="J510" s="23">
        <v>-78.528277873992906</v>
      </c>
      <c r="K510" s="68">
        <v>44681</v>
      </c>
      <c r="L510" s="68" t="s">
        <v>97</v>
      </c>
      <c r="M510" s="61" t="s">
        <v>17</v>
      </c>
      <c r="N510" s="62">
        <v>0.29166666666666669</v>
      </c>
      <c r="O510" s="62">
        <v>0.375</v>
      </c>
      <c r="P510" s="37">
        <v>3.55</v>
      </c>
      <c r="Q510" s="37" t="s">
        <v>46</v>
      </c>
      <c r="R510" s="27" t="s">
        <v>47</v>
      </c>
      <c r="S510" s="27" t="s">
        <v>176</v>
      </c>
      <c r="T510" s="27"/>
      <c r="U510" s="27" t="s">
        <v>50</v>
      </c>
    </row>
    <row r="511" spans="1:21" s="192" customFormat="1" ht="14.25" customHeight="1" x14ac:dyDescent="0.2">
      <c r="A511" s="23" t="str">
        <f>IFERROR(VLOOKUP(D511,[23]CODIGOS!$A$1:$I$1872,2,0),"CODIGO INVALIDO ")</f>
        <v>ZONA 3</v>
      </c>
      <c r="B511" s="23" t="str">
        <f>IFERROR(VLOOKUP(D511,[23]CODIGOS!$A$1:$I$1872,3,0),"CODIGO INVALIDO ")</f>
        <v>TUNGURAHUA</v>
      </c>
      <c r="C511" s="23" t="str">
        <f>IFERROR(VLOOKUP(D511,[23]CODIGOS!$A$1:$I$1872,4,0),"CODIGO INVALIDO ")</f>
        <v>BAÑOS DE AGUA SANTA</v>
      </c>
      <c r="D511" s="64" t="s">
        <v>694</v>
      </c>
      <c r="E511" s="23" t="str">
        <f>IFERROR(VLOOKUP(D511,[24]CODIGOS!$A$1:$I$1872,6,0),"CODIGO INVALIDO ")</f>
        <v>BAÑOS</v>
      </c>
      <c r="F511" s="23" t="str">
        <f>IFERROR(VLOOKUP(D511,[24]CODIGOS!$A$1:$I$1872,7,0),"CODIGO INVALIDO ")</f>
        <v>BAÑOS</v>
      </c>
      <c r="G511" s="23" t="str">
        <f>IFERROR(VLOOKUP(D511,[24]CODIGOS!$A$1:$I$1872,8,0),"CODIGO INVALIDO ")</f>
        <v>BAÑOS 1</v>
      </c>
      <c r="H511" s="37" t="s">
        <v>699</v>
      </c>
      <c r="I511" s="23">
        <v>-1.38858313071893</v>
      </c>
      <c r="J511" s="23">
        <v>-78.412685394287095</v>
      </c>
      <c r="K511" s="68">
        <v>44681</v>
      </c>
      <c r="L511" s="68" t="s">
        <v>97</v>
      </c>
      <c r="M511" s="61" t="s">
        <v>17</v>
      </c>
      <c r="N511" s="62">
        <v>0.5</v>
      </c>
      <c r="O511" s="62">
        <v>0.625</v>
      </c>
      <c r="P511" s="37">
        <v>14.1</v>
      </c>
      <c r="Q511" s="37" t="s">
        <v>46</v>
      </c>
      <c r="R511" s="27" t="s">
        <v>47</v>
      </c>
      <c r="S511" s="27" t="s">
        <v>49</v>
      </c>
      <c r="T511" s="27" t="s">
        <v>696</v>
      </c>
      <c r="U511" s="27" t="s">
        <v>50</v>
      </c>
    </row>
    <row r="512" spans="1:21" s="192" customFormat="1" ht="14.25" customHeight="1" x14ac:dyDescent="0.2">
      <c r="A512" s="23" t="str">
        <f>IFERROR(VLOOKUP(D512,[23]CODIGOS!$A$1:$I$1872,2,0),"CODIGO INVALIDO ")</f>
        <v>ZONA 3</v>
      </c>
      <c r="B512" s="23" t="str">
        <f>IFERROR(VLOOKUP(D512,[23]CODIGOS!$A$1:$I$1872,3,0),"CODIGO INVALIDO ")</f>
        <v>TUNGURAHUA</v>
      </c>
      <c r="C512" s="23" t="str">
        <f>IFERROR(VLOOKUP(D512,[23]CODIGOS!$A$1:$I$1872,4,0),"CODIGO INVALIDO ")</f>
        <v>AMBATO</v>
      </c>
      <c r="D512" s="64" t="s">
        <v>471</v>
      </c>
      <c r="E512" s="23" t="str">
        <f>IFERROR(VLOOKUP(D512,[24]CODIGOS!$A$1:$I$1872,6,0),"CODIGO INVALIDO ")</f>
        <v>AMBATO SUR</v>
      </c>
      <c r="F512" s="23" t="str">
        <f>IFERROR(VLOOKUP(D512,[24]CODIGOS!$A$1:$I$1872,7,0),"CODIGO INVALIDO ")</f>
        <v>SANTA ROSA</v>
      </c>
      <c r="G512" s="23" t="str">
        <f>IFERROR(VLOOKUP(D512,[24]CODIGOS!$A$1:$I$1872,8,0),"CODIGO INVALIDO ")</f>
        <v>SANTA ROSA 1</v>
      </c>
      <c r="H512" s="37" t="s">
        <v>819</v>
      </c>
      <c r="I512" s="23">
        <v>-1.28976537443995</v>
      </c>
      <c r="J512" s="37">
        <v>-78.644927144050598</v>
      </c>
      <c r="K512" s="68">
        <v>44690</v>
      </c>
      <c r="L512" s="68" t="s">
        <v>97</v>
      </c>
      <c r="M512" s="61" t="s">
        <v>17</v>
      </c>
      <c r="N512" s="56">
        <v>0.54166666666666663</v>
      </c>
      <c r="O512" s="56">
        <v>0.58333333333333337</v>
      </c>
      <c r="P512" s="27">
        <v>6.75</v>
      </c>
      <c r="Q512" s="27" t="s">
        <v>46</v>
      </c>
      <c r="R512" s="27" t="s">
        <v>47</v>
      </c>
      <c r="S512" s="27" t="s">
        <v>75</v>
      </c>
      <c r="T512" s="27" t="s">
        <v>496</v>
      </c>
      <c r="U512" s="27" t="s">
        <v>50</v>
      </c>
    </row>
    <row r="513" spans="1:21" s="192" customFormat="1" ht="14.25" customHeight="1" x14ac:dyDescent="0.2">
      <c r="A513" s="23" t="str">
        <f>IFERROR(VLOOKUP(D513,[23]CODIGOS!$A$1:$I$1872,2,0),"CODIGO INVALIDO ")</f>
        <v>ZONA 3</v>
      </c>
      <c r="B513" s="23" t="str">
        <f>IFERROR(VLOOKUP(D513,[23]CODIGOS!$A$1:$I$1872,3,0),"CODIGO INVALIDO ")</f>
        <v>TUNGURAHUA</v>
      </c>
      <c r="C513" s="23" t="str">
        <f>IFERROR(VLOOKUP(D513,[23]CODIGOS!$A$1:$I$1872,4,0),"CODIGO INVALIDO ")</f>
        <v>AMBATO</v>
      </c>
      <c r="D513" s="64" t="s">
        <v>177</v>
      </c>
      <c r="E513" s="23" t="str">
        <f>IFERROR(VLOOKUP(D513,[24]CODIGOS!$A$1:$I$1872,6,0),"CODIGO INVALIDO ")</f>
        <v>AMBATO SUR</v>
      </c>
      <c r="F513" s="23" t="str">
        <f>IFERROR(VLOOKUP(D513,[24]CODIGOS!$A$1:$I$1872,7,0),"CODIGO INVALIDO ")</f>
        <v>PICAIHUA</v>
      </c>
      <c r="G513" s="23" t="str">
        <f>IFERROR(VLOOKUP(D513,[24]CODIGOS!$A$1:$I$1872,8,0),"CODIGO INVALIDO ")</f>
        <v>PICAIHUA 1</v>
      </c>
      <c r="H513" s="23" t="s">
        <v>870</v>
      </c>
      <c r="I513" s="23">
        <v>-1.30456737388206</v>
      </c>
      <c r="J513" s="37">
        <v>-78.601475358009296</v>
      </c>
      <c r="K513" s="68">
        <v>44708</v>
      </c>
      <c r="L513" s="68" t="s">
        <v>97</v>
      </c>
      <c r="M513" s="61" t="s">
        <v>17</v>
      </c>
      <c r="N513" s="56">
        <v>0.45833333333333331</v>
      </c>
      <c r="O513" s="56">
        <v>0.54166666666666663</v>
      </c>
      <c r="P513" s="27">
        <v>1.68</v>
      </c>
      <c r="Q513" s="37" t="s">
        <v>46</v>
      </c>
      <c r="R513" s="27" t="s">
        <v>47</v>
      </c>
      <c r="S513" s="27" t="s">
        <v>176</v>
      </c>
      <c r="T513" s="27"/>
      <c r="U513" s="27" t="s">
        <v>50</v>
      </c>
    </row>
    <row r="514" spans="1:21" s="192" customFormat="1" ht="14.25" customHeight="1" x14ac:dyDescent="0.2">
      <c r="A514" s="23" t="str">
        <f>IFERROR(VLOOKUP(D514,[23]CODIGOS!$A$1:$I$1872,2,0),"CODIGO INVALIDO ")</f>
        <v>ZONA 3</v>
      </c>
      <c r="B514" s="23" t="str">
        <f>IFERROR(VLOOKUP(D514,[23]CODIGOS!$A$1:$I$1872,3,0),"CODIGO INVALIDO ")</f>
        <v>TUNGURAHUA</v>
      </c>
      <c r="C514" s="23" t="str">
        <f>IFERROR(VLOOKUP(D514,[23]CODIGOS!$A$1:$I$1872,4,0),"CODIGO INVALIDO ")</f>
        <v>AMBATO</v>
      </c>
      <c r="D514" s="64" t="s">
        <v>179</v>
      </c>
      <c r="E514" s="23" t="str">
        <f>IFERROR(VLOOKUP(D514,[24]CODIGOS!$A$1:$I$1872,6,0),"CODIGO INVALIDO ")</f>
        <v>AMBATO SUR</v>
      </c>
      <c r="F514" s="23" t="str">
        <f>IFERROR(VLOOKUP(D514,[24]CODIGOS!$A$1:$I$1872,7,0),"CODIGO INVALIDO ")</f>
        <v>HUACHI GRANDE</v>
      </c>
      <c r="G514" s="23" t="str">
        <f>IFERROR(VLOOKUP(D514,[24]CODIGOS!$A$1:$I$1872,8,0),"CODIGO INVALIDO ")</f>
        <v>HUACHI GRANDE 1</v>
      </c>
      <c r="H514" s="23" t="s">
        <v>882</v>
      </c>
      <c r="I514" s="23">
        <v>-1.2849597148904699</v>
      </c>
      <c r="J514" s="37">
        <v>-78.609486511504002</v>
      </c>
      <c r="K514" s="68">
        <v>44716</v>
      </c>
      <c r="L514" s="56" t="s">
        <v>97</v>
      </c>
      <c r="M514" s="61" t="s">
        <v>17</v>
      </c>
      <c r="N514" s="56">
        <v>0.41666666666666669</v>
      </c>
      <c r="O514" s="56">
        <v>0.5</v>
      </c>
      <c r="P514" s="111">
        <v>3</v>
      </c>
      <c r="Q514" s="27" t="s">
        <v>46</v>
      </c>
      <c r="R514" s="27" t="s">
        <v>47</v>
      </c>
      <c r="S514" s="27" t="s">
        <v>75</v>
      </c>
      <c r="T514" s="27" t="s">
        <v>451</v>
      </c>
      <c r="U514" s="27" t="s">
        <v>50</v>
      </c>
    </row>
    <row r="515" spans="1:21" s="192" customFormat="1" ht="14.25" customHeight="1" x14ac:dyDescent="0.2">
      <c r="A515" s="23" t="str">
        <f>IFERROR(VLOOKUP(D515,[23]CODIGOS!$A$1:$I$1872,2,0),"CODIGO INVALIDO ")</f>
        <v>ZONA 3</v>
      </c>
      <c r="B515" s="23" t="str">
        <f>IFERROR(VLOOKUP(D515,[23]CODIGOS!$A$1:$I$1872,3,0),"CODIGO INVALIDO ")</f>
        <v>TUNGURAHUA</v>
      </c>
      <c r="C515" s="23" t="str">
        <f>IFERROR(VLOOKUP(D515,[23]CODIGOS!$A$1:$I$1872,4,0),"CODIGO INVALIDO ")</f>
        <v>AMBATO</v>
      </c>
      <c r="D515" s="64" t="s">
        <v>177</v>
      </c>
      <c r="E515" s="23" t="str">
        <f>IFERROR(VLOOKUP(D515,[24]CODIGOS!$A$1:$I$1872,6,0),"CODIGO INVALIDO ")</f>
        <v>AMBATO SUR</v>
      </c>
      <c r="F515" s="23" t="str">
        <f>IFERROR(VLOOKUP(D515,[24]CODIGOS!$A$1:$I$1872,7,0),"CODIGO INVALIDO ")</f>
        <v>PICAIHUA</v>
      </c>
      <c r="G515" s="23" t="str">
        <f>IFERROR(VLOOKUP(D515,[24]CODIGOS!$A$1:$I$1872,8,0),"CODIGO INVALIDO ")</f>
        <v>PICAIHUA 1</v>
      </c>
      <c r="H515" s="27" t="s">
        <v>912</v>
      </c>
      <c r="I515" s="23">
        <v>-1.2972843719343501</v>
      </c>
      <c r="J515" s="37">
        <v>-78.611834049224797</v>
      </c>
      <c r="K515" s="68">
        <v>44719</v>
      </c>
      <c r="L515" s="68" t="s">
        <v>97</v>
      </c>
      <c r="M515" s="61" t="s">
        <v>17</v>
      </c>
      <c r="N515" s="56">
        <v>0.47916666666666669</v>
      </c>
      <c r="O515" s="56">
        <v>0.75</v>
      </c>
      <c r="P515" s="27">
        <v>9.67</v>
      </c>
      <c r="Q515" s="37" t="s">
        <v>46</v>
      </c>
      <c r="R515" s="27" t="s">
        <v>47</v>
      </c>
      <c r="S515" s="27" t="s">
        <v>49</v>
      </c>
      <c r="T515" s="27" t="s">
        <v>454</v>
      </c>
      <c r="U515" s="27" t="s">
        <v>50</v>
      </c>
    </row>
    <row r="516" spans="1:21" s="192" customFormat="1" ht="14.25" customHeight="1" x14ac:dyDescent="0.2">
      <c r="A516" s="23" t="str">
        <f>IFERROR(VLOOKUP(D516,[23]CODIGOS!$A$1:$I$1872,2,0),"CODIGO INVALIDO ")</f>
        <v>ZONA 3</v>
      </c>
      <c r="B516" s="23" t="str">
        <f>IFERROR(VLOOKUP(D516,[23]CODIGOS!$A$1:$I$1872,3,0),"CODIGO INVALIDO ")</f>
        <v>TUNGURAHUA</v>
      </c>
      <c r="C516" s="23" t="str">
        <f>IFERROR(VLOOKUP(D516,[23]CODIGOS!$A$1:$I$1872,4,0),"CODIGO INVALIDO ")</f>
        <v>SAN PEDRO DE PELILEO</v>
      </c>
      <c r="D516" s="64" t="s">
        <v>556</v>
      </c>
      <c r="E516" s="23" t="str">
        <f>IFERROR(VLOOKUP(D516,[24]CODIGOS!$A$1:$I$1872,6,0),"CODIGO INVALIDO ")</f>
        <v>PATATE</v>
      </c>
      <c r="F516" s="23" t="str">
        <f>IFERROR(VLOOKUP(D516,[24]CODIGOS!$A$1:$I$1872,7,0),"CODIGO INVALIDO ")</f>
        <v>PELILEO GRANDE</v>
      </c>
      <c r="G516" s="23" t="str">
        <f>IFERROR(VLOOKUP(D516,[24]CODIGOS!$A$1:$I$1872,8,0),"CODIGO INVALIDO ")</f>
        <v>PELILEO GRANDE 1</v>
      </c>
      <c r="H516" s="23" t="s">
        <v>966</v>
      </c>
      <c r="I516" s="23">
        <v>-1.31345925782769</v>
      </c>
      <c r="J516" s="23">
        <v>-78.527913093566895</v>
      </c>
      <c r="K516" s="68">
        <v>44754</v>
      </c>
      <c r="L516" s="68" t="s">
        <v>97</v>
      </c>
      <c r="M516" s="61" t="s">
        <v>17</v>
      </c>
      <c r="N516" s="56">
        <v>0.5625</v>
      </c>
      <c r="O516" s="56">
        <v>0.64583333333333337</v>
      </c>
      <c r="P516" s="27">
        <v>7.71</v>
      </c>
      <c r="Q516" s="27" t="s">
        <v>46</v>
      </c>
      <c r="R516" s="27" t="s">
        <v>47</v>
      </c>
      <c r="S516" s="27" t="s">
        <v>83</v>
      </c>
      <c r="T516" s="27"/>
      <c r="U516" s="23" t="s">
        <v>50</v>
      </c>
    </row>
    <row r="517" spans="1:21" s="192" customFormat="1" ht="14.25" customHeight="1" x14ac:dyDescent="0.2">
      <c r="A517" s="23" t="str">
        <f>IFERROR(VLOOKUP(D517,[23]CODIGOS!$A$1:$I$1872,2,0),"CODIGO INVALIDO ")</f>
        <v>ZONA 3</v>
      </c>
      <c r="B517" s="23" t="str">
        <f>IFERROR(VLOOKUP(D517,[23]CODIGOS!$A$1:$I$1872,3,0),"CODIGO INVALIDO ")</f>
        <v>TUNGURAHUA</v>
      </c>
      <c r="C517" s="23" t="str">
        <f>IFERROR(VLOOKUP(D517,[23]CODIGOS!$A$1:$I$1872,4,0),"CODIGO INVALIDO ")</f>
        <v>SANTIAGO DE PILLARO</v>
      </c>
      <c r="D517" s="64" t="s">
        <v>420</v>
      </c>
      <c r="E517" s="23" t="str">
        <f>IFERROR(VLOOKUP(D517,[24]CODIGOS!$A$1:$I$1872,6,0),"CODIGO INVALIDO ")</f>
        <v>PILLARO</v>
      </c>
      <c r="F517" s="23" t="str">
        <f>IFERROR(VLOOKUP(D517,[24]CODIGOS!$A$1:$I$1872,7,0),"CODIGO INVALIDO ")</f>
        <v>SAN ANDRES</v>
      </c>
      <c r="G517" s="23" t="str">
        <f>IFERROR(VLOOKUP(D517,[24]CODIGOS!$A$1:$I$1872,8,0),"CODIGO INVALIDO ")</f>
        <v>SAN ANDRES 1</v>
      </c>
      <c r="H517" s="27" t="s">
        <v>1004</v>
      </c>
      <c r="I517" s="23">
        <v>-1.1132827170664601</v>
      </c>
      <c r="J517" s="23">
        <v>-78.566322326660099</v>
      </c>
      <c r="K517" s="68">
        <v>44760</v>
      </c>
      <c r="L517" s="68" t="s">
        <v>97</v>
      </c>
      <c r="M517" s="61" t="s">
        <v>17</v>
      </c>
      <c r="N517" s="56">
        <v>0.56944444444444442</v>
      </c>
      <c r="O517" s="56">
        <v>0.63194444444444442</v>
      </c>
      <c r="P517" s="27">
        <v>4.68</v>
      </c>
      <c r="Q517" s="27" t="s">
        <v>46</v>
      </c>
      <c r="R517" s="27" t="s">
        <v>47</v>
      </c>
      <c r="S517" s="27" t="s">
        <v>83</v>
      </c>
      <c r="T517" s="27"/>
      <c r="U517" s="23" t="s">
        <v>50</v>
      </c>
    </row>
    <row r="518" spans="1:21" s="192" customFormat="1" ht="14.25" customHeight="1" x14ac:dyDescent="0.2">
      <c r="A518" s="23" t="str">
        <f>IFERROR(VLOOKUP(D518,[23]CODIGOS!$A$1:$I$1872,2,0),"CODIGO INVALIDO ")</f>
        <v>ZONA 3</v>
      </c>
      <c r="B518" s="23" t="str">
        <f>IFERROR(VLOOKUP(D518,[23]CODIGOS!$A$1:$I$1872,3,0),"CODIGO INVALIDO ")</f>
        <v>TUNGURAHUA</v>
      </c>
      <c r="C518" s="23" t="str">
        <f>IFERROR(VLOOKUP(D518,[23]CODIGOS!$A$1:$I$1872,4,0),"CODIGO INVALIDO ")</f>
        <v>SAN PEDRO DE PELILEO</v>
      </c>
      <c r="D518" s="64" t="s">
        <v>174</v>
      </c>
      <c r="E518" s="23" t="str">
        <f>IFERROR(VLOOKUP(D518,[24]CODIGOS!$A$1:$I$1872,6,0),"CODIGO INVALIDO ")</f>
        <v>PATATE</v>
      </c>
      <c r="F518" s="23" t="str">
        <f>IFERROR(VLOOKUP(D518,[24]CODIGOS!$A$1:$I$1872,7,0),"CODIGO INVALIDO ")</f>
        <v>SALASACA</v>
      </c>
      <c r="G518" s="23" t="str">
        <f>IFERROR(VLOOKUP(D518,[24]CODIGOS!$A$1:$I$1872,8,0),"CODIGO INVALIDO ")</f>
        <v>SALASACA 1</v>
      </c>
      <c r="H518" s="27" t="s">
        <v>1005</v>
      </c>
      <c r="I518" s="27">
        <v>-1.3236918571197001</v>
      </c>
      <c r="J518" s="27">
        <v>-78.574615716934204</v>
      </c>
      <c r="K518" s="68">
        <v>44762</v>
      </c>
      <c r="L518" s="68" t="s">
        <v>97</v>
      </c>
      <c r="M518" s="61" t="s">
        <v>17</v>
      </c>
      <c r="N518" s="56">
        <v>0.70833333333333337</v>
      </c>
      <c r="O518" s="56">
        <v>0.77083333333333337</v>
      </c>
      <c r="P518" s="27">
        <v>10.53</v>
      </c>
      <c r="Q518" s="27" t="s">
        <v>46</v>
      </c>
      <c r="R518" s="27" t="s">
        <v>47</v>
      </c>
      <c r="S518" s="27" t="s">
        <v>75</v>
      </c>
      <c r="T518" s="27" t="s">
        <v>451</v>
      </c>
      <c r="U518" s="27" t="s">
        <v>50</v>
      </c>
    </row>
    <row r="519" spans="1:21" s="192" customFormat="1" ht="14.25" customHeight="1" x14ac:dyDescent="0.2">
      <c r="A519" s="23" t="str">
        <f>IFERROR(VLOOKUP(D519,[23]CODIGOS!$A$1:$I$1872,2,0),"CODIGO INVALIDO ")</f>
        <v>ZONA 3</v>
      </c>
      <c r="B519" s="23" t="str">
        <f>IFERROR(VLOOKUP(D519,[23]CODIGOS!$A$1:$I$1872,3,0),"CODIGO INVALIDO ")</f>
        <v>TUNGURAHUA</v>
      </c>
      <c r="C519" s="23" t="str">
        <f>IFERROR(VLOOKUP(D519,[23]CODIGOS!$A$1:$I$1872,4,0),"CODIGO INVALIDO ")</f>
        <v>SAN PEDRO DE PELILEO</v>
      </c>
      <c r="D519" s="64" t="s">
        <v>692</v>
      </c>
      <c r="E519" s="23" t="str">
        <f>IFERROR(VLOOKUP(D519,[24]CODIGOS!$A$1:$I$1872,6,0),"CODIGO INVALIDO ")</f>
        <v>PATATE</v>
      </c>
      <c r="F519" s="23" t="str">
        <f>IFERROR(VLOOKUP(D519,[24]CODIGOS!$A$1:$I$1872,7,0),"CODIGO INVALIDO ")</f>
        <v>PELILEO SUR</v>
      </c>
      <c r="G519" s="23" t="str">
        <f>IFERROR(VLOOKUP(D519,[24]CODIGOS!$A$1:$I$1872,8,0),"CODIGO INVALIDO ")</f>
        <v>PELILEO SUR 1</v>
      </c>
      <c r="H519" s="27" t="s">
        <v>1106</v>
      </c>
      <c r="I519" s="27">
        <v>-1.35034158380104</v>
      </c>
      <c r="J519" s="27">
        <v>-78.529114151557707</v>
      </c>
      <c r="K519" s="68">
        <v>44797</v>
      </c>
      <c r="L519" s="68" t="s">
        <v>97</v>
      </c>
      <c r="M519" s="61" t="s">
        <v>17</v>
      </c>
      <c r="N519" s="66">
        <v>0.66666666666666663</v>
      </c>
      <c r="O519" s="66">
        <v>0.77083333333333337</v>
      </c>
      <c r="P519" s="27">
        <v>12.24</v>
      </c>
      <c r="Q519" s="27" t="s">
        <v>46</v>
      </c>
      <c r="R519" s="27" t="s">
        <v>47</v>
      </c>
      <c r="S519" s="27" t="s">
        <v>165</v>
      </c>
      <c r="T519" s="27"/>
      <c r="U519" s="27" t="s">
        <v>50</v>
      </c>
    </row>
    <row r="520" spans="1:21" s="192" customFormat="1" ht="14.25" customHeight="1" x14ac:dyDescent="0.2">
      <c r="A520" s="23" t="str">
        <f>IFERROR(VLOOKUP(D520,[23]CODIGOS!$A$1:$I$1872,2,0),"CODIGO INVALIDO ")</f>
        <v>ZONA 3</v>
      </c>
      <c r="B520" s="23" t="str">
        <f>IFERROR(VLOOKUP(D520,[23]CODIGOS!$A$1:$I$1872,3,0),"CODIGO INVALIDO ")</f>
        <v>TUNGURAHUA</v>
      </c>
      <c r="C520" s="23" t="str">
        <f>IFERROR(VLOOKUP(D520,[23]CODIGOS!$A$1:$I$1872,4,0),"CODIGO INVALIDO ")</f>
        <v>BAÑOS DE AGUA SANTA</v>
      </c>
      <c r="D520" s="64" t="s">
        <v>630</v>
      </c>
      <c r="E520" s="23" t="str">
        <f>IFERROR(VLOOKUP(D520,[24]CODIGOS!$A$1:$I$1872,6,0),"CODIGO INVALIDO ")</f>
        <v>BAÑOS</v>
      </c>
      <c r="F520" s="23" t="str">
        <f>IFERROR(VLOOKUP(D520,[24]CODIGOS!$A$1:$I$1872,7,0),"CODIGO INVALIDO ")</f>
        <v>RIO NEGRO</v>
      </c>
      <c r="G520" s="23" t="str">
        <f>IFERROR(VLOOKUP(D520,[24]CODIGOS!$A$1:$I$1872,8,0),"CODIGO INVALIDO ")</f>
        <v>RIO NEGRO 1</v>
      </c>
      <c r="H520" s="27" t="s">
        <v>1147</v>
      </c>
      <c r="I520" s="27">
        <v>-1.4148268369038099</v>
      </c>
      <c r="J520" s="27">
        <v>-78.209632109494095</v>
      </c>
      <c r="K520" s="68">
        <v>44811</v>
      </c>
      <c r="L520" s="68" t="s">
        <v>97</v>
      </c>
      <c r="M520" s="61" t="s">
        <v>17</v>
      </c>
      <c r="N520" s="66">
        <v>0.41666666666666669</v>
      </c>
      <c r="O520" s="66">
        <v>0.90625</v>
      </c>
      <c r="P520" s="27">
        <v>45.03</v>
      </c>
      <c r="Q520" s="27" t="s">
        <v>46</v>
      </c>
      <c r="R520" s="27" t="s">
        <v>47</v>
      </c>
      <c r="S520" s="27" t="s">
        <v>228</v>
      </c>
      <c r="T520" s="27"/>
      <c r="U520" s="27" t="s">
        <v>50</v>
      </c>
    </row>
    <row r="521" spans="1:21" s="192" customFormat="1" ht="14.25" customHeight="1" x14ac:dyDescent="0.2">
      <c r="A521" s="23" t="str">
        <f>IFERROR(VLOOKUP(D521,[23]CODIGOS!$A$1:$I$1872,2,0),"CODIGO INVALIDO ")</f>
        <v>ZONA 3</v>
      </c>
      <c r="B521" s="23" t="str">
        <f>IFERROR(VLOOKUP(D521,[23]CODIGOS!$A$1:$I$1872,3,0),"CODIGO INVALIDO ")</f>
        <v>TUNGURAHUA</v>
      </c>
      <c r="C521" s="23" t="str">
        <f>IFERROR(VLOOKUP(D521,[23]CODIGOS!$A$1:$I$1872,4,0),"CODIGO INVALIDO ")</f>
        <v>AMBATO</v>
      </c>
      <c r="D521" s="64" t="s">
        <v>349</v>
      </c>
      <c r="E521" s="23" t="str">
        <f>IFERROR(VLOOKUP(D521,[24]CODIGOS!$A$1:$I$1872,6,0),"CODIGO INVALIDO ")</f>
        <v>AMBATO SUR</v>
      </c>
      <c r="F521" s="23" t="str">
        <f>IFERROR(VLOOKUP(D521,[24]CODIGOS!$A$1:$I$1872,7,0),"CODIGO INVALIDO ")</f>
        <v>PICAIHUA</v>
      </c>
      <c r="G521" s="23" t="str">
        <f>IFERROR(VLOOKUP(D521,[24]CODIGOS!$A$1:$I$1872,8,0),"CODIGO INVALIDO ")</f>
        <v>PICAIHUA 2</v>
      </c>
      <c r="H521" s="23" t="s">
        <v>1211</v>
      </c>
      <c r="I521" s="27">
        <v>-1.2893610588505</v>
      </c>
      <c r="J521" s="27">
        <v>-78.605232459975596</v>
      </c>
      <c r="K521" s="68">
        <v>44832</v>
      </c>
      <c r="L521" s="68" t="s">
        <v>97</v>
      </c>
      <c r="M521" s="27" t="s">
        <v>17</v>
      </c>
      <c r="N521" s="66">
        <v>0.44791666666666669</v>
      </c>
      <c r="O521" s="66">
        <v>0.55555555555555558</v>
      </c>
      <c r="P521" s="27">
        <v>12.59</v>
      </c>
      <c r="Q521" s="27" t="s">
        <v>46</v>
      </c>
      <c r="R521" s="27" t="s">
        <v>47</v>
      </c>
      <c r="S521" s="27" t="s">
        <v>166</v>
      </c>
      <c r="T521" s="27"/>
      <c r="U521" s="27" t="s">
        <v>1212</v>
      </c>
    </row>
    <row r="522" spans="1:21" s="192" customFormat="1" ht="14.25" customHeight="1" x14ac:dyDescent="0.2">
      <c r="A522" s="23" t="str">
        <f>IFERROR(VLOOKUP(D522,[23]CODIGOS!$A$1:$I$1872,2,0),"CODIGO INVALIDO ")</f>
        <v>ZONA 3</v>
      </c>
      <c r="B522" s="23" t="str">
        <f>IFERROR(VLOOKUP(D522,[23]CODIGOS!$A$1:$I$1872,3,0),"CODIGO INVALIDO ")</f>
        <v>TUNGURAHUA</v>
      </c>
      <c r="C522" s="23" t="str">
        <f>IFERROR(VLOOKUP(D522,[23]CODIGOS!$A$1:$I$1872,4,0),"CODIGO INVALIDO ")</f>
        <v>SAN PEDRO DE PELILEO</v>
      </c>
      <c r="D522" s="64" t="s">
        <v>174</v>
      </c>
      <c r="E522" s="23" t="str">
        <f>IFERROR(VLOOKUP(D522,[24]CODIGOS!$A$1:$I$1872,6,0),"CODIGO INVALIDO ")</f>
        <v>PATATE</v>
      </c>
      <c r="F522" s="23" t="str">
        <f>IFERROR(VLOOKUP(D522,[24]CODIGOS!$A$1:$I$1872,7,0),"CODIGO INVALIDO ")</f>
        <v>SALASACA</v>
      </c>
      <c r="G522" s="23" t="str">
        <f>IFERROR(VLOOKUP(D522,[24]CODIGOS!$A$1:$I$1872,8,0),"CODIGO INVALIDO ")</f>
        <v>SALASACA 1</v>
      </c>
      <c r="H522" s="23" t="s">
        <v>1218</v>
      </c>
      <c r="I522" s="27">
        <v>-1.31871857597972</v>
      </c>
      <c r="J522" s="27">
        <v>-78.5806103651162</v>
      </c>
      <c r="K522" s="68">
        <v>44833</v>
      </c>
      <c r="L522" s="68" t="s">
        <v>97</v>
      </c>
      <c r="M522" s="27" t="s">
        <v>17</v>
      </c>
      <c r="N522" s="66">
        <v>0.41666666666666669</v>
      </c>
      <c r="O522" s="66">
        <v>0.54166666666666663</v>
      </c>
      <c r="P522" s="27">
        <v>8.5299999999999994</v>
      </c>
      <c r="Q522" s="27" t="s">
        <v>46</v>
      </c>
      <c r="R522" s="27" t="s">
        <v>47</v>
      </c>
      <c r="S522" s="27" t="s">
        <v>454</v>
      </c>
      <c r="T522" s="27"/>
      <c r="U522" s="27" t="s">
        <v>1212</v>
      </c>
    </row>
    <row r="523" spans="1:21" s="192" customFormat="1" ht="14.25" customHeight="1" x14ac:dyDescent="0.2">
      <c r="A523" s="23" t="str">
        <f>IFERROR(VLOOKUP(D523,[23]CODIGOS!$A$1:$I$1872,2,0),"CODIGO INVALIDO ")</f>
        <v>ZONA 3</v>
      </c>
      <c r="B523" s="23" t="str">
        <f>IFERROR(VLOOKUP(D523,[23]CODIGOS!$A$1:$I$1872,3,0),"CODIGO INVALIDO ")</f>
        <v>TUNGURAHUA</v>
      </c>
      <c r="C523" s="23" t="str">
        <f>IFERROR(VLOOKUP(D523,[23]CODIGOS!$A$1:$I$1872,4,0),"CODIGO INVALIDO ")</f>
        <v>SAN PEDRO DE PELILEO</v>
      </c>
      <c r="D523" s="64" t="s">
        <v>174</v>
      </c>
      <c r="E523" s="23" t="str">
        <f>IFERROR(VLOOKUP(D523,[24]CODIGOS!$A$1:$I$1872,6,0),"CODIGO INVALIDO ")</f>
        <v>PATATE</v>
      </c>
      <c r="F523" s="23" t="str">
        <f>IFERROR(VLOOKUP(D523,[24]CODIGOS!$A$1:$I$1872,7,0),"CODIGO INVALIDO ")</f>
        <v>SALASACA</v>
      </c>
      <c r="G523" s="23" t="str">
        <f>IFERROR(VLOOKUP(D523,[24]CODIGOS!$A$1:$I$1872,8,0),"CODIGO INVALIDO ")</f>
        <v>SALASACA 1</v>
      </c>
      <c r="H523" s="27" t="s">
        <v>1219</v>
      </c>
      <c r="I523" s="27">
        <v>-1.3205157752579</v>
      </c>
      <c r="J523" s="27">
        <v>-78.578436091288907</v>
      </c>
      <c r="K523" s="68">
        <v>44833</v>
      </c>
      <c r="L523" s="68" t="s">
        <v>97</v>
      </c>
      <c r="M523" s="27" t="s">
        <v>17</v>
      </c>
      <c r="N523" s="66">
        <v>0.64583333333333337</v>
      </c>
      <c r="O523" s="66">
        <v>0.72222222222222221</v>
      </c>
      <c r="P523" s="27">
        <v>21.11</v>
      </c>
      <c r="Q523" s="27" t="s">
        <v>46</v>
      </c>
      <c r="R523" s="27" t="s">
        <v>47</v>
      </c>
      <c r="S523" s="27" t="s">
        <v>696</v>
      </c>
      <c r="T523" s="27"/>
      <c r="U523" s="27" t="s">
        <v>1212</v>
      </c>
    </row>
    <row r="524" spans="1:21" s="192" customFormat="1" ht="14.25" customHeight="1" x14ac:dyDescent="0.2">
      <c r="A524" s="23" t="str">
        <f>IFERROR(VLOOKUP(D524,[23]CODIGOS!$A$1:$I$1872,2,0),"CODIGO INVALIDO ")</f>
        <v>ZONA 3</v>
      </c>
      <c r="B524" s="23" t="str">
        <f>IFERROR(VLOOKUP(D524,[23]CODIGOS!$A$1:$I$1872,3,0),"CODIGO INVALIDO ")</f>
        <v>TUNGURAHUA</v>
      </c>
      <c r="C524" s="23" t="str">
        <f>IFERROR(VLOOKUP(D524,[23]CODIGOS!$A$1:$I$1872,4,0),"CODIGO INVALIDO ")</f>
        <v>SAN PEDRO DE PELILEO</v>
      </c>
      <c r="D524" s="64" t="s">
        <v>271</v>
      </c>
      <c r="E524" s="23" t="str">
        <f>IFERROR(VLOOKUP(D524,[24]CODIGOS!$A$1:$I$1872,6,0),"CODIGO INVALIDO ")</f>
        <v>PATATE</v>
      </c>
      <c r="F524" s="23" t="str">
        <f>IFERROR(VLOOKUP(D524,[24]CODIGOS!$A$1:$I$1872,7,0),"CODIGO INVALIDO ")</f>
        <v>COTALO</v>
      </c>
      <c r="G524" s="23" t="str">
        <f>IFERROR(VLOOKUP(D524,[24]CODIGOS!$A$1:$I$1872,8,0),"CODIGO INVALIDO ")</f>
        <v>COTALO 3</v>
      </c>
      <c r="H524" s="27" t="s">
        <v>836</v>
      </c>
      <c r="I524" s="27">
        <v>-1.39224848306852</v>
      </c>
      <c r="J524" s="27">
        <v>-78.5344862087926</v>
      </c>
      <c r="K524" s="68">
        <v>44835</v>
      </c>
      <c r="L524" s="68" t="s">
        <v>97</v>
      </c>
      <c r="M524" s="27" t="s">
        <v>17</v>
      </c>
      <c r="N524" s="66">
        <v>0.54861111111111105</v>
      </c>
      <c r="O524" s="66">
        <v>0.70138888888888884</v>
      </c>
      <c r="P524" s="27">
        <v>4.2</v>
      </c>
      <c r="Q524" s="27" t="s">
        <v>46</v>
      </c>
      <c r="R524" s="27" t="s">
        <v>47</v>
      </c>
      <c r="S524" s="27" t="s">
        <v>165</v>
      </c>
      <c r="T524" s="27"/>
      <c r="U524" s="27" t="s">
        <v>1212</v>
      </c>
    </row>
    <row r="525" spans="1:21" s="192" customFormat="1" ht="14.25" customHeight="1" x14ac:dyDescent="0.2">
      <c r="A525" s="23" t="str">
        <f>IFERROR(VLOOKUP(D525,[23]CODIGOS!$A$1:$I$1872,2,0),"CODIGO INVALIDO ")</f>
        <v>ZONA 3</v>
      </c>
      <c r="B525" s="23" t="str">
        <f>IFERROR(VLOOKUP(D525,[23]CODIGOS!$A$1:$I$1872,3,0),"CODIGO INVALIDO ")</f>
        <v>TUNGURAHUA</v>
      </c>
      <c r="C525" s="23" t="str">
        <f>IFERROR(VLOOKUP(D525,[23]CODIGOS!$A$1:$I$1872,4,0),"CODIGO INVALIDO ")</f>
        <v>AMBATO</v>
      </c>
      <c r="D525" s="64" t="s">
        <v>177</v>
      </c>
      <c r="E525" s="23" t="str">
        <f>IFERROR(VLOOKUP(D525,[24]CODIGOS!$A$1:$I$1872,6,0),"CODIGO INVALIDO ")</f>
        <v>AMBATO SUR</v>
      </c>
      <c r="F525" s="23" t="str">
        <f>IFERROR(VLOOKUP(D525,[24]CODIGOS!$A$1:$I$1872,7,0),"CODIGO INVALIDO ")</f>
        <v>PICAIHUA</v>
      </c>
      <c r="G525" s="23" t="str">
        <f>IFERROR(VLOOKUP(D525,[24]CODIGOS!$A$1:$I$1872,8,0),"CODIGO INVALIDO ")</f>
        <v>PICAIHUA 1</v>
      </c>
      <c r="H525" s="27" t="s">
        <v>711</v>
      </c>
      <c r="I525" s="27">
        <v>-1.2757992220857099</v>
      </c>
      <c r="J525" s="27">
        <v>-78.586518794248505</v>
      </c>
      <c r="K525" s="68">
        <v>44837</v>
      </c>
      <c r="L525" s="68" t="s">
        <v>97</v>
      </c>
      <c r="M525" s="27" t="s">
        <v>17</v>
      </c>
      <c r="N525" s="66">
        <v>0.625</v>
      </c>
      <c r="O525" s="66">
        <v>0.71527777777777779</v>
      </c>
      <c r="P525" s="27">
        <v>10.81</v>
      </c>
      <c r="Q525" s="27" t="s">
        <v>46</v>
      </c>
      <c r="R525" s="27" t="s">
        <v>47</v>
      </c>
      <c r="S525" s="27" t="s">
        <v>166</v>
      </c>
      <c r="T525" s="27" t="s">
        <v>48</v>
      </c>
      <c r="U525" s="27" t="s">
        <v>1212</v>
      </c>
    </row>
    <row r="526" spans="1:21" s="192" customFormat="1" ht="14.25" customHeight="1" x14ac:dyDescent="0.2">
      <c r="A526" s="23" t="str">
        <f>IFERROR(VLOOKUP(D526,[23]CODIGOS!$A$1:$I$1872,2,0),"CODIGO INVALIDO ")</f>
        <v>ZONA 3</v>
      </c>
      <c r="B526" s="23" t="str">
        <f>IFERROR(VLOOKUP(D526,[23]CODIGOS!$A$1:$I$1872,3,0),"CODIGO INVALIDO ")</f>
        <v>TUNGURAHUA</v>
      </c>
      <c r="C526" s="23" t="str">
        <f>IFERROR(VLOOKUP(D526,[23]CODIGOS!$A$1:$I$1872,4,0),"CODIGO INVALIDO ")</f>
        <v>AMBATO</v>
      </c>
      <c r="D526" s="64" t="s">
        <v>350</v>
      </c>
      <c r="E526" s="23" t="str">
        <f>IFERROR(VLOOKUP(D526,[24]CODIGOS!$A$1:$I$1872,6,0),"CODIGO INVALIDO ")</f>
        <v>AMBATO SUR</v>
      </c>
      <c r="F526" s="23" t="str">
        <f>IFERROR(VLOOKUP(D526,[24]CODIGOS!$A$1:$I$1872,7,0),"CODIGO INVALIDO ")</f>
        <v>LETAMENDI</v>
      </c>
      <c r="G526" s="23" t="str">
        <f>IFERROR(VLOOKUP(D526,[24]CODIGOS!$A$1:$I$1872,8,0),"CODIGO INVALIDO ")</f>
        <v>LETAMENDI 2</v>
      </c>
      <c r="H526" s="27" t="s">
        <v>1224</v>
      </c>
      <c r="I526" s="27">
        <v>-1.2510202588822901</v>
      </c>
      <c r="J526" s="27">
        <v>-78.618006782918698</v>
      </c>
      <c r="K526" s="68">
        <v>44839</v>
      </c>
      <c r="L526" s="68" t="s">
        <v>97</v>
      </c>
      <c r="M526" s="27" t="s">
        <v>17</v>
      </c>
      <c r="N526" s="66">
        <v>0.48958333333333331</v>
      </c>
      <c r="O526" s="66">
        <v>0.59375</v>
      </c>
      <c r="P526" s="27">
        <v>6.96</v>
      </c>
      <c r="Q526" s="27" t="s">
        <v>46</v>
      </c>
      <c r="R526" s="27" t="s">
        <v>47</v>
      </c>
      <c r="S526" s="27" t="s">
        <v>467</v>
      </c>
      <c r="T526" s="27" t="s">
        <v>75</v>
      </c>
      <c r="U526" s="27" t="s">
        <v>1212</v>
      </c>
    </row>
    <row r="527" spans="1:21" s="192" customFormat="1" ht="14.25" customHeight="1" x14ac:dyDescent="0.2">
      <c r="A527" s="23" t="str">
        <f>IFERROR(VLOOKUP(D527,[23]CODIGOS!$A$1:$I$1872,2,0),"CODIGO INVALIDO ")</f>
        <v>ZONA 3</v>
      </c>
      <c r="B527" s="23" t="str">
        <f>IFERROR(VLOOKUP(D527,[23]CODIGOS!$A$1:$I$1872,3,0),"CODIGO INVALIDO ")</f>
        <v>TUNGURAHUA</v>
      </c>
      <c r="C527" s="23" t="str">
        <f>IFERROR(VLOOKUP(D527,[23]CODIGOS!$A$1:$I$1872,4,0),"CODIGO INVALIDO ")</f>
        <v>AMBATO</v>
      </c>
      <c r="D527" s="64" t="s">
        <v>1230</v>
      </c>
      <c r="E527" s="23" t="str">
        <f>IFERROR(VLOOKUP(D527,[24]CODIGOS!$A$1:$I$1872,6,0),"CODIGO INVALIDO ")</f>
        <v>AMBATO SUR</v>
      </c>
      <c r="F527" s="23" t="str">
        <f>IFERROR(VLOOKUP(D527,[24]CODIGOS!$A$1:$I$1872,7,0),"CODIGO INVALIDO ")</f>
        <v>HUACHI EL BELEN</v>
      </c>
      <c r="G527" s="23" t="str">
        <f>IFERROR(VLOOKUP(D527,[24]CODIGOS!$A$1:$I$1872,8,0),"CODIGO INVALIDO ")</f>
        <v>HUACHI EL BELEN 2</v>
      </c>
      <c r="H527" s="27" t="s">
        <v>1231</v>
      </c>
      <c r="I527" s="27">
        <v>-1.2837973625988199</v>
      </c>
      <c r="J527" s="27">
        <v>-78.631890312774502</v>
      </c>
      <c r="K527" s="68">
        <v>44840</v>
      </c>
      <c r="L527" s="68" t="s">
        <v>97</v>
      </c>
      <c r="M527" s="27" t="s">
        <v>17</v>
      </c>
      <c r="N527" s="66">
        <v>0.49305555555555558</v>
      </c>
      <c r="O527" s="66">
        <v>0.56805555555555554</v>
      </c>
      <c r="P527" s="27">
        <v>8.74</v>
      </c>
      <c r="Q527" s="27" t="s">
        <v>46</v>
      </c>
      <c r="R527" s="27" t="s">
        <v>47</v>
      </c>
      <c r="S527" s="27" t="s">
        <v>467</v>
      </c>
      <c r="T527" s="27" t="s">
        <v>75</v>
      </c>
      <c r="U527" s="27" t="s">
        <v>1212</v>
      </c>
    </row>
    <row r="528" spans="1:21" s="192" customFormat="1" ht="14.25" customHeight="1" x14ac:dyDescent="0.2">
      <c r="A528" s="23" t="str">
        <f>IFERROR(VLOOKUP(D528,[23]CODIGOS!$A$1:$I$1872,2,0),"CODIGO INVALIDO ")</f>
        <v>ZONA 3</v>
      </c>
      <c r="B528" s="23" t="str">
        <f>IFERROR(VLOOKUP(D528,[23]CODIGOS!$A$1:$I$1872,3,0),"CODIGO INVALIDO ")</f>
        <v>TUNGURAHUA</v>
      </c>
      <c r="C528" s="23" t="str">
        <f>IFERROR(VLOOKUP(D528,[23]CODIGOS!$A$1:$I$1872,4,0),"CODIGO INVALIDO ")</f>
        <v>AMBATO</v>
      </c>
      <c r="D528" s="64" t="s">
        <v>471</v>
      </c>
      <c r="E528" s="23" t="str">
        <f>IFERROR(VLOOKUP(D528,[24]CODIGOS!$A$1:$I$1872,6,0),"CODIGO INVALIDO ")</f>
        <v>AMBATO SUR</v>
      </c>
      <c r="F528" s="23" t="str">
        <f>IFERROR(VLOOKUP(D528,[24]CODIGOS!$A$1:$I$1872,7,0),"CODIGO INVALIDO ")</f>
        <v>SANTA ROSA</v>
      </c>
      <c r="G528" s="23" t="str">
        <f>IFERROR(VLOOKUP(D528,[24]CODIGOS!$A$1:$I$1872,8,0),"CODIGO INVALIDO ")</f>
        <v>SANTA ROSA 1</v>
      </c>
      <c r="H528" s="23" t="s">
        <v>1235</v>
      </c>
      <c r="I528" s="27">
        <v>-1.28443329640777</v>
      </c>
      <c r="J528" s="27">
        <v>-78.660974689809393</v>
      </c>
      <c r="K528" s="68">
        <v>44842</v>
      </c>
      <c r="L528" s="68" t="s">
        <v>97</v>
      </c>
      <c r="M528" s="27" t="s">
        <v>17</v>
      </c>
      <c r="N528" s="66">
        <v>0.45833333333333331</v>
      </c>
      <c r="O528" s="66">
        <v>0.58194444444444449</v>
      </c>
      <c r="P528" s="27">
        <v>2.94</v>
      </c>
      <c r="Q528" s="27" t="s">
        <v>46</v>
      </c>
      <c r="R528" s="27" t="s">
        <v>47</v>
      </c>
      <c r="S528" s="27" t="s">
        <v>75</v>
      </c>
      <c r="T528" s="27" t="s">
        <v>427</v>
      </c>
      <c r="U528" s="27" t="s">
        <v>1212</v>
      </c>
    </row>
    <row r="529" spans="1:21" s="192" customFormat="1" ht="14.25" customHeight="1" x14ac:dyDescent="0.2">
      <c r="A529" s="23" t="str">
        <f>IFERROR(VLOOKUP(D529,[23]CODIGOS!$A$1:$I$1872,2,0),"CODIGO INVALIDO ")</f>
        <v>ZONA 3</v>
      </c>
      <c r="B529" s="23" t="str">
        <f>IFERROR(VLOOKUP(D529,[23]CODIGOS!$A$1:$I$1872,3,0),"CODIGO INVALIDO ")</f>
        <v>TUNGURAHUA</v>
      </c>
      <c r="C529" s="23" t="str">
        <f>IFERROR(VLOOKUP(D529,[23]CODIGOS!$A$1:$I$1872,4,0),"CODIGO INVALIDO ")</f>
        <v>AMBATO</v>
      </c>
      <c r="D529" s="69" t="s">
        <v>349</v>
      </c>
      <c r="E529" s="23" t="str">
        <f>IFERROR(VLOOKUP(D529,[24]CODIGOS!$A$1:$I$1872,6,0),"CODIGO INVALIDO ")</f>
        <v>AMBATO SUR</v>
      </c>
      <c r="F529" s="23" t="str">
        <f>IFERROR(VLOOKUP(D529,[24]CODIGOS!$A$1:$I$1872,7,0),"CODIGO INVALIDO ")</f>
        <v>PICAIHUA</v>
      </c>
      <c r="G529" s="23" t="str">
        <f>IFERROR(VLOOKUP(D529,[24]CODIGOS!$A$1:$I$1872,8,0),"CODIGO INVALIDO ")</f>
        <v>PICAIHUA 2</v>
      </c>
      <c r="H529" s="23" t="s">
        <v>1211</v>
      </c>
      <c r="I529" s="27">
        <v>-1.29458139679888</v>
      </c>
      <c r="J529" s="27">
        <v>-78.603937625884996</v>
      </c>
      <c r="K529" s="68">
        <v>44870</v>
      </c>
      <c r="L529" s="68" t="s">
        <v>97</v>
      </c>
      <c r="M529" s="27" t="s">
        <v>17</v>
      </c>
      <c r="N529" s="66">
        <v>0.5</v>
      </c>
      <c r="O529" s="66">
        <v>0.58333333333333337</v>
      </c>
      <c r="P529" s="27">
        <v>8.2799999999999994</v>
      </c>
      <c r="Q529" s="27" t="s">
        <v>46</v>
      </c>
      <c r="R529" s="27" t="s">
        <v>47</v>
      </c>
      <c r="S529" s="27" t="s">
        <v>75</v>
      </c>
      <c r="T529" s="27" t="s">
        <v>382</v>
      </c>
      <c r="U529" s="27" t="s">
        <v>1212</v>
      </c>
    </row>
    <row r="530" spans="1:21" s="192" customFormat="1" ht="14.25" customHeight="1" x14ac:dyDescent="0.2">
      <c r="A530" s="23" t="str">
        <f>IFERROR(VLOOKUP(D530,[23]CODIGOS!$A$1:$I$1872,2,0),"CODIGO INVALIDO ")</f>
        <v>ZONA 3</v>
      </c>
      <c r="B530" s="23" t="str">
        <f>IFERROR(VLOOKUP(D530,[23]CODIGOS!$A$1:$I$1872,3,0),"CODIGO INVALIDO ")</f>
        <v>TUNGURAHUA</v>
      </c>
      <c r="C530" s="23" t="str">
        <f>IFERROR(VLOOKUP(D530,[23]CODIGOS!$A$1:$I$1872,4,0),"CODIGO INVALIDO ")</f>
        <v>SAN PEDRO DE PELILEO</v>
      </c>
      <c r="D530" s="27" t="s">
        <v>431</v>
      </c>
      <c r="E530" s="23" t="str">
        <f>IFERROR(VLOOKUP(D530,[24]CODIGOS!$A$1:$I$1872,6,0),"CODIGO INVALIDO ")</f>
        <v>PATATE</v>
      </c>
      <c r="F530" s="23" t="str">
        <f>IFERROR(VLOOKUP(D530,[24]CODIGOS!$A$1:$I$1872,7,0),"CODIGO INVALIDO ")</f>
        <v>COTALO</v>
      </c>
      <c r="G530" s="23" t="str">
        <f>IFERROR(VLOOKUP(D530,[24]CODIGOS!$A$1:$I$1872,8,0),"CODIGO INVALIDO ")</f>
        <v>COTALO 2</v>
      </c>
      <c r="H530" s="27" t="s">
        <v>1309</v>
      </c>
      <c r="I530" s="27">
        <v>-1.3900310978058701</v>
      </c>
      <c r="J530" s="27">
        <v>-78.521153926849294</v>
      </c>
      <c r="K530" s="68">
        <v>44876</v>
      </c>
      <c r="L530" s="68" t="s">
        <v>97</v>
      </c>
      <c r="M530" s="50" t="s">
        <v>17</v>
      </c>
      <c r="N530" s="66">
        <v>0.52083333333333337</v>
      </c>
      <c r="O530" s="66">
        <v>0.60763888888888895</v>
      </c>
      <c r="P530" s="27">
        <v>10.220000000000001</v>
      </c>
      <c r="Q530" s="27" t="s">
        <v>46</v>
      </c>
      <c r="R530" s="27" t="s">
        <v>47</v>
      </c>
      <c r="S530" s="27" t="s">
        <v>49</v>
      </c>
      <c r="T530" s="27"/>
      <c r="U530" s="27" t="s">
        <v>50</v>
      </c>
    </row>
    <row r="531" spans="1:21" s="192" customFormat="1" ht="14.25" customHeight="1" x14ac:dyDescent="0.2">
      <c r="A531" s="23" t="str">
        <f>IFERROR(VLOOKUP(D531,[23]CODIGOS!$A$1:$I$1872,2,0),"CODIGO INVALIDO ")</f>
        <v>ZONA 3</v>
      </c>
      <c r="B531" s="23" t="str">
        <f>IFERROR(VLOOKUP(D531,[23]CODIGOS!$A$1:$I$1872,3,0),"CODIGO INVALIDO ")</f>
        <v>TUNGURAHUA</v>
      </c>
      <c r="C531" s="23" t="str">
        <f>IFERROR(VLOOKUP(D531,[23]CODIGOS!$A$1:$I$1872,4,0),"CODIGO INVALIDO ")</f>
        <v>SAN PEDRO DE PELILEO</v>
      </c>
      <c r="D531" s="69" t="s">
        <v>556</v>
      </c>
      <c r="E531" s="23" t="str">
        <f>IFERROR(VLOOKUP(D531,[24]CODIGOS!$A$1:$I$1872,6,0),"CODIGO INVALIDO ")</f>
        <v>PATATE</v>
      </c>
      <c r="F531" s="23" t="str">
        <f>IFERROR(VLOOKUP(D531,[24]CODIGOS!$A$1:$I$1872,7,0),"CODIGO INVALIDO ")</f>
        <v>PELILEO GRANDE</v>
      </c>
      <c r="G531" s="23" t="str">
        <f>IFERROR(VLOOKUP(D531,[24]CODIGOS!$A$1:$I$1872,8,0),"CODIGO INVALIDO ")</f>
        <v>PELILEO GRANDE 1</v>
      </c>
      <c r="H531" s="27" t="s">
        <v>1366</v>
      </c>
      <c r="I531" s="27">
        <v>-1.3296554909201099</v>
      </c>
      <c r="J531" s="27">
        <v>-78.554756641387897</v>
      </c>
      <c r="K531" s="67">
        <v>44907</v>
      </c>
      <c r="L531" s="58" t="s">
        <v>97</v>
      </c>
      <c r="M531" s="50" t="s">
        <v>17</v>
      </c>
      <c r="N531" s="66">
        <v>0.5</v>
      </c>
      <c r="O531" s="66">
        <v>0.75347222222222221</v>
      </c>
      <c r="P531" s="27">
        <v>2.2200000000000002</v>
      </c>
      <c r="Q531" s="27" t="s">
        <v>46</v>
      </c>
      <c r="R531" s="27" t="s">
        <v>47</v>
      </c>
      <c r="S531" s="27" t="s">
        <v>1129</v>
      </c>
      <c r="T531" s="27"/>
      <c r="U531" s="27" t="s">
        <v>50</v>
      </c>
    </row>
    <row r="532" spans="1:21" s="192" customFormat="1" ht="14.25" customHeight="1" x14ac:dyDescent="0.2">
      <c r="A532" s="23" t="str">
        <f>IFERROR(VLOOKUP(D532,[23]CODIGOS!$A$1:$I$1872,2,0),"CODIGO INVALIDO ")</f>
        <v>ZONA 3</v>
      </c>
      <c r="B532" s="23" t="str">
        <f>IFERROR(VLOOKUP(D532,[23]CODIGOS!$A$1:$I$1872,3,0),"CODIGO INVALIDO ")</f>
        <v>TUNGURAHUA</v>
      </c>
      <c r="C532" s="23" t="str">
        <f>IFERROR(VLOOKUP(D532,[23]CODIGOS!$A$1:$I$1872,4,0),"CODIGO INVALIDO ")</f>
        <v>SAN PEDRO DE PELILEO</v>
      </c>
      <c r="D532" s="27" t="s">
        <v>431</v>
      </c>
      <c r="E532" s="23" t="str">
        <f>IFERROR(VLOOKUP(D532,[24]CODIGOS!$A$1:$I$1872,6,0),"CODIGO INVALIDO ")</f>
        <v>PATATE</v>
      </c>
      <c r="F532" s="23" t="str">
        <f>IFERROR(VLOOKUP(D532,[24]CODIGOS!$A$1:$I$1872,7,0),"CODIGO INVALIDO ")</f>
        <v>COTALO</v>
      </c>
      <c r="G532" s="23" t="str">
        <f>IFERROR(VLOOKUP(D532,[24]CODIGOS!$A$1:$I$1872,8,0),"CODIGO INVALIDO ")</f>
        <v>COTALO 2</v>
      </c>
      <c r="H532" s="27" t="s">
        <v>1367</v>
      </c>
      <c r="I532" s="27">
        <v>-1.39396741865519</v>
      </c>
      <c r="J532" s="27">
        <v>-78.533084392547593</v>
      </c>
      <c r="K532" s="67">
        <v>44908</v>
      </c>
      <c r="L532" s="58" t="s">
        <v>97</v>
      </c>
      <c r="M532" s="50" t="s">
        <v>17</v>
      </c>
      <c r="N532" s="66">
        <v>0.54166666666666663</v>
      </c>
      <c r="O532" s="66">
        <v>0.64583333333333337</v>
      </c>
      <c r="P532" s="27">
        <v>11.29</v>
      </c>
      <c r="Q532" s="27" t="s">
        <v>46</v>
      </c>
      <c r="R532" s="27" t="s">
        <v>47</v>
      </c>
      <c r="S532" s="27" t="s">
        <v>49</v>
      </c>
      <c r="T532" s="27"/>
      <c r="U532" s="27" t="s">
        <v>50</v>
      </c>
    </row>
    <row r="533" spans="1:21" s="192" customFormat="1" ht="14.25" customHeight="1" x14ac:dyDescent="0.2">
      <c r="A533" s="23" t="str">
        <f>IFERROR(VLOOKUP(D533,[23]CODIGOS!$A$1:$I$1872,2,0),"CODIGO INVALIDO ")</f>
        <v>ZONA 3</v>
      </c>
      <c r="B533" s="23" t="str">
        <f>IFERROR(VLOOKUP(D533,[23]CODIGOS!$A$1:$I$1872,3,0),"CODIGO INVALIDO ")</f>
        <v>CHIMBORAZO</v>
      </c>
      <c r="C533" s="23" t="str">
        <f>IFERROR(VLOOKUP(D533,[23]CODIGOS!$A$1:$I$1872,4,0),"CODIGO INVALIDO ")</f>
        <v>RIOBAMBA</v>
      </c>
      <c r="D533" s="64" t="s">
        <v>258</v>
      </c>
      <c r="E533" s="23" t="str">
        <f>IFERROR(VLOOKUP(D533,[24]CODIGOS!$A$1:$I$1872,6,0),"CODIGO INVALIDO ")</f>
        <v>RIOBAMBA</v>
      </c>
      <c r="F533" s="23" t="str">
        <f>IFERROR(VLOOKUP(D533,[24]CODIGOS!$A$1:$I$1872,7,0),"CODIGO INVALIDO ")</f>
        <v>LA ESTACION</v>
      </c>
      <c r="G533" s="23" t="str">
        <f>IFERROR(VLOOKUP(D533,[24]CODIGOS!$A$1:$I$1872,8,0),"CODIGO INVALIDO ")</f>
        <v>LA ESTACION 1</v>
      </c>
      <c r="H533" s="23" t="s">
        <v>259</v>
      </c>
      <c r="I533" s="59">
        <v>-1.6625308474406499</v>
      </c>
      <c r="J533" s="37">
        <v>-78.643686434446806</v>
      </c>
      <c r="K533" s="68">
        <v>44578</v>
      </c>
      <c r="L533" s="68" t="s">
        <v>71</v>
      </c>
      <c r="M533" s="61" t="s">
        <v>17</v>
      </c>
      <c r="N533" s="56">
        <v>0.33333333333333331</v>
      </c>
      <c r="O533" s="56">
        <v>0.54166666666666663</v>
      </c>
      <c r="P533" s="27">
        <v>1.51</v>
      </c>
      <c r="Q533" s="65" t="s">
        <v>46</v>
      </c>
      <c r="R533" s="27" t="s">
        <v>47</v>
      </c>
      <c r="S533" s="27" t="s">
        <v>83</v>
      </c>
      <c r="T533" s="23"/>
      <c r="U533" s="27" t="s">
        <v>50</v>
      </c>
    </row>
    <row r="534" spans="1:21" s="192" customFormat="1" ht="14.25" customHeight="1" x14ac:dyDescent="0.2">
      <c r="A534" s="23" t="str">
        <f>IFERROR(VLOOKUP(D534,[23]CODIGOS!$A$1:$I$1872,2,0),"CODIGO INVALIDO ")</f>
        <v>ZONA 3</v>
      </c>
      <c r="B534" s="23" t="str">
        <f>IFERROR(VLOOKUP(D534,[23]CODIGOS!$A$1:$I$1872,3,0),"CODIGO INVALIDO ")</f>
        <v>CHIMBORAZO</v>
      </c>
      <c r="C534" s="23" t="str">
        <f>IFERROR(VLOOKUP(D534,[23]CODIGOS!$A$1:$I$1872,4,0),"CODIGO INVALIDO ")</f>
        <v>RIOBAMBA</v>
      </c>
      <c r="D534" s="64" t="s">
        <v>343</v>
      </c>
      <c r="E534" s="23" t="str">
        <f>IFERROR(VLOOKUP(D534,[24]CODIGOS!$A$1:$I$1872,6,0),"CODIGO INVALIDO ")</f>
        <v>RIOBAMBA</v>
      </c>
      <c r="F534" s="23" t="str">
        <f>IFERROR(VLOOKUP(D534,[24]CODIGOS!$A$1:$I$1872,7,0),"CODIGO INVALIDO ")</f>
        <v>CAMILO PONCE</v>
      </c>
      <c r="G534" s="23" t="str">
        <f>IFERROR(VLOOKUP(D534,[24]CODIGOS!$A$1:$I$1872,8,0),"CODIGO INVALIDO ")</f>
        <v>CAMILO PONCE 1</v>
      </c>
      <c r="H534" s="23" t="s">
        <v>344</v>
      </c>
      <c r="I534" s="59">
        <v>-1.6585150866691001</v>
      </c>
      <c r="J534" s="37">
        <v>-78.633353574996406</v>
      </c>
      <c r="K534" s="68">
        <v>44594</v>
      </c>
      <c r="L534" s="68" t="s">
        <v>71</v>
      </c>
      <c r="M534" s="61" t="s">
        <v>17</v>
      </c>
      <c r="N534" s="56">
        <v>0.33333333333333331</v>
      </c>
      <c r="O534" s="56">
        <v>0.52083333333333337</v>
      </c>
      <c r="P534" s="27">
        <v>9.61</v>
      </c>
      <c r="Q534" s="65" t="s">
        <v>46</v>
      </c>
      <c r="R534" s="27" t="s">
        <v>47</v>
      </c>
      <c r="S534" s="27" t="s">
        <v>216</v>
      </c>
      <c r="T534" s="23"/>
      <c r="U534" s="27" t="s">
        <v>50</v>
      </c>
    </row>
    <row r="535" spans="1:21" s="192" customFormat="1" ht="14.25" customHeight="1" x14ac:dyDescent="0.2">
      <c r="A535" s="23" t="str">
        <f>IFERROR(VLOOKUP(D535,[23]CODIGOS!$A$1:$I$1872,2,0),"CODIGO INVALIDO ")</f>
        <v>ZONA 3</v>
      </c>
      <c r="B535" s="23" t="str">
        <f>IFERROR(VLOOKUP(D535,[23]CODIGOS!$A$1:$I$1872,3,0),"CODIGO INVALIDO ")</f>
        <v>CHIMBORAZO</v>
      </c>
      <c r="C535" s="23" t="str">
        <f>IFERROR(VLOOKUP(D535,[23]CODIGOS!$A$1:$I$1872,4,0),"CODIGO INVALIDO ")</f>
        <v>RIOBAMBA</v>
      </c>
      <c r="D535" s="64" t="s">
        <v>343</v>
      </c>
      <c r="E535" s="23" t="str">
        <f>IFERROR(VLOOKUP(D535,[24]CODIGOS!$A$1:$I$1872,6,0),"CODIGO INVALIDO ")</f>
        <v>RIOBAMBA</v>
      </c>
      <c r="F535" s="23" t="str">
        <f>IFERROR(VLOOKUP(D535,[24]CODIGOS!$A$1:$I$1872,7,0),"CODIGO INVALIDO ")</f>
        <v>CAMILO PONCE</v>
      </c>
      <c r="G535" s="23" t="str">
        <f>IFERROR(VLOOKUP(D535,[24]CODIGOS!$A$1:$I$1872,8,0),"CODIGO INVALIDO ")</f>
        <v>CAMILO PONCE 1</v>
      </c>
      <c r="H535" s="23" t="s">
        <v>344</v>
      </c>
      <c r="I535" s="59">
        <v>-1.67605571342833</v>
      </c>
      <c r="J535" s="37">
        <v>-78.630126714706407</v>
      </c>
      <c r="K535" s="68">
        <v>44595</v>
      </c>
      <c r="L535" s="68" t="s">
        <v>71</v>
      </c>
      <c r="M535" s="61" t="s">
        <v>17</v>
      </c>
      <c r="N535" s="56">
        <v>0.33333333333333331</v>
      </c>
      <c r="O535" s="56">
        <v>0.52083333333333337</v>
      </c>
      <c r="P535" s="27">
        <v>4.0199999999999996</v>
      </c>
      <c r="Q535" s="65" t="s">
        <v>46</v>
      </c>
      <c r="R535" s="27" t="s">
        <v>47</v>
      </c>
      <c r="S535" s="27" t="s">
        <v>83</v>
      </c>
      <c r="T535" s="23"/>
      <c r="U535" s="27" t="s">
        <v>50</v>
      </c>
    </row>
    <row r="536" spans="1:21" s="192" customFormat="1" ht="14.25" customHeight="1" x14ac:dyDescent="0.2">
      <c r="A536" s="23" t="str">
        <f>IFERROR(VLOOKUP(D536,[23]CODIGOS!$A$1:$I$1872,2,0),"CODIGO INVALIDO ")</f>
        <v>ZONA 3</v>
      </c>
      <c r="B536" s="23" t="str">
        <f>IFERROR(VLOOKUP(D536,[23]CODIGOS!$A$1:$I$1872,3,0),"CODIGO INVALIDO ")</f>
        <v>CHIMBORAZO</v>
      </c>
      <c r="C536" s="23" t="str">
        <f>IFERROR(VLOOKUP(D536,[23]CODIGOS!$A$1:$I$1872,4,0),"CODIGO INVALIDO ")</f>
        <v>RIOBAMBA</v>
      </c>
      <c r="D536" s="64" t="s">
        <v>343</v>
      </c>
      <c r="E536" s="23" t="str">
        <f>IFERROR(VLOOKUP(D536,[24]CODIGOS!$A$1:$I$1872,6,0),"CODIGO INVALIDO ")</f>
        <v>RIOBAMBA</v>
      </c>
      <c r="F536" s="23" t="str">
        <f>IFERROR(VLOOKUP(D536,[24]CODIGOS!$A$1:$I$1872,7,0),"CODIGO INVALIDO ")</f>
        <v>CAMILO PONCE</v>
      </c>
      <c r="G536" s="23" t="str">
        <f>IFERROR(VLOOKUP(D536,[24]CODIGOS!$A$1:$I$1872,8,0),"CODIGO INVALIDO ")</f>
        <v>CAMILO PONCE 1</v>
      </c>
      <c r="H536" s="23" t="s">
        <v>345</v>
      </c>
      <c r="I536" s="59">
        <v>-1.6997990492999999</v>
      </c>
      <c r="J536" s="37">
        <v>-78.643527030944796</v>
      </c>
      <c r="K536" s="68">
        <v>44596</v>
      </c>
      <c r="L536" s="68" t="s">
        <v>71</v>
      </c>
      <c r="M536" s="61" t="s">
        <v>17</v>
      </c>
      <c r="N536" s="56">
        <v>0.75</v>
      </c>
      <c r="O536" s="56">
        <v>0.79166666666666663</v>
      </c>
      <c r="P536" s="27">
        <v>2.81</v>
      </c>
      <c r="Q536" s="65" t="s">
        <v>46</v>
      </c>
      <c r="R536" s="27" t="s">
        <v>47</v>
      </c>
      <c r="S536" s="27" t="s">
        <v>83</v>
      </c>
      <c r="T536" s="23"/>
      <c r="U536" s="27" t="s">
        <v>50</v>
      </c>
    </row>
    <row r="537" spans="1:21" s="192" customFormat="1" ht="14.25" customHeight="1" x14ac:dyDescent="0.2">
      <c r="A537" s="23" t="str">
        <f>IFERROR(VLOOKUP(D537,[23]CODIGOS!$A$1:$I$1872,2,0),"CODIGO INVALIDO ")</f>
        <v>ZONA 3</v>
      </c>
      <c r="B537" s="23" t="str">
        <f>IFERROR(VLOOKUP(D537,[23]CODIGOS!$A$1:$I$1872,3,0),"CODIGO INVALIDO ")</f>
        <v>CHIMBORAZO</v>
      </c>
      <c r="C537" s="23" t="str">
        <f>IFERROR(VLOOKUP(D537,[23]CODIGOS!$A$1:$I$1872,4,0),"CODIGO INVALIDO ")</f>
        <v>GUAMOTE</v>
      </c>
      <c r="D537" s="64" t="s">
        <v>37</v>
      </c>
      <c r="E537" s="23" t="str">
        <f>IFERROR(VLOOKUP(D537,[24]CODIGOS!$A$1:$I$1872,6,0),"CODIGO INVALIDO ")</f>
        <v>COLTA</v>
      </c>
      <c r="F537" s="23" t="str">
        <f>IFERROR(VLOOKUP(D537,[24]CODIGOS!$A$1:$I$1872,7,0),"CODIGO INVALIDO ")</f>
        <v>CEBADAS</v>
      </c>
      <c r="G537" s="23" t="str">
        <f>IFERROR(VLOOKUP(D537,[24]CODIGOS!$A$1:$I$1872,8,0),"CODIGO INVALIDO ")</f>
        <v>CEBADAS 1</v>
      </c>
      <c r="H537" s="23" t="s">
        <v>473</v>
      </c>
      <c r="I537" s="59">
        <v>-1.89805591180191</v>
      </c>
      <c r="J537" s="37">
        <v>-78.642926216125502</v>
      </c>
      <c r="K537" s="68">
        <v>44613</v>
      </c>
      <c r="L537" s="68" t="s">
        <v>71</v>
      </c>
      <c r="M537" s="61" t="s">
        <v>17</v>
      </c>
      <c r="N537" s="56">
        <v>0.3659722222222222</v>
      </c>
      <c r="O537" s="56">
        <v>0.56597222222222221</v>
      </c>
      <c r="P537" s="27">
        <v>4.05</v>
      </c>
      <c r="Q537" s="65" t="s">
        <v>46</v>
      </c>
      <c r="R537" s="27" t="s">
        <v>47</v>
      </c>
      <c r="S537" s="27" t="s">
        <v>49</v>
      </c>
      <c r="T537" s="23"/>
      <c r="U537" s="27" t="s">
        <v>50</v>
      </c>
    </row>
    <row r="538" spans="1:21" s="192" customFormat="1" ht="14.25" customHeight="1" x14ac:dyDescent="0.2">
      <c r="A538" s="23" t="str">
        <f>IFERROR(VLOOKUP(D538,[23]CODIGOS!$A$1:$I$1872,2,0),"CODIGO INVALIDO ")</f>
        <v>ZONA 3</v>
      </c>
      <c r="B538" s="23" t="str">
        <f>IFERROR(VLOOKUP(D538,[23]CODIGOS!$A$1:$I$1872,3,0),"CODIGO INVALIDO ")</f>
        <v>CHIMBORAZO</v>
      </c>
      <c r="C538" s="23" t="str">
        <f>IFERROR(VLOOKUP(D538,[23]CODIGOS!$A$1:$I$1872,4,0),"CODIGO INVALIDO ")</f>
        <v>GUAMOTE</v>
      </c>
      <c r="D538" s="64" t="s">
        <v>37</v>
      </c>
      <c r="E538" s="23" t="str">
        <f>IFERROR(VLOOKUP(D538,[24]CODIGOS!$A$1:$I$1872,6,0),"CODIGO INVALIDO ")</f>
        <v>COLTA</v>
      </c>
      <c r="F538" s="23" t="str">
        <f>IFERROR(VLOOKUP(D538,[24]CODIGOS!$A$1:$I$1872,7,0),"CODIGO INVALIDO ")</f>
        <v>CEBADAS</v>
      </c>
      <c r="G538" s="23" t="str">
        <f>IFERROR(VLOOKUP(D538,[24]CODIGOS!$A$1:$I$1872,8,0),"CODIGO INVALIDO ")</f>
        <v>CEBADAS 1</v>
      </c>
      <c r="H538" s="23" t="s">
        <v>473</v>
      </c>
      <c r="I538" s="59">
        <v>-1.89828109372843</v>
      </c>
      <c r="J538" s="37">
        <v>-78.643076419830294</v>
      </c>
      <c r="K538" s="68">
        <v>44613</v>
      </c>
      <c r="L538" s="68" t="s">
        <v>71</v>
      </c>
      <c r="M538" s="61" t="s">
        <v>17</v>
      </c>
      <c r="N538" s="56">
        <v>0.38541666666666669</v>
      </c>
      <c r="O538" s="56">
        <v>0.56597222222222221</v>
      </c>
      <c r="P538" s="27">
        <v>12.04</v>
      </c>
      <c r="Q538" s="65" t="s">
        <v>46</v>
      </c>
      <c r="R538" s="27" t="s">
        <v>47</v>
      </c>
      <c r="S538" s="27" t="s">
        <v>49</v>
      </c>
      <c r="T538" s="23"/>
      <c r="U538" s="27" t="s">
        <v>50</v>
      </c>
    </row>
    <row r="539" spans="1:21" s="192" customFormat="1" ht="14.25" customHeight="1" x14ac:dyDescent="0.2">
      <c r="A539" s="23" t="str">
        <f>IFERROR(VLOOKUP(D539,[23]CODIGOS!$A$1:$I$1872,2,0),"CODIGO INVALIDO ")</f>
        <v>ZONA 3</v>
      </c>
      <c r="B539" s="23" t="str">
        <f>IFERROR(VLOOKUP(D539,[23]CODIGOS!$A$1:$I$1872,3,0),"CODIGO INVALIDO ")</f>
        <v>CHIMBORAZO</v>
      </c>
      <c r="C539" s="23" t="str">
        <f>IFERROR(VLOOKUP(D539,[23]CODIGOS!$A$1:$I$1872,4,0),"CODIGO INVALIDO ")</f>
        <v>RIOBAMBA</v>
      </c>
      <c r="D539" s="64" t="s">
        <v>231</v>
      </c>
      <c r="E539" s="23" t="str">
        <f>IFERROR(VLOOKUP(D539,[24]CODIGOS!$A$1:$I$1872,6,0),"CODIGO INVALIDO ")</f>
        <v>RIOBAMBA</v>
      </c>
      <c r="F539" s="23" t="str">
        <f>IFERROR(VLOOKUP(D539,[24]CODIGOS!$A$1:$I$1872,7,0),"CODIGO INVALIDO ")</f>
        <v>CALPI</v>
      </c>
      <c r="G539" s="23" t="str">
        <f>IFERROR(VLOOKUP(D539,[24]CODIGOS!$A$1:$I$1872,8,0),"CODIGO INVALIDO ")</f>
        <v>CALPI 1</v>
      </c>
      <c r="H539" s="23" t="s">
        <v>532</v>
      </c>
      <c r="I539" s="59">
        <v>-1.64151477614135</v>
      </c>
      <c r="J539" s="37">
        <v>-78.741954605013703</v>
      </c>
      <c r="K539" s="68">
        <v>44629</v>
      </c>
      <c r="L539" s="68" t="s">
        <v>71</v>
      </c>
      <c r="M539" s="61" t="s">
        <v>17</v>
      </c>
      <c r="N539" s="56">
        <v>0.33333333333333331</v>
      </c>
      <c r="O539" s="56">
        <v>0.5</v>
      </c>
      <c r="P539" s="27">
        <v>15.92</v>
      </c>
      <c r="Q539" s="65" t="s">
        <v>46</v>
      </c>
      <c r="R539" s="27" t="s">
        <v>47</v>
      </c>
      <c r="S539" s="27" t="s">
        <v>83</v>
      </c>
      <c r="T539" s="23"/>
      <c r="U539" s="27" t="s">
        <v>50</v>
      </c>
    </row>
    <row r="540" spans="1:21" s="192" customFormat="1" ht="14.25" customHeight="1" x14ac:dyDescent="0.2">
      <c r="A540" s="23" t="str">
        <f>IFERROR(VLOOKUP(D540,[23]CODIGOS!$A$1:$I$1872,2,0),"CODIGO INVALIDO ")</f>
        <v>ZONA 3</v>
      </c>
      <c r="B540" s="23" t="str">
        <f>IFERROR(VLOOKUP(D540,[23]CODIGOS!$A$1:$I$1872,3,0),"CODIGO INVALIDO ")</f>
        <v>CHIMBORAZO</v>
      </c>
      <c r="C540" s="23" t="str">
        <f>IFERROR(VLOOKUP(D540,[23]CODIGOS!$A$1:$I$1872,4,0),"CODIGO INVALIDO ")</f>
        <v>RIOBAMBA</v>
      </c>
      <c r="D540" s="64" t="s">
        <v>343</v>
      </c>
      <c r="E540" s="23" t="str">
        <f>IFERROR(VLOOKUP(D540,[24]CODIGOS!$A$1:$I$1872,6,0),"CODIGO INVALIDO ")</f>
        <v>RIOBAMBA</v>
      </c>
      <c r="F540" s="23" t="str">
        <f>IFERROR(VLOOKUP(D540,[24]CODIGOS!$A$1:$I$1872,7,0),"CODIGO INVALIDO ")</f>
        <v>CAMILO PONCE</v>
      </c>
      <c r="G540" s="23" t="str">
        <f>IFERROR(VLOOKUP(D540,[24]CODIGOS!$A$1:$I$1872,8,0),"CODIGO INVALIDO ")</f>
        <v>CAMILO PONCE 1</v>
      </c>
      <c r="H540" s="23" t="s">
        <v>562</v>
      </c>
      <c r="I540" s="60">
        <v>-1.7318468497100501</v>
      </c>
      <c r="J540" s="70">
        <v>-78.649442271302107</v>
      </c>
      <c r="K540" s="68">
        <v>44635</v>
      </c>
      <c r="L540" s="67" t="s">
        <v>71</v>
      </c>
      <c r="M540" s="61" t="s">
        <v>17</v>
      </c>
      <c r="N540" s="62">
        <v>0.66666666666666663</v>
      </c>
      <c r="O540" s="62">
        <v>0.75</v>
      </c>
      <c r="P540" s="27">
        <v>21.46</v>
      </c>
      <c r="Q540" s="57" t="s">
        <v>46</v>
      </c>
      <c r="R540" s="27" t="s">
        <v>47</v>
      </c>
      <c r="S540" s="27" t="s">
        <v>83</v>
      </c>
      <c r="T540" s="23"/>
      <c r="U540" s="23" t="s">
        <v>50</v>
      </c>
    </row>
    <row r="541" spans="1:21" s="192" customFormat="1" ht="14.25" customHeight="1" x14ac:dyDescent="0.2">
      <c r="A541" s="23" t="str">
        <f>IFERROR(VLOOKUP(D541,[23]CODIGOS!$A$1:$I$1872,2,0),"CODIGO INVALIDO ")</f>
        <v>ZONA 3</v>
      </c>
      <c r="B541" s="23" t="str">
        <f>IFERROR(VLOOKUP(D541,[23]CODIGOS!$A$1:$I$1872,3,0),"CODIGO INVALIDO ")</f>
        <v>CHIMBORAZO</v>
      </c>
      <c r="C541" s="23" t="str">
        <f>IFERROR(VLOOKUP(D541,[23]CODIGOS!$A$1:$I$1872,4,0),"CODIGO INVALIDO ")</f>
        <v>RIOBAMBA</v>
      </c>
      <c r="D541" s="64" t="s">
        <v>432</v>
      </c>
      <c r="E541" s="23" t="str">
        <f>IFERROR(VLOOKUP(D541,[24]CODIGOS!$A$1:$I$1872,6,0),"CODIGO INVALIDO ")</f>
        <v>RIOBAMBA</v>
      </c>
      <c r="F541" s="23" t="str">
        <f>IFERROR(VLOOKUP(D541,[24]CODIGOS!$A$1:$I$1872,7,0),"CODIGO INVALIDO ")</f>
        <v>SAN LUIS</v>
      </c>
      <c r="G541" s="23" t="str">
        <f>IFERROR(VLOOKUP(D541,[24]CODIGOS!$A$1:$I$1872,8,0),"CODIGO INVALIDO ")</f>
        <v>SAN LUIS 2</v>
      </c>
      <c r="H541" s="23" t="s">
        <v>562</v>
      </c>
      <c r="I541" s="60">
        <v>-1.68922076143518</v>
      </c>
      <c r="J541" s="70">
        <v>-78.643749269840797</v>
      </c>
      <c r="K541" s="68">
        <v>44640</v>
      </c>
      <c r="L541" s="67" t="s">
        <v>71</v>
      </c>
      <c r="M541" s="61" t="s">
        <v>17</v>
      </c>
      <c r="N541" s="62">
        <v>0.72916666666666663</v>
      </c>
      <c r="O541" s="62">
        <v>0.86458333333333337</v>
      </c>
      <c r="P541" s="23">
        <v>7.29</v>
      </c>
      <c r="Q541" s="57" t="s">
        <v>46</v>
      </c>
      <c r="R541" s="27" t="s">
        <v>47</v>
      </c>
      <c r="S541" s="27" t="s">
        <v>176</v>
      </c>
      <c r="T541" s="23"/>
      <c r="U541" s="23" t="s">
        <v>50</v>
      </c>
    </row>
    <row r="542" spans="1:21" s="192" customFormat="1" ht="14.25" customHeight="1" x14ac:dyDescent="0.2">
      <c r="A542" s="23" t="str">
        <f>IFERROR(VLOOKUP(D542,[23]CODIGOS!$A$1:$I$1872,2,0),"CODIGO INVALIDO ")</f>
        <v>ZONA 3</v>
      </c>
      <c r="B542" s="23" t="str">
        <f>IFERROR(VLOOKUP(D542,[23]CODIGOS!$A$1:$I$1872,3,0),"CODIGO INVALIDO ")</f>
        <v>CHIMBORAZO</v>
      </c>
      <c r="C542" s="23" t="str">
        <f>IFERROR(VLOOKUP(D542,[23]CODIGOS!$A$1:$I$1872,4,0),"CODIGO INVALIDO ")</f>
        <v>RIOBAMBA</v>
      </c>
      <c r="D542" s="64" t="s">
        <v>432</v>
      </c>
      <c r="E542" s="23" t="str">
        <f>IFERROR(VLOOKUP(D542,[24]CODIGOS!$A$1:$I$1872,6,0),"CODIGO INVALIDO ")</f>
        <v>RIOBAMBA</v>
      </c>
      <c r="F542" s="23" t="str">
        <f>IFERROR(VLOOKUP(D542,[24]CODIGOS!$A$1:$I$1872,7,0),"CODIGO INVALIDO ")</f>
        <v>SAN LUIS</v>
      </c>
      <c r="G542" s="23" t="str">
        <f>IFERROR(VLOOKUP(D542,[24]CODIGOS!$A$1:$I$1872,8,0),"CODIGO INVALIDO ")</f>
        <v>SAN LUIS 2</v>
      </c>
      <c r="H542" s="23" t="s">
        <v>562</v>
      </c>
      <c r="I542" s="60">
        <v>-1.6948449863788599</v>
      </c>
      <c r="J542" s="70">
        <v>-78.643396647208306</v>
      </c>
      <c r="K542" s="68">
        <v>44642</v>
      </c>
      <c r="L542" s="67" t="s">
        <v>71</v>
      </c>
      <c r="M542" s="61" t="s">
        <v>17</v>
      </c>
      <c r="N542" s="62">
        <v>0.74305555555555547</v>
      </c>
      <c r="O542" s="62">
        <v>0.86458333333333337</v>
      </c>
      <c r="P542" s="27">
        <v>8.9499999999999993</v>
      </c>
      <c r="Q542" s="57" t="s">
        <v>46</v>
      </c>
      <c r="R542" s="27" t="s">
        <v>47</v>
      </c>
      <c r="S542" s="27" t="s">
        <v>83</v>
      </c>
      <c r="T542" s="27"/>
      <c r="U542" s="23" t="s">
        <v>50</v>
      </c>
    </row>
    <row r="543" spans="1:21" s="192" customFormat="1" ht="14.25" customHeight="1" x14ac:dyDescent="0.2">
      <c r="A543" s="23" t="str">
        <f>IFERROR(VLOOKUP(D543,[23]CODIGOS!$A$1:$I$1872,2,0),"CODIGO INVALIDO ")</f>
        <v>ZONA 3</v>
      </c>
      <c r="B543" s="23" t="str">
        <f>IFERROR(VLOOKUP(D543,[23]CODIGOS!$A$1:$I$1872,3,0),"CODIGO INVALIDO ")</f>
        <v>CHIMBORAZO</v>
      </c>
      <c r="C543" s="23" t="str">
        <f>IFERROR(VLOOKUP(D543,[23]CODIGOS!$A$1:$I$1872,4,0),"CODIGO INVALIDO ")</f>
        <v>PENIPE</v>
      </c>
      <c r="D543" s="64" t="s">
        <v>621</v>
      </c>
      <c r="E543" s="23" t="str">
        <f>IFERROR(VLOOKUP(D543,[24]CODIGOS!$A$1:$I$1872,6,0),"CODIGO INVALIDO ")</f>
        <v>GUANO</v>
      </c>
      <c r="F543" s="23" t="str">
        <f>IFERROR(VLOOKUP(D543,[24]CODIGOS!$A$1:$I$1872,7,0),"CODIGO INVALIDO ")</f>
        <v>PENIPE</v>
      </c>
      <c r="G543" s="23" t="str">
        <f>IFERROR(VLOOKUP(D543,[24]CODIGOS!$A$1:$I$1872,8,0),"CODIGO INVALIDO ")</f>
        <v>PENIPE 1</v>
      </c>
      <c r="H543" s="23" t="s">
        <v>622</v>
      </c>
      <c r="I543" s="60">
        <v>-1.5668589469430401</v>
      </c>
      <c r="J543" s="60">
        <v>-78.533167737649293</v>
      </c>
      <c r="K543" s="68">
        <v>44646</v>
      </c>
      <c r="L543" s="67" t="s">
        <v>71</v>
      </c>
      <c r="M543" s="61" t="s">
        <v>17</v>
      </c>
      <c r="N543" s="62">
        <v>0.25</v>
      </c>
      <c r="O543" s="62">
        <v>0.75</v>
      </c>
      <c r="P543" s="23">
        <v>3.57</v>
      </c>
      <c r="Q543" s="57" t="s">
        <v>46</v>
      </c>
      <c r="R543" s="27" t="s">
        <v>47</v>
      </c>
      <c r="S543" s="27" t="s">
        <v>633</v>
      </c>
      <c r="T543" s="23" t="s">
        <v>166</v>
      </c>
      <c r="U543" s="23" t="s">
        <v>50</v>
      </c>
    </row>
    <row r="544" spans="1:21" s="192" customFormat="1" ht="14.25" customHeight="1" x14ac:dyDescent="0.2">
      <c r="A544" s="23" t="str">
        <f>IFERROR(VLOOKUP(D544,[23]CODIGOS!$A$1:$I$1872,2,0),"CODIGO INVALIDO ")</f>
        <v>ZONA 3</v>
      </c>
      <c r="B544" s="23" t="str">
        <f>IFERROR(VLOOKUP(D544,[23]CODIGOS!$A$1:$I$1872,3,0),"CODIGO INVALIDO ")</f>
        <v>CHIMBORAZO</v>
      </c>
      <c r="C544" s="23" t="str">
        <f>IFERROR(VLOOKUP(D544,[23]CODIGOS!$A$1:$I$1872,4,0),"CODIGO INVALIDO ")</f>
        <v>ALAUSI</v>
      </c>
      <c r="D544" s="64" t="s">
        <v>631</v>
      </c>
      <c r="E544" s="23" t="str">
        <f>IFERROR(VLOOKUP(D544,[24]CODIGOS!$A$1:$I$1872,6,0),"CODIGO INVALIDO ")</f>
        <v>ALAUSI</v>
      </c>
      <c r="F544" s="23" t="str">
        <f>IFERROR(VLOOKUP(D544,[24]CODIGOS!$A$1:$I$1872,7,0),"CODIGO INVALIDO ")</f>
        <v>TIXAN</v>
      </c>
      <c r="G544" s="23" t="str">
        <f>IFERROR(VLOOKUP(D544,[24]CODIGOS!$A$1:$I$1872,8,0),"CODIGO INVALIDO ")</f>
        <v>TIXAN 1</v>
      </c>
      <c r="H544" s="23" t="s">
        <v>632</v>
      </c>
      <c r="I544" s="12">
        <v>-2.15639770087241</v>
      </c>
      <c r="J544" s="12">
        <v>-78.8042284197181</v>
      </c>
      <c r="K544" s="68">
        <v>44648</v>
      </c>
      <c r="L544" s="67" t="s">
        <v>71</v>
      </c>
      <c r="M544" s="61" t="s">
        <v>17</v>
      </c>
      <c r="N544" s="62">
        <v>0.29166666666666669</v>
      </c>
      <c r="O544" s="62">
        <v>0.6875</v>
      </c>
      <c r="P544" s="23">
        <v>7.32</v>
      </c>
      <c r="Q544" s="57" t="s">
        <v>46</v>
      </c>
      <c r="R544" s="27" t="s">
        <v>47</v>
      </c>
      <c r="S544" s="27" t="s">
        <v>633</v>
      </c>
      <c r="T544" s="27" t="s">
        <v>448</v>
      </c>
      <c r="U544" s="23" t="s">
        <v>50</v>
      </c>
    </row>
    <row r="545" spans="1:21" s="192" customFormat="1" ht="14.25" customHeight="1" x14ac:dyDescent="0.2">
      <c r="A545" s="23" t="str">
        <f>IFERROR(VLOOKUP(D545,[23]CODIGOS!$A$1:$I$1872,2,0),"CODIGO INVALIDO ")</f>
        <v>ZONA 3</v>
      </c>
      <c r="B545" s="23" t="str">
        <f>IFERROR(VLOOKUP(D545,[23]CODIGOS!$A$1:$I$1872,3,0),"CODIGO INVALIDO ")</f>
        <v>CHIMBORAZO</v>
      </c>
      <c r="C545" s="23" t="str">
        <f>IFERROR(VLOOKUP(D545,[23]CODIGOS!$A$1:$I$1872,4,0),"CODIGO INVALIDO ")</f>
        <v>PENIPE</v>
      </c>
      <c r="D545" s="64" t="s">
        <v>621</v>
      </c>
      <c r="E545" s="23" t="str">
        <f>IFERROR(VLOOKUP(D545,[24]CODIGOS!$A$1:$I$1872,6,0),"CODIGO INVALIDO ")</f>
        <v>GUANO</v>
      </c>
      <c r="F545" s="23" t="str">
        <f>IFERROR(VLOOKUP(D545,[24]CODIGOS!$A$1:$I$1872,7,0),"CODIGO INVALIDO ")</f>
        <v>PENIPE</v>
      </c>
      <c r="G545" s="23" t="str">
        <f>IFERROR(VLOOKUP(D545,[24]CODIGOS!$A$1:$I$1872,8,0),"CODIGO INVALIDO ")</f>
        <v>PENIPE 1</v>
      </c>
      <c r="H545" s="23" t="s">
        <v>700</v>
      </c>
      <c r="I545" s="12">
        <v>-1.5230642589777601</v>
      </c>
      <c r="J545" s="12">
        <v>-78.513423303913498</v>
      </c>
      <c r="K545" s="68">
        <v>44663</v>
      </c>
      <c r="L545" s="67" t="s">
        <v>71</v>
      </c>
      <c r="M545" s="61" t="s">
        <v>17</v>
      </c>
      <c r="N545" s="62">
        <v>0.44444444444444442</v>
      </c>
      <c r="O545" s="62">
        <v>0.58333333333333337</v>
      </c>
      <c r="P545" s="23">
        <v>9.8000000000000007</v>
      </c>
      <c r="Q545" s="57" t="s">
        <v>46</v>
      </c>
      <c r="R545" s="27" t="s">
        <v>109</v>
      </c>
      <c r="S545" s="27" t="s">
        <v>288</v>
      </c>
      <c r="T545" s="23"/>
      <c r="U545" s="27" t="s">
        <v>50</v>
      </c>
    </row>
    <row r="546" spans="1:21" s="185" customFormat="1" ht="14.25" customHeight="1" x14ac:dyDescent="0.2">
      <c r="A546" s="23" t="str">
        <f>IFERROR(VLOOKUP(D546,[23]CODIGOS!$A$1:$I$1872,2,0),"CODIGO INVALIDO ")</f>
        <v>ZONA 3</v>
      </c>
      <c r="B546" s="23" t="str">
        <f>IFERROR(VLOOKUP(D546,[23]CODIGOS!$A$1:$I$1872,3,0),"CODIGO INVALIDO ")</f>
        <v>CHIMBORAZO</v>
      </c>
      <c r="C546" s="23" t="str">
        <f>IFERROR(VLOOKUP(D546,[23]CODIGOS!$A$1:$I$1872,4,0),"CODIGO INVALIDO ")</f>
        <v>RIOBAMBA</v>
      </c>
      <c r="D546" s="64" t="s">
        <v>231</v>
      </c>
      <c r="E546" s="23" t="str">
        <f>IFERROR(VLOOKUP(D546,[24]CODIGOS!$A$1:$I$1872,6,0),"CODIGO INVALIDO ")</f>
        <v>RIOBAMBA</v>
      </c>
      <c r="F546" s="23" t="str">
        <f>IFERROR(VLOOKUP(D546,[24]CODIGOS!$A$1:$I$1872,7,0),"CODIGO INVALIDO ")</f>
        <v>CALPI</v>
      </c>
      <c r="G546" s="23" t="str">
        <f>IFERROR(VLOOKUP(D546,[24]CODIGOS!$A$1:$I$1872,8,0),"CODIGO INVALIDO ")</f>
        <v>CALPI 1</v>
      </c>
      <c r="H546" s="23" t="s">
        <v>701</v>
      </c>
      <c r="I546" s="12">
        <v>-1.6517093796871301</v>
      </c>
      <c r="J546" s="12">
        <v>-78.703766866453407</v>
      </c>
      <c r="K546" s="68">
        <v>44669</v>
      </c>
      <c r="L546" s="67" t="s">
        <v>71</v>
      </c>
      <c r="M546" s="61" t="s">
        <v>17</v>
      </c>
      <c r="N546" s="62">
        <v>0.3888888888888889</v>
      </c>
      <c r="O546" s="62">
        <v>0.44791666666666669</v>
      </c>
      <c r="P546" s="23">
        <v>5.03</v>
      </c>
      <c r="Q546" s="57" t="s">
        <v>46</v>
      </c>
      <c r="R546" s="27" t="s">
        <v>47</v>
      </c>
      <c r="S546" s="27" t="s">
        <v>165</v>
      </c>
      <c r="T546" s="23"/>
      <c r="U546" s="27" t="s">
        <v>50</v>
      </c>
    </row>
    <row r="547" spans="1:21" s="192" customFormat="1" ht="14.25" customHeight="1" x14ac:dyDescent="0.2">
      <c r="A547" s="23" t="str">
        <f>IFERROR(VLOOKUP(D547,[23]CODIGOS!$A$1:$I$1872,2,0),"CODIGO INVALIDO ")</f>
        <v>ZONA 3</v>
      </c>
      <c r="B547" s="23" t="str">
        <f>IFERROR(VLOOKUP(D547,[23]CODIGOS!$A$1:$I$1872,3,0),"CODIGO INVALIDO ")</f>
        <v>CHIMBORAZO</v>
      </c>
      <c r="C547" s="23" t="str">
        <f>IFERROR(VLOOKUP(D547,[23]CODIGOS!$A$1:$I$1872,4,0),"CODIGO INVALIDO ")</f>
        <v>GUAMOTE</v>
      </c>
      <c r="D547" s="64" t="s">
        <v>260</v>
      </c>
      <c r="E547" s="23" t="str">
        <f>IFERROR(VLOOKUP(D547,[24]CODIGOS!$A$1:$I$1872,6,0),"CODIGO INVALIDO ")</f>
        <v>COLTA</v>
      </c>
      <c r="F547" s="23" t="str">
        <f>IFERROR(VLOOKUP(D547,[24]CODIGOS!$A$1:$I$1872,7,0),"CODIGO INVALIDO ")</f>
        <v>GUAMOTE</v>
      </c>
      <c r="G547" s="23" t="str">
        <f>IFERROR(VLOOKUP(D547,[24]CODIGOS!$A$1:$I$1872,8,0),"CODIGO INVALIDO ")</f>
        <v>GUAMOTE 1</v>
      </c>
      <c r="H547" s="23" t="s">
        <v>702</v>
      </c>
      <c r="I547" s="12">
        <v>-1.9777169880236001</v>
      </c>
      <c r="J547" s="12">
        <v>-78.723800628095404</v>
      </c>
      <c r="K547" s="68">
        <v>44669</v>
      </c>
      <c r="L547" s="67" t="s">
        <v>71</v>
      </c>
      <c r="M547" s="61" t="s">
        <v>17</v>
      </c>
      <c r="N547" s="62">
        <v>0.46875</v>
      </c>
      <c r="O547" s="62">
        <v>0.625</v>
      </c>
      <c r="P547" s="23">
        <v>2.23</v>
      </c>
      <c r="Q547" s="57" t="s">
        <v>46</v>
      </c>
      <c r="R547" s="27" t="s">
        <v>47</v>
      </c>
      <c r="S547" s="27" t="s">
        <v>176</v>
      </c>
      <c r="T547" s="23"/>
      <c r="U547" s="27" t="s">
        <v>50</v>
      </c>
    </row>
    <row r="548" spans="1:21" s="192" customFormat="1" ht="14.25" customHeight="1" x14ac:dyDescent="0.2">
      <c r="A548" s="23" t="str">
        <f>IFERROR(VLOOKUP(D548,[23]CODIGOS!$A$1:$I$1872,2,0),"CODIGO INVALIDO ")</f>
        <v>ZONA 3</v>
      </c>
      <c r="B548" s="23" t="str">
        <f>IFERROR(VLOOKUP(D548,[23]CODIGOS!$A$1:$I$1872,3,0),"CODIGO INVALIDO ")</f>
        <v>CHIMBORAZO</v>
      </c>
      <c r="C548" s="23" t="str">
        <f>IFERROR(VLOOKUP(D548,[23]CODIGOS!$A$1:$I$1872,4,0),"CODIGO INVALIDO ")</f>
        <v>GUAMOTE</v>
      </c>
      <c r="D548" s="64" t="s">
        <v>260</v>
      </c>
      <c r="E548" s="23" t="str">
        <f>IFERROR(VLOOKUP(D548,[24]CODIGOS!$A$1:$I$1872,6,0),"CODIGO INVALIDO ")</f>
        <v>COLTA</v>
      </c>
      <c r="F548" s="23" t="str">
        <f>IFERROR(VLOOKUP(D548,[24]CODIGOS!$A$1:$I$1872,7,0),"CODIGO INVALIDO ")</f>
        <v>GUAMOTE</v>
      </c>
      <c r="G548" s="23" t="str">
        <f>IFERROR(VLOOKUP(D548,[24]CODIGOS!$A$1:$I$1872,8,0),"CODIGO INVALIDO ")</f>
        <v>GUAMOTE 1</v>
      </c>
      <c r="H548" s="23" t="s">
        <v>703</v>
      </c>
      <c r="I548" s="12">
        <v>-2.0612083988118899</v>
      </c>
      <c r="J548" s="12">
        <v>-78.741768497686294</v>
      </c>
      <c r="K548" s="68">
        <v>44670</v>
      </c>
      <c r="L548" s="67" t="s">
        <v>71</v>
      </c>
      <c r="M548" s="61" t="s">
        <v>17</v>
      </c>
      <c r="N548" s="62">
        <v>0.46875</v>
      </c>
      <c r="O548" s="62">
        <v>0.58333333333333337</v>
      </c>
      <c r="P548" s="27">
        <v>7.26</v>
      </c>
      <c r="Q548" s="57" t="s">
        <v>46</v>
      </c>
      <c r="R548" s="27" t="s">
        <v>47</v>
      </c>
      <c r="S548" s="27" t="s">
        <v>176</v>
      </c>
      <c r="T548" s="23"/>
      <c r="U548" s="27" t="s">
        <v>50</v>
      </c>
    </row>
    <row r="549" spans="1:21" s="192" customFormat="1" ht="14.25" customHeight="1" x14ac:dyDescent="0.2">
      <c r="A549" s="23" t="str">
        <f>IFERROR(VLOOKUP(D549,[23]CODIGOS!$A$1:$I$1872,2,0),"CODIGO INVALIDO ")</f>
        <v>ZONA 3</v>
      </c>
      <c r="B549" s="23" t="str">
        <f>IFERROR(VLOOKUP(D549,[23]CODIGOS!$A$1:$I$1872,3,0),"CODIGO INVALIDO ")</f>
        <v>CHIMBORAZO</v>
      </c>
      <c r="C549" s="23" t="str">
        <f>IFERROR(VLOOKUP(D549,[23]CODIGOS!$A$1:$I$1872,4,0),"CODIGO INVALIDO ")</f>
        <v>RIOBAMBA</v>
      </c>
      <c r="D549" s="64" t="s">
        <v>343</v>
      </c>
      <c r="E549" s="23" t="str">
        <f>IFERROR(VLOOKUP(D549,[24]CODIGOS!$A$1:$I$1872,6,0),"CODIGO INVALIDO ")</f>
        <v>RIOBAMBA</v>
      </c>
      <c r="F549" s="23" t="str">
        <f>IFERROR(VLOOKUP(D549,[24]CODIGOS!$A$1:$I$1872,7,0),"CODIGO INVALIDO ")</f>
        <v>CAMILO PONCE</v>
      </c>
      <c r="G549" s="23" t="str">
        <f>IFERROR(VLOOKUP(D549,[24]CODIGOS!$A$1:$I$1872,8,0),"CODIGO INVALIDO ")</f>
        <v>CAMILO PONCE 1</v>
      </c>
      <c r="H549" s="23" t="s">
        <v>704</v>
      </c>
      <c r="I549" s="12">
        <v>-1.6698775883949</v>
      </c>
      <c r="J549" s="12">
        <v>-78.636617055532994</v>
      </c>
      <c r="K549" s="68">
        <v>44672</v>
      </c>
      <c r="L549" s="67" t="s">
        <v>71</v>
      </c>
      <c r="M549" s="61" t="s">
        <v>17</v>
      </c>
      <c r="N549" s="56">
        <v>0.42083333333333334</v>
      </c>
      <c r="O549" s="56">
        <v>0.70833333333333337</v>
      </c>
      <c r="P549" s="27">
        <v>8.2200000000000006</v>
      </c>
      <c r="Q549" s="57" t="s">
        <v>46</v>
      </c>
      <c r="R549" s="27" t="s">
        <v>47</v>
      </c>
      <c r="S549" s="27" t="s">
        <v>176</v>
      </c>
      <c r="T549" s="27"/>
      <c r="U549" s="27" t="s">
        <v>50</v>
      </c>
    </row>
    <row r="550" spans="1:21" s="192" customFormat="1" ht="14.25" customHeight="1" x14ac:dyDescent="0.2">
      <c r="A550" s="23" t="str">
        <f>IFERROR(VLOOKUP(D550,[23]CODIGOS!$A$1:$I$1872,2,0),"CODIGO INVALIDO ")</f>
        <v>ZONA 3</v>
      </c>
      <c r="B550" s="23" t="str">
        <f>IFERROR(VLOOKUP(D550,[23]CODIGOS!$A$1:$I$1872,3,0),"CODIGO INVALIDO ")</f>
        <v>CHIMBORAZO</v>
      </c>
      <c r="C550" s="23" t="str">
        <f>IFERROR(VLOOKUP(D550,[23]CODIGOS!$A$1:$I$1872,4,0),"CODIGO INVALIDO ")</f>
        <v>RIOBAMBA</v>
      </c>
      <c r="D550" s="64" t="s">
        <v>432</v>
      </c>
      <c r="E550" s="23" t="str">
        <f>IFERROR(VLOOKUP(D550,[24]CODIGOS!$A$1:$I$1872,6,0),"CODIGO INVALIDO ")</f>
        <v>RIOBAMBA</v>
      </c>
      <c r="F550" s="23" t="str">
        <f>IFERROR(VLOOKUP(D550,[24]CODIGOS!$A$1:$I$1872,7,0),"CODIGO INVALIDO ")</f>
        <v>SAN LUIS</v>
      </c>
      <c r="G550" s="23" t="str">
        <f>IFERROR(VLOOKUP(D550,[24]CODIGOS!$A$1:$I$1872,8,0),"CODIGO INVALIDO ")</f>
        <v>SAN LUIS 2</v>
      </c>
      <c r="H550" s="23" t="s">
        <v>562</v>
      </c>
      <c r="I550" s="112">
        <v>-1.7136531405589299</v>
      </c>
      <c r="J550" s="112">
        <v>-78.645141139527894</v>
      </c>
      <c r="K550" s="68">
        <v>44683</v>
      </c>
      <c r="L550" s="67" t="s">
        <v>71</v>
      </c>
      <c r="M550" s="61" t="s">
        <v>17</v>
      </c>
      <c r="N550" s="56">
        <v>0.73958333333333337</v>
      </c>
      <c r="O550" s="56">
        <v>0.83333333333333337</v>
      </c>
      <c r="P550" s="27">
        <v>7.93</v>
      </c>
      <c r="Q550" s="57" t="s">
        <v>46</v>
      </c>
      <c r="R550" s="27" t="s">
        <v>47</v>
      </c>
      <c r="S550" s="27" t="s">
        <v>83</v>
      </c>
      <c r="T550" s="23"/>
      <c r="U550" s="23" t="s">
        <v>50</v>
      </c>
    </row>
    <row r="551" spans="1:21" s="192" customFormat="1" ht="14.25" customHeight="1" x14ac:dyDescent="0.2">
      <c r="A551" s="23" t="str">
        <f>IFERROR(VLOOKUP(D551,[23]CODIGOS!$A$1:$I$1872,2,0),"CODIGO INVALIDO ")</f>
        <v>ZONA 3</v>
      </c>
      <c r="B551" s="23" t="str">
        <f>IFERROR(VLOOKUP(D551,[23]CODIGOS!$A$1:$I$1872,3,0),"CODIGO INVALIDO ")</f>
        <v>CHIMBORAZO</v>
      </c>
      <c r="C551" s="23" t="str">
        <f>IFERROR(VLOOKUP(D551,[23]CODIGOS!$A$1:$I$1872,4,0),"CODIGO INVALIDO ")</f>
        <v>RIOBAMBA</v>
      </c>
      <c r="D551" s="64" t="s">
        <v>343</v>
      </c>
      <c r="E551" s="23" t="str">
        <f>IFERROR(VLOOKUP(D551,[24]CODIGOS!$A$1:$I$1872,6,0),"CODIGO INVALIDO ")</f>
        <v>RIOBAMBA</v>
      </c>
      <c r="F551" s="23" t="str">
        <f>IFERROR(VLOOKUP(D551,[24]CODIGOS!$A$1:$I$1872,7,0),"CODIGO INVALIDO ")</f>
        <v>CAMILO PONCE</v>
      </c>
      <c r="G551" s="23" t="str">
        <f>IFERROR(VLOOKUP(D551,[24]CODIGOS!$A$1:$I$1872,8,0),"CODIGO INVALIDO ")</f>
        <v>CAMILO PONCE 1</v>
      </c>
      <c r="H551" s="23" t="s">
        <v>776</v>
      </c>
      <c r="I551" s="112">
        <v>-1.65398319220435</v>
      </c>
      <c r="J551" s="112">
        <v>-78.626651077713603</v>
      </c>
      <c r="K551" s="68">
        <v>44685</v>
      </c>
      <c r="L551" s="67" t="s">
        <v>71</v>
      </c>
      <c r="M551" s="61" t="s">
        <v>17</v>
      </c>
      <c r="N551" s="56">
        <v>0.4861111111111111</v>
      </c>
      <c r="O551" s="56">
        <v>0.63194444444444442</v>
      </c>
      <c r="P551" s="27">
        <v>11.87</v>
      </c>
      <c r="Q551" s="57" t="s">
        <v>46</v>
      </c>
      <c r="R551" s="27" t="s">
        <v>47</v>
      </c>
      <c r="S551" s="27" t="s">
        <v>228</v>
      </c>
      <c r="T551" s="27" t="s">
        <v>427</v>
      </c>
      <c r="U551" s="23" t="s">
        <v>50</v>
      </c>
    </row>
    <row r="552" spans="1:21" s="192" customFormat="1" ht="14.25" customHeight="1" x14ac:dyDescent="0.2">
      <c r="A552" s="23" t="str">
        <f>IFERROR(VLOOKUP(D552,[23]CODIGOS!$A$1:$I$1872,2,0),"CODIGO INVALIDO ")</f>
        <v>ZONA 3</v>
      </c>
      <c r="B552" s="23" t="str">
        <f>IFERROR(VLOOKUP(D552,[23]CODIGOS!$A$1:$I$1872,3,0),"CODIGO INVALIDO ")</f>
        <v>CHIMBORAZO</v>
      </c>
      <c r="C552" s="23" t="str">
        <f>IFERROR(VLOOKUP(D552,[23]CODIGOS!$A$1:$I$1872,4,0),"CODIGO INVALIDO ")</f>
        <v>RIOBAMBA</v>
      </c>
      <c r="D552" s="64" t="s">
        <v>804</v>
      </c>
      <c r="E552" s="23" t="str">
        <f>IFERROR(VLOOKUP(D552,[24]CODIGOS!$A$1:$I$1872,6,0),"CODIGO INVALIDO ")</f>
        <v>RIOBAMBA</v>
      </c>
      <c r="F552" s="23" t="str">
        <f>IFERROR(VLOOKUP(D552,[24]CODIGOS!$A$1:$I$1872,7,0),"CODIGO INVALIDO ")</f>
        <v>24 DE MAYO</v>
      </c>
      <c r="G552" s="23" t="str">
        <f>IFERROR(VLOOKUP(D552,[24]CODIGOS!$A$1:$I$1872,8,0),"CODIGO INVALIDO ")</f>
        <v>24 DE MAYO 2</v>
      </c>
      <c r="H552" s="27" t="s">
        <v>805</v>
      </c>
      <c r="I552" s="13">
        <v>-1.6393089844552799</v>
      </c>
      <c r="J552" s="13">
        <v>-78.678193301658993</v>
      </c>
      <c r="K552" s="68">
        <v>44690</v>
      </c>
      <c r="L552" s="67" t="s">
        <v>71</v>
      </c>
      <c r="M552" s="61" t="s">
        <v>17</v>
      </c>
      <c r="N552" s="56">
        <v>0.52916666666666667</v>
      </c>
      <c r="O552" s="56">
        <v>0.68541666666666667</v>
      </c>
      <c r="P552" s="27">
        <v>15</v>
      </c>
      <c r="Q552" s="57" t="s">
        <v>46</v>
      </c>
      <c r="R552" s="27" t="s">
        <v>47</v>
      </c>
      <c r="S552" s="27" t="s">
        <v>83</v>
      </c>
      <c r="T552" s="27"/>
      <c r="U552" s="23" t="s">
        <v>50</v>
      </c>
    </row>
    <row r="553" spans="1:21" s="185" customFormat="1" ht="14.25" customHeight="1" x14ac:dyDescent="0.2">
      <c r="A553" s="23" t="str">
        <f>IFERROR(VLOOKUP(D553,[23]CODIGOS!$A$1:$I$1872,2,0),"CODIGO INVALIDO ")</f>
        <v>ZONA 3</v>
      </c>
      <c r="B553" s="23" t="str">
        <f>IFERROR(VLOOKUP(D553,[23]CODIGOS!$A$1:$I$1872,3,0),"CODIGO INVALIDO ")</f>
        <v>CHIMBORAZO</v>
      </c>
      <c r="C553" s="23" t="str">
        <f>IFERROR(VLOOKUP(D553,[23]CODIGOS!$A$1:$I$1872,4,0),"CODIGO INVALIDO ")</f>
        <v>RIOBAMBA</v>
      </c>
      <c r="D553" s="64" t="s">
        <v>387</v>
      </c>
      <c r="E553" s="23" t="str">
        <f>IFERROR(VLOOKUP(D553,[24]CODIGOS!$A$1:$I$1872,6,0),"CODIGO INVALIDO ")</f>
        <v>RIOBAMBA</v>
      </c>
      <c r="F553" s="23" t="str">
        <f>IFERROR(VLOOKUP(D553,[24]CODIGOS!$A$1:$I$1872,7,0),"CODIGO INVALIDO ")</f>
        <v>24 DE MAYO</v>
      </c>
      <c r="G553" s="23" t="str">
        <f>IFERROR(VLOOKUP(D553,[24]CODIGOS!$A$1:$I$1872,8,0),"CODIGO INVALIDO ")</f>
        <v>24 DE MAYO 1</v>
      </c>
      <c r="H553" s="27" t="s">
        <v>838</v>
      </c>
      <c r="I553" s="13">
        <v>-1.65044033140252</v>
      </c>
      <c r="J553" s="13">
        <v>-78.705401141171194</v>
      </c>
      <c r="K553" s="68">
        <v>44698</v>
      </c>
      <c r="L553" s="67" t="s">
        <v>71</v>
      </c>
      <c r="M553" s="61" t="s">
        <v>17</v>
      </c>
      <c r="N553" s="62">
        <v>0.41666666666666669</v>
      </c>
      <c r="O553" s="62">
        <v>0.5</v>
      </c>
      <c r="P553" s="23">
        <v>3.37</v>
      </c>
      <c r="Q553" s="27" t="s">
        <v>46</v>
      </c>
      <c r="R553" s="27" t="s">
        <v>47</v>
      </c>
      <c r="S553" s="27" t="s">
        <v>83</v>
      </c>
      <c r="T553" s="27"/>
      <c r="U553" s="65" t="s">
        <v>50</v>
      </c>
    </row>
    <row r="554" spans="1:21" s="192" customFormat="1" ht="14.25" customHeight="1" x14ac:dyDescent="0.2">
      <c r="A554" s="23" t="str">
        <f>IFERROR(VLOOKUP(D554,[23]CODIGOS!$A$1:$I$1872,2,0),"CODIGO INVALIDO ")</f>
        <v>ZONA 3</v>
      </c>
      <c r="B554" s="23" t="str">
        <f>IFERROR(VLOOKUP(D554,[23]CODIGOS!$A$1:$I$1872,3,0),"CODIGO INVALIDO ")</f>
        <v>CHIMBORAZO</v>
      </c>
      <c r="C554" s="23" t="str">
        <f>IFERROR(VLOOKUP(D554,[23]CODIGOS!$A$1:$I$1872,4,0),"CODIGO INVALIDO ")</f>
        <v>RIOBAMBA</v>
      </c>
      <c r="D554" s="64" t="s">
        <v>804</v>
      </c>
      <c r="E554" s="23" t="str">
        <f>IFERROR(VLOOKUP(D554,[24]CODIGOS!$A$1:$I$1872,6,0),"CODIGO INVALIDO ")</f>
        <v>RIOBAMBA</v>
      </c>
      <c r="F554" s="23" t="str">
        <f>IFERROR(VLOOKUP(D554,[24]CODIGOS!$A$1:$I$1872,7,0),"CODIGO INVALIDO ")</f>
        <v>24 DE MAYO</v>
      </c>
      <c r="G554" s="23" t="str">
        <f>IFERROR(VLOOKUP(D554,[24]CODIGOS!$A$1:$I$1872,8,0),"CODIGO INVALIDO ")</f>
        <v>24 DE MAYO 2</v>
      </c>
      <c r="H554" s="23" t="s">
        <v>860</v>
      </c>
      <c r="I554" s="13">
        <v>-1.64544752846288</v>
      </c>
      <c r="J554" s="13">
        <v>-78.676349776945202</v>
      </c>
      <c r="K554" s="68">
        <v>44706</v>
      </c>
      <c r="L554" s="67" t="s">
        <v>71</v>
      </c>
      <c r="M554" s="61" t="s">
        <v>17</v>
      </c>
      <c r="N554" s="62">
        <v>0.44444444444444442</v>
      </c>
      <c r="O554" s="62">
        <v>0.66666666666666663</v>
      </c>
      <c r="P554" s="23">
        <v>20.239999999999998</v>
      </c>
      <c r="Q554" s="57" t="s">
        <v>46</v>
      </c>
      <c r="R554" s="27" t="s">
        <v>47</v>
      </c>
      <c r="S554" s="27" t="s">
        <v>176</v>
      </c>
      <c r="T554" s="23"/>
      <c r="U554" s="23" t="s">
        <v>50</v>
      </c>
    </row>
    <row r="555" spans="1:21" s="192" customFormat="1" ht="14.25" customHeight="1" x14ac:dyDescent="0.2">
      <c r="A555" s="23" t="str">
        <f>IFERROR(VLOOKUP(D555,[23]CODIGOS!$A$1:$I$1872,2,0),"CODIGO INVALIDO ")</f>
        <v>ZONA 3</v>
      </c>
      <c r="B555" s="23" t="str">
        <f>IFERROR(VLOOKUP(D555,[23]CODIGOS!$A$1:$I$1872,3,0),"CODIGO INVALIDO ")</f>
        <v>CHIMBORAZO</v>
      </c>
      <c r="C555" s="23" t="str">
        <f>IFERROR(VLOOKUP(D555,[23]CODIGOS!$A$1:$I$1872,4,0),"CODIGO INVALIDO ")</f>
        <v>GUAMOTE</v>
      </c>
      <c r="D555" s="64" t="s">
        <v>37</v>
      </c>
      <c r="E555" s="23" t="str">
        <f>IFERROR(VLOOKUP(D555,[24]CODIGOS!$A$1:$I$1872,6,0),"CODIGO INVALIDO ")</f>
        <v>COLTA</v>
      </c>
      <c r="F555" s="23" t="str">
        <f>IFERROR(VLOOKUP(D555,[24]CODIGOS!$A$1:$I$1872,7,0),"CODIGO INVALIDO ")</f>
        <v>CEBADAS</v>
      </c>
      <c r="G555" s="23" t="str">
        <f>IFERROR(VLOOKUP(D555,[24]CODIGOS!$A$1:$I$1872,8,0),"CODIGO INVALIDO ")</f>
        <v>CEBADAS 1</v>
      </c>
      <c r="H555" s="23" t="s">
        <v>562</v>
      </c>
      <c r="I555" s="13">
        <v>-1.89065944439584</v>
      </c>
      <c r="J555" s="13">
        <v>-78.641242980665993</v>
      </c>
      <c r="K555" s="68">
        <v>44707</v>
      </c>
      <c r="L555" s="67" t="s">
        <v>71</v>
      </c>
      <c r="M555" s="61" t="s">
        <v>17</v>
      </c>
      <c r="N555" s="62">
        <v>0.40625</v>
      </c>
      <c r="O555" s="62">
        <v>0.58333333333333337</v>
      </c>
      <c r="P555" s="27">
        <v>6.72</v>
      </c>
      <c r="Q555" s="57" t="s">
        <v>46</v>
      </c>
      <c r="R555" s="27" t="s">
        <v>47</v>
      </c>
      <c r="S555" s="27" t="s">
        <v>83</v>
      </c>
      <c r="T555" s="23"/>
      <c r="U555" s="23" t="s">
        <v>50</v>
      </c>
    </row>
    <row r="556" spans="1:21" s="192" customFormat="1" ht="14.25" customHeight="1" x14ac:dyDescent="0.2">
      <c r="A556" s="23" t="str">
        <f>IFERROR(VLOOKUP(D556,[23]CODIGOS!$A$1:$I$1872,2,0),"CODIGO INVALIDO ")</f>
        <v>ZONA 3</v>
      </c>
      <c r="B556" s="23" t="str">
        <f>IFERROR(VLOOKUP(D556,[23]CODIGOS!$A$1:$I$1872,3,0),"CODIGO INVALIDO ")</f>
        <v>CHIMBORAZO</v>
      </c>
      <c r="C556" s="23" t="str">
        <f>IFERROR(VLOOKUP(D556,[23]CODIGOS!$A$1:$I$1872,4,0),"CODIGO INVALIDO ")</f>
        <v>GUANO</v>
      </c>
      <c r="D556" s="64" t="s">
        <v>181</v>
      </c>
      <c r="E556" s="23" t="str">
        <f>IFERROR(VLOOKUP(D556,[24]CODIGOS!$A$1:$I$1872,6,0),"CODIGO INVALIDO ")</f>
        <v>GUANO</v>
      </c>
      <c r="F556" s="23" t="str">
        <f>IFERROR(VLOOKUP(D556,[24]CODIGOS!$A$1:$I$1872,7,0),"CODIGO INVALIDO ")</f>
        <v>SAN ANDRES</v>
      </c>
      <c r="G556" s="23" t="str">
        <f>IFERROR(VLOOKUP(D556,[24]CODIGOS!$A$1:$I$1872,8,0),"CODIGO INVALIDO ")</f>
        <v>SAN ANDRES 2</v>
      </c>
      <c r="H556" s="23" t="s">
        <v>878</v>
      </c>
      <c r="I556" s="13">
        <v>-1.60582972275416</v>
      </c>
      <c r="J556" s="13">
        <v>-78.706269783873495</v>
      </c>
      <c r="K556" s="68">
        <v>44711</v>
      </c>
      <c r="L556" s="67" t="s">
        <v>71</v>
      </c>
      <c r="M556" s="61" t="s">
        <v>17</v>
      </c>
      <c r="N556" s="56">
        <v>0.52083333333333337</v>
      </c>
      <c r="O556" s="62">
        <v>0.58333333333333337</v>
      </c>
      <c r="P556" s="27">
        <v>6.56</v>
      </c>
      <c r="Q556" s="57" t="s">
        <v>46</v>
      </c>
      <c r="R556" s="27" t="s">
        <v>47</v>
      </c>
      <c r="S556" s="27" t="s">
        <v>83</v>
      </c>
      <c r="T556" s="23"/>
      <c r="U556" s="23" t="s">
        <v>50</v>
      </c>
    </row>
    <row r="557" spans="1:21" s="192" customFormat="1" ht="14.25" customHeight="1" x14ac:dyDescent="0.2">
      <c r="A557" s="23" t="str">
        <f>IFERROR(VLOOKUP(D557,[23]CODIGOS!$A$1:$I$1872,2,0),"CODIGO INVALIDO ")</f>
        <v>ZONA 3</v>
      </c>
      <c r="B557" s="23" t="str">
        <f>IFERROR(VLOOKUP(D557,[23]CODIGOS!$A$1:$I$1872,3,0),"CODIGO INVALIDO ")</f>
        <v>CHIMBORAZO</v>
      </c>
      <c r="C557" s="23" t="str">
        <f>IFERROR(VLOOKUP(D557,[23]CODIGOS!$A$1:$I$1872,4,0),"CODIGO INVALIDO ")</f>
        <v>RIOBAMBA</v>
      </c>
      <c r="D557" s="64" t="s">
        <v>804</v>
      </c>
      <c r="E557" s="23" t="str">
        <f>IFERROR(VLOOKUP(D557,[24]CODIGOS!$A$1:$I$1872,6,0),"CODIGO INVALIDO ")</f>
        <v>RIOBAMBA</v>
      </c>
      <c r="F557" s="23" t="str">
        <f>IFERROR(VLOOKUP(D557,[24]CODIGOS!$A$1:$I$1872,7,0),"CODIGO INVALIDO ")</f>
        <v>24 DE MAYO</v>
      </c>
      <c r="G557" s="23" t="str">
        <f>IFERROR(VLOOKUP(D557,[24]CODIGOS!$A$1:$I$1872,8,0),"CODIGO INVALIDO ")</f>
        <v>24 DE MAYO 2</v>
      </c>
      <c r="H557" s="27" t="s">
        <v>805</v>
      </c>
      <c r="I557" s="13">
        <v>-1.6392990970457799</v>
      </c>
      <c r="J557" s="13">
        <v>-78.678123806948904</v>
      </c>
      <c r="K557" s="68">
        <v>44714</v>
      </c>
      <c r="L557" s="67" t="s">
        <v>71</v>
      </c>
      <c r="M557" s="61" t="s">
        <v>17</v>
      </c>
      <c r="N557" s="56">
        <v>0.40277777777777773</v>
      </c>
      <c r="O557" s="56">
        <v>0.5</v>
      </c>
      <c r="P557" s="23">
        <v>4.22</v>
      </c>
      <c r="Q557" s="57" t="s">
        <v>46</v>
      </c>
      <c r="R557" s="27" t="s">
        <v>47</v>
      </c>
      <c r="S557" s="27" t="s">
        <v>239</v>
      </c>
      <c r="T557" s="23" t="s">
        <v>598</v>
      </c>
      <c r="U557" s="23" t="s">
        <v>50</v>
      </c>
    </row>
    <row r="558" spans="1:21" s="185" customFormat="1" ht="14.25" customHeight="1" x14ac:dyDescent="0.2">
      <c r="A558" s="23" t="str">
        <f>IFERROR(VLOOKUP(D558,[23]CODIGOS!$A$1:$I$1872,2,0),"CODIGO INVALIDO ")</f>
        <v>ZONA 3</v>
      </c>
      <c r="B558" s="23" t="str">
        <f>IFERROR(VLOOKUP(D558,[23]CODIGOS!$A$1:$I$1872,3,0),"CODIGO INVALIDO ")</f>
        <v>CHIMBORAZO</v>
      </c>
      <c r="C558" s="23" t="str">
        <f>IFERROR(VLOOKUP(D558,[23]CODIGOS!$A$1:$I$1872,4,0),"CODIGO INVALIDO ")</f>
        <v>GUANO</v>
      </c>
      <c r="D558" s="64" t="s">
        <v>181</v>
      </c>
      <c r="E558" s="23" t="str">
        <f>IFERROR(VLOOKUP(D558,[24]CODIGOS!$A$1:$I$1872,6,0),"CODIGO INVALIDO ")</f>
        <v>GUANO</v>
      </c>
      <c r="F558" s="23" t="str">
        <f>IFERROR(VLOOKUP(D558,[24]CODIGOS!$A$1:$I$1872,7,0),"CODIGO INVALIDO ")</f>
        <v>SAN ANDRES</v>
      </c>
      <c r="G558" s="23" t="str">
        <f>IFERROR(VLOOKUP(D558,[24]CODIGOS!$A$1:$I$1872,8,0),"CODIGO INVALIDO ")</f>
        <v>SAN ANDRES 2</v>
      </c>
      <c r="H558" s="23" t="s">
        <v>883</v>
      </c>
      <c r="I558" s="13">
        <v>-1.5460779683238299</v>
      </c>
      <c r="J558" s="13">
        <v>-78.733601373268002</v>
      </c>
      <c r="K558" s="68">
        <v>44715</v>
      </c>
      <c r="L558" s="67" t="s">
        <v>71</v>
      </c>
      <c r="M558" s="61" t="s">
        <v>17</v>
      </c>
      <c r="N558" s="56">
        <v>0.41666666666666669</v>
      </c>
      <c r="O558" s="56">
        <v>0.5</v>
      </c>
      <c r="P558" s="23">
        <v>4.25</v>
      </c>
      <c r="Q558" s="57" t="s">
        <v>46</v>
      </c>
      <c r="R558" s="27" t="s">
        <v>47</v>
      </c>
      <c r="S558" s="27" t="s">
        <v>176</v>
      </c>
      <c r="T558" s="23"/>
      <c r="U558" s="23" t="s">
        <v>50</v>
      </c>
    </row>
    <row r="559" spans="1:21" s="192" customFormat="1" ht="14.25" customHeight="1" x14ac:dyDescent="0.2">
      <c r="A559" s="23" t="str">
        <f>IFERROR(VLOOKUP(D559,[23]CODIGOS!$A$1:$I$1872,2,0),"CODIGO INVALIDO ")</f>
        <v>ZONA 3</v>
      </c>
      <c r="B559" s="23" t="str">
        <f>IFERROR(VLOOKUP(D559,[23]CODIGOS!$A$1:$I$1872,3,0),"CODIGO INVALIDO ")</f>
        <v>CHIMBORAZO</v>
      </c>
      <c r="C559" s="23" t="str">
        <f>IFERROR(VLOOKUP(D559,[23]CODIGOS!$A$1:$I$1872,4,0),"CODIGO INVALIDO ")</f>
        <v>RIOBAMBA</v>
      </c>
      <c r="D559" s="64" t="s">
        <v>343</v>
      </c>
      <c r="E559" s="23" t="str">
        <f>IFERROR(VLOOKUP(D559,[24]CODIGOS!$A$1:$I$1872,6,0),"CODIGO INVALIDO ")</f>
        <v>RIOBAMBA</v>
      </c>
      <c r="F559" s="23" t="str">
        <f>IFERROR(VLOOKUP(D559,[24]CODIGOS!$A$1:$I$1872,7,0),"CODIGO INVALIDO ")</f>
        <v>CAMILO PONCE</v>
      </c>
      <c r="G559" s="23" t="str">
        <f>IFERROR(VLOOKUP(D559,[24]CODIGOS!$A$1:$I$1872,8,0),"CODIGO INVALIDO ")</f>
        <v>CAMILO PONCE 1</v>
      </c>
      <c r="H559" s="23" t="s">
        <v>884</v>
      </c>
      <c r="I559" s="13">
        <v>-1.6604411492640001</v>
      </c>
      <c r="J559" s="13">
        <v>-78.636987805366502</v>
      </c>
      <c r="K559" s="68">
        <v>44716</v>
      </c>
      <c r="L559" s="67" t="s">
        <v>71</v>
      </c>
      <c r="M559" s="61" t="s">
        <v>17</v>
      </c>
      <c r="N559" s="56">
        <v>0.43055555555555558</v>
      </c>
      <c r="O559" s="56">
        <v>0.70833333333333337</v>
      </c>
      <c r="P559" s="23">
        <v>2.1</v>
      </c>
      <c r="Q559" s="57" t="s">
        <v>46</v>
      </c>
      <c r="R559" s="27" t="s">
        <v>47</v>
      </c>
      <c r="S559" s="27" t="s">
        <v>239</v>
      </c>
      <c r="T559" s="27"/>
      <c r="U559" s="23" t="s">
        <v>50</v>
      </c>
    </row>
    <row r="560" spans="1:21" s="192" customFormat="1" ht="14.25" customHeight="1" x14ac:dyDescent="0.2">
      <c r="A560" s="23" t="str">
        <f>IFERROR(VLOOKUP(D560,[23]CODIGOS!$A$1:$I$1872,2,0),"CODIGO INVALIDO ")</f>
        <v>ZONA 3</v>
      </c>
      <c r="B560" s="23" t="str">
        <f>IFERROR(VLOOKUP(D560,[23]CODIGOS!$A$1:$I$1872,3,0),"CODIGO INVALIDO ")</f>
        <v>CHIMBORAZO</v>
      </c>
      <c r="C560" s="23" t="str">
        <f>IFERROR(VLOOKUP(D560,[23]CODIGOS!$A$1:$I$1872,4,0),"CODIGO INVALIDO ")</f>
        <v>RIOBAMBA</v>
      </c>
      <c r="D560" s="64" t="s">
        <v>837</v>
      </c>
      <c r="E560" s="23" t="str">
        <f>IFERROR(VLOOKUP(D560,[24]CODIGOS!$A$1:$I$1872,6,0),"CODIGO INVALIDO ")</f>
        <v>RIOBAMBA</v>
      </c>
      <c r="F560" s="23" t="str">
        <f>IFERROR(VLOOKUP(D560,[24]CODIGOS!$A$1:$I$1872,7,0),"CODIGO INVALIDO ")</f>
        <v>LA PRIMAVERA</v>
      </c>
      <c r="G560" s="23" t="str">
        <f>IFERROR(VLOOKUP(D560,[24]CODIGOS!$A$1:$I$1872,8,0),"CODIGO INVALIDO ")</f>
        <v>LA PRIMAVERA 1</v>
      </c>
      <c r="H560" s="23" t="s">
        <v>1047</v>
      </c>
      <c r="I560" s="12">
        <v>-1.6755200974825599</v>
      </c>
      <c r="J560" s="12">
        <v>-78.6603370671167</v>
      </c>
      <c r="K560" s="68">
        <v>44777</v>
      </c>
      <c r="L560" s="67" t="s">
        <v>71</v>
      </c>
      <c r="M560" s="61" t="s">
        <v>17</v>
      </c>
      <c r="N560" s="56">
        <v>0.38194444444444442</v>
      </c>
      <c r="O560" s="62">
        <v>0.53472222222222221</v>
      </c>
      <c r="P560" s="27">
        <v>9.94</v>
      </c>
      <c r="Q560" s="27" t="s">
        <v>46</v>
      </c>
      <c r="R560" s="27" t="s">
        <v>47</v>
      </c>
      <c r="S560" s="27" t="s">
        <v>83</v>
      </c>
      <c r="T560" s="23"/>
      <c r="U560" s="27" t="s">
        <v>50</v>
      </c>
    </row>
    <row r="561" spans="1:21" s="192" customFormat="1" ht="14.25" customHeight="1" x14ac:dyDescent="0.2">
      <c r="A561" s="23" t="str">
        <f>IFERROR(VLOOKUP(D561,[23]CODIGOS!$A$1:$I$1872,2,0),"CODIGO INVALIDO ")</f>
        <v>ZONA 3</v>
      </c>
      <c r="B561" s="23" t="str">
        <f>IFERROR(VLOOKUP(D561,[23]CODIGOS!$A$1:$I$1872,3,0),"CODIGO INVALIDO ")</f>
        <v>CHIMBORAZO</v>
      </c>
      <c r="C561" s="23" t="str">
        <f>IFERROR(VLOOKUP(D561,[23]CODIGOS!$A$1:$I$1872,4,0),"CODIGO INVALIDO ")</f>
        <v>GUANO</v>
      </c>
      <c r="D561" s="64" t="s">
        <v>181</v>
      </c>
      <c r="E561" s="23" t="str">
        <f>IFERROR(VLOOKUP(D561,[24]CODIGOS!$A$1:$I$1872,6,0),"CODIGO INVALIDO ")</f>
        <v>GUANO</v>
      </c>
      <c r="F561" s="23" t="str">
        <f>IFERROR(VLOOKUP(D561,[24]CODIGOS!$A$1:$I$1872,7,0),"CODIGO INVALIDO ")</f>
        <v>SAN ANDRES</v>
      </c>
      <c r="G561" s="23" t="str">
        <f>IFERROR(VLOOKUP(D561,[24]CODIGOS!$A$1:$I$1872,8,0),"CODIGO INVALIDO ")</f>
        <v>SAN ANDRES 2</v>
      </c>
      <c r="H561" s="23" t="s">
        <v>1048</v>
      </c>
      <c r="I561" s="12">
        <v>-1.6118399999999999</v>
      </c>
      <c r="J561" s="12">
        <v>-78.703565999999995</v>
      </c>
      <c r="K561" s="68">
        <v>44785</v>
      </c>
      <c r="L561" s="67" t="s">
        <v>71</v>
      </c>
      <c r="M561" s="61" t="s">
        <v>17</v>
      </c>
      <c r="N561" s="56">
        <v>0.47916666666666669</v>
      </c>
      <c r="O561" s="62">
        <v>0.54166666666666663</v>
      </c>
      <c r="P561" s="27">
        <v>6.5</v>
      </c>
      <c r="Q561" s="27" t="s">
        <v>46</v>
      </c>
      <c r="R561" s="27" t="s">
        <v>47</v>
      </c>
      <c r="S561" s="27" t="s">
        <v>83</v>
      </c>
      <c r="T561" s="23"/>
      <c r="U561" s="27" t="s">
        <v>50</v>
      </c>
    </row>
    <row r="562" spans="1:21" s="192" customFormat="1" ht="14.25" customHeight="1" x14ac:dyDescent="0.2">
      <c r="A562" s="23" t="str">
        <f>IFERROR(VLOOKUP(D562,[23]CODIGOS!$A$1:$I$1872,2,0),"CODIGO INVALIDO ")</f>
        <v>ZONA 3</v>
      </c>
      <c r="B562" s="23" t="str">
        <f>IFERROR(VLOOKUP(D562,[23]CODIGOS!$A$1:$I$1872,3,0),"CODIGO INVALIDO ")</f>
        <v>CHIMBORAZO</v>
      </c>
      <c r="C562" s="23" t="str">
        <f>IFERROR(VLOOKUP(D562,[23]CODIGOS!$A$1:$I$1872,4,0),"CODIGO INVALIDO ")</f>
        <v>GUAMOTE</v>
      </c>
      <c r="D562" s="64" t="s">
        <v>37</v>
      </c>
      <c r="E562" s="23" t="str">
        <f>IFERROR(VLOOKUP(D562,[24]CODIGOS!$A$1:$I$1872,6,0),"CODIGO INVALIDO ")</f>
        <v>COLTA</v>
      </c>
      <c r="F562" s="23" t="str">
        <f>IFERROR(VLOOKUP(D562,[24]CODIGOS!$A$1:$I$1872,7,0),"CODIGO INVALIDO ")</f>
        <v>CEBADAS</v>
      </c>
      <c r="G562" s="23" t="str">
        <f>IFERROR(VLOOKUP(D562,[24]CODIGOS!$A$1:$I$1872,8,0),"CODIGO INVALIDO ")</f>
        <v>CEBADAS 1</v>
      </c>
      <c r="H562" s="37" t="s">
        <v>1133</v>
      </c>
      <c r="I562" s="26">
        <v>-1.8721694</v>
      </c>
      <c r="J562" s="26">
        <v>-78.627655599999997</v>
      </c>
      <c r="K562" s="68">
        <v>44809</v>
      </c>
      <c r="L562" s="67" t="s">
        <v>71</v>
      </c>
      <c r="M562" s="61" t="s">
        <v>17</v>
      </c>
      <c r="N562" s="62">
        <v>0.77083333333333337</v>
      </c>
      <c r="O562" s="62">
        <v>0.875</v>
      </c>
      <c r="P562" s="65">
        <v>21.37</v>
      </c>
      <c r="Q562" s="57" t="s">
        <v>46</v>
      </c>
      <c r="R562" s="27" t="s">
        <v>47</v>
      </c>
      <c r="S562" s="27" t="s">
        <v>83</v>
      </c>
      <c r="T562" s="27"/>
      <c r="U562" s="23" t="s">
        <v>50</v>
      </c>
    </row>
    <row r="563" spans="1:21" s="192" customFormat="1" ht="14.25" customHeight="1" x14ac:dyDescent="0.2">
      <c r="A563" s="23" t="str">
        <f>IFERROR(VLOOKUP(D563,[23]CODIGOS!$A$1:$I$1872,2,0),"CODIGO INVALIDO ")</f>
        <v>ZONA 3</v>
      </c>
      <c r="B563" s="23" t="str">
        <f>IFERROR(VLOOKUP(D563,[23]CODIGOS!$A$1:$I$1872,3,0),"CODIGO INVALIDO ")</f>
        <v>CHIMBORAZO</v>
      </c>
      <c r="C563" s="23" t="str">
        <f>IFERROR(VLOOKUP(D563,[23]CODIGOS!$A$1:$I$1872,4,0),"CODIGO INVALIDO ")</f>
        <v>GUANO</v>
      </c>
      <c r="D563" s="64" t="s">
        <v>181</v>
      </c>
      <c r="E563" s="23" t="str">
        <f>IFERROR(VLOOKUP(D563,[24]CODIGOS!$A$1:$I$1872,6,0),"CODIGO INVALIDO ")</f>
        <v>GUANO</v>
      </c>
      <c r="F563" s="23" t="str">
        <f>IFERROR(VLOOKUP(D563,[24]CODIGOS!$A$1:$I$1872,7,0),"CODIGO INVALIDO ")</f>
        <v>SAN ANDRES</v>
      </c>
      <c r="G563" s="23" t="str">
        <f>IFERROR(VLOOKUP(D563,[24]CODIGOS!$A$1:$I$1872,8,0),"CODIGO INVALIDO ")</f>
        <v>SAN ANDRES 2</v>
      </c>
      <c r="H563" s="23" t="s">
        <v>1146</v>
      </c>
      <c r="I563" s="26">
        <v>-1.60100531533737</v>
      </c>
      <c r="J563" s="26">
        <v>-78.6952027664056</v>
      </c>
      <c r="K563" s="68">
        <v>44810</v>
      </c>
      <c r="L563" s="67" t="s">
        <v>71</v>
      </c>
      <c r="M563" s="61" t="s">
        <v>17</v>
      </c>
      <c r="N563" s="62">
        <v>0.43055555555555558</v>
      </c>
      <c r="O563" s="62">
        <v>0.50694444444444442</v>
      </c>
      <c r="P563" s="27">
        <v>7</v>
      </c>
      <c r="Q563" s="57" t="s">
        <v>46</v>
      </c>
      <c r="R563" s="27" t="s">
        <v>47</v>
      </c>
      <c r="S563" s="27" t="s">
        <v>83</v>
      </c>
      <c r="T563" s="27"/>
      <c r="U563" s="23" t="s">
        <v>50</v>
      </c>
    </row>
    <row r="564" spans="1:21" s="192" customFormat="1" ht="14.25" customHeight="1" x14ac:dyDescent="0.2">
      <c r="A564" s="23" t="str">
        <f>IFERROR(VLOOKUP(D564,[23]CODIGOS!$A$1:$I$1872,2,0),"CODIGO INVALIDO ")</f>
        <v>ZONA 3</v>
      </c>
      <c r="B564" s="23" t="str">
        <f>IFERROR(VLOOKUP(D564,[23]CODIGOS!$A$1:$I$1872,3,0),"CODIGO INVALIDO ")</f>
        <v>CHIMBORAZO</v>
      </c>
      <c r="C564" s="23" t="str">
        <f>IFERROR(VLOOKUP(D564,[23]CODIGOS!$A$1:$I$1872,4,0),"CODIGO INVALIDO ")</f>
        <v>GUAMOTE</v>
      </c>
      <c r="D564" s="64" t="s">
        <v>37</v>
      </c>
      <c r="E564" s="23" t="str">
        <f>IFERROR(VLOOKUP(D564,[24]CODIGOS!$A$1:$I$1872,6,0),"CODIGO INVALIDO ")</f>
        <v>COLTA</v>
      </c>
      <c r="F564" s="23" t="str">
        <f>IFERROR(VLOOKUP(D564,[24]CODIGOS!$A$1:$I$1872,7,0),"CODIGO INVALIDO ")</f>
        <v>CEBADAS</v>
      </c>
      <c r="G564" s="23" t="str">
        <f>IFERROR(VLOOKUP(D564,[24]CODIGOS!$A$1:$I$1872,8,0),"CODIGO INVALIDO ")</f>
        <v>CEBADAS 1</v>
      </c>
      <c r="H564" s="37" t="s">
        <v>1145</v>
      </c>
      <c r="I564" s="26">
        <v>-2.1824673337002398</v>
      </c>
      <c r="J564" s="26">
        <v>-78.5117023223454</v>
      </c>
      <c r="K564" s="68">
        <v>44810</v>
      </c>
      <c r="L564" s="67" t="s">
        <v>71</v>
      </c>
      <c r="M564" s="61" t="s">
        <v>17</v>
      </c>
      <c r="N564" s="62">
        <v>0.25</v>
      </c>
      <c r="O564" s="62">
        <v>0.59027777777777779</v>
      </c>
      <c r="P564" s="27">
        <v>14</v>
      </c>
      <c r="Q564" s="57" t="s">
        <v>46</v>
      </c>
      <c r="R564" s="27" t="s">
        <v>47</v>
      </c>
      <c r="S564" s="27" t="s">
        <v>83</v>
      </c>
      <c r="T564" s="27"/>
      <c r="U564" s="23" t="s">
        <v>50</v>
      </c>
    </row>
    <row r="565" spans="1:21" s="192" customFormat="1" ht="14.25" customHeight="1" x14ac:dyDescent="0.2">
      <c r="A565" s="23" t="str">
        <f>IFERROR(VLOOKUP(D565,[23]CODIGOS!$A$1:$I$1872,2,0),"CODIGO INVALIDO ")</f>
        <v>ZONA 3</v>
      </c>
      <c r="B565" s="23" t="str">
        <f>IFERROR(VLOOKUP(D565,[23]CODIGOS!$A$1:$I$1872,3,0),"CODIGO INVALIDO ")</f>
        <v>CHIMBORAZO</v>
      </c>
      <c r="C565" s="23" t="str">
        <f>IFERROR(VLOOKUP(D565,[23]CODIGOS!$A$1:$I$1872,4,0),"CODIGO INVALIDO ")</f>
        <v>RIOBAMBA</v>
      </c>
      <c r="D565" s="64" t="s">
        <v>1152</v>
      </c>
      <c r="E565" s="23" t="str">
        <f>IFERROR(VLOOKUP(D565,[24]CODIGOS!$A$1:$I$1872,6,0),"CODIGO INVALIDO ")</f>
        <v>RIOBAMBA</v>
      </c>
      <c r="F565" s="23" t="str">
        <f>IFERROR(VLOOKUP(D565,[24]CODIGOS!$A$1:$I$1872,7,0),"CODIGO INVALIDO ")</f>
        <v>CAMINOS AL SOL</v>
      </c>
      <c r="G565" s="23" t="str">
        <f>IFERROR(VLOOKUP(D565,[24]CODIGOS!$A$1:$I$1872,8,0),"CODIGO INVALIDO ")</f>
        <v>CAMINOS AL SOL 1</v>
      </c>
      <c r="H565" s="23" t="s">
        <v>1153</v>
      </c>
      <c r="I565" s="26">
        <v>-1.6836899469937601</v>
      </c>
      <c r="J565" s="26">
        <v>-78.620754357503202</v>
      </c>
      <c r="K565" s="68">
        <v>44813</v>
      </c>
      <c r="L565" s="67" t="s">
        <v>71</v>
      </c>
      <c r="M565" s="27" t="s">
        <v>17</v>
      </c>
      <c r="N565" s="62">
        <v>0.68055555555555547</v>
      </c>
      <c r="O565" s="62">
        <v>0.77083333333333337</v>
      </c>
      <c r="P565" s="23">
        <v>3.83</v>
      </c>
      <c r="Q565" s="57" t="s">
        <v>46</v>
      </c>
      <c r="R565" s="27" t="s">
        <v>47</v>
      </c>
      <c r="S565" s="27" t="s">
        <v>83</v>
      </c>
      <c r="T565" s="27"/>
      <c r="U565" s="23" t="s">
        <v>50</v>
      </c>
    </row>
    <row r="566" spans="1:21" s="185" customFormat="1" ht="14.25" customHeight="1" x14ac:dyDescent="0.2">
      <c r="A566" s="23" t="str">
        <f>IFERROR(VLOOKUP(D566,[23]CODIGOS!$A$1:$I$1872,2,0),"CODIGO INVALIDO ")</f>
        <v>ZONA 3</v>
      </c>
      <c r="B566" s="23" t="str">
        <f>IFERROR(VLOOKUP(D566,[23]CODIGOS!$A$1:$I$1872,3,0),"CODIGO INVALIDO ")</f>
        <v>CHIMBORAZO</v>
      </c>
      <c r="C566" s="23" t="str">
        <f>IFERROR(VLOOKUP(D566,[23]CODIGOS!$A$1:$I$1872,4,0),"CODIGO INVALIDO ")</f>
        <v>RIOBAMBA</v>
      </c>
      <c r="D566" s="64" t="s">
        <v>387</v>
      </c>
      <c r="E566" s="23" t="str">
        <f>IFERROR(VLOOKUP(D566,[24]CODIGOS!$A$1:$I$1872,6,0),"CODIGO INVALIDO ")</f>
        <v>RIOBAMBA</v>
      </c>
      <c r="F566" s="23" t="str">
        <f>IFERROR(VLOOKUP(D566,[24]CODIGOS!$A$1:$I$1872,7,0),"CODIGO INVALIDO ")</f>
        <v>24 DE MAYO</v>
      </c>
      <c r="G566" s="23" t="str">
        <f>IFERROR(VLOOKUP(D566,[24]CODIGOS!$A$1:$I$1872,8,0),"CODIGO INVALIDO ")</f>
        <v>24 DE MAYO 1</v>
      </c>
      <c r="H566" s="23" t="s">
        <v>693</v>
      </c>
      <c r="I566" s="12">
        <v>-1.6566700000000001</v>
      </c>
      <c r="J566" s="12">
        <v>-78.692266000000004</v>
      </c>
      <c r="K566" s="68">
        <v>44819</v>
      </c>
      <c r="L566" s="67" t="s">
        <v>71</v>
      </c>
      <c r="M566" s="61" t="s">
        <v>17</v>
      </c>
      <c r="N566" s="62">
        <v>0.5</v>
      </c>
      <c r="O566" s="62">
        <v>0.75</v>
      </c>
      <c r="P566" s="27">
        <v>2.5099999999999998</v>
      </c>
      <c r="Q566" s="57" t="s">
        <v>46</v>
      </c>
      <c r="R566" s="27" t="s">
        <v>47</v>
      </c>
      <c r="S566" s="27" t="s">
        <v>83</v>
      </c>
      <c r="T566" s="27"/>
      <c r="U566" s="23" t="s">
        <v>50</v>
      </c>
    </row>
    <row r="567" spans="1:21" s="192" customFormat="1" ht="14.25" customHeight="1" x14ac:dyDescent="0.2">
      <c r="A567" s="23" t="str">
        <f>IFERROR(VLOOKUP(D567,[23]CODIGOS!$A$1:$I$1872,2,0),"CODIGO INVALIDO ")</f>
        <v>ZONA 3</v>
      </c>
      <c r="B567" s="23" t="str">
        <f>IFERROR(VLOOKUP(D567,[23]CODIGOS!$A$1:$I$1872,3,0),"CODIGO INVALIDO ")</f>
        <v>CHIMBORAZO</v>
      </c>
      <c r="C567" s="23" t="str">
        <f>IFERROR(VLOOKUP(D567,[23]CODIGOS!$A$1:$I$1872,4,0),"CODIGO INVALIDO ")</f>
        <v>RIOBAMBA</v>
      </c>
      <c r="D567" s="64" t="s">
        <v>387</v>
      </c>
      <c r="E567" s="23" t="str">
        <f>IFERROR(VLOOKUP(D567,[24]CODIGOS!$A$1:$I$1872,6,0),"CODIGO INVALIDO ")</f>
        <v>RIOBAMBA</v>
      </c>
      <c r="F567" s="23" t="str">
        <f>IFERROR(VLOOKUP(D567,[24]CODIGOS!$A$1:$I$1872,7,0),"CODIGO INVALIDO ")</f>
        <v>24 DE MAYO</v>
      </c>
      <c r="G567" s="23" t="str">
        <f>IFERROR(VLOOKUP(D567,[24]CODIGOS!$A$1:$I$1872,8,0),"CODIGO INVALIDO ")</f>
        <v>24 DE MAYO 1</v>
      </c>
      <c r="H567" s="37" t="s">
        <v>1175</v>
      </c>
      <c r="I567" s="12">
        <v>-1.654379</v>
      </c>
      <c r="J567" s="48">
        <v>-78.627643000000006</v>
      </c>
      <c r="K567" s="68">
        <v>44820</v>
      </c>
      <c r="L567" s="67" t="s">
        <v>71</v>
      </c>
      <c r="M567" s="61" t="s">
        <v>17</v>
      </c>
      <c r="N567" s="56">
        <v>0.20138888888888887</v>
      </c>
      <c r="O567" s="56">
        <v>0.74097222222222225</v>
      </c>
      <c r="P567" s="27">
        <v>8.3000000000000007</v>
      </c>
      <c r="Q567" s="27" t="s">
        <v>46</v>
      </c>
      <c r="R567" s="27" t="s">
        <v>47</v>
      </c>
      <c r="S567" s="27" t="s">
        <v>83</v>
      </c>
      <c r="T567" s="27"/>
      <c r="U567" s="23" t="s">
        <v>50</v>
      </c>
    </row>
    <row r="568" spans="1:21" s="192" customFormat="1" ht="14.25" customHeight="1" x14ac:dyDescent="0.2">
      <c r="A568" s="23" t="str">
        <f>IFERROR(VLOOKUP(D568,[23]CODIGOS!$A$1:$I$1872,2,0),"CODIGO INVALIDO ")</f>
        <v>ZONA 3</v>
      </c>
      <c r="B568" s="23" t="str">
        <f>IFERROR(VLOOKUP(D568,[23]CODIGOS!$A$1:$I$1872,3,0),"CODIGO INVALIDO ")</f>
        <v>CHIMBORAZO</v>
      </c>
      <c r="C568" s="23" t="str">
        <f>IFERROR(VLOOKUP(D568,[23]CODIGOS!$A$1:$I$1872,4,0),"CODIGO INVALIDO ")</f>
        <v>RIOBAMBA</v>
      </c>
      <c r="D568" s="64" t="s">
        <v>343</v>
      </c>
      <c r="E568" s="23" t="str">
        <f>IFERROR(VLOOKUP(D568,[24]CODIGOS!$A$1:$I$1872,6,0),"CODIGO INVALIDO ")</f>
        <v>RIOBAMBA</v>
      </c>
      <c r="F568" s="23" t="str">
        <f>IFERROR(VLOOKUP(D568,[24]CODIGOS!$A$1:$I$1872,7,0),"CODIGO INVALIDO ")</f>
        <v>CAMILO PONCE</v>
      </c>
      <c r="G568" s="23" t="str">
        <f>IFERROR(VLOOKUP(D568,[24]CODIGOS!$A$1:$I$1872,8,0),"CODIGO INVALIDO ")</f>
        <v>CAMILO PONCE 1</v>
      </c>
      <c r="H568" s="23" t="s">
        <v>1183</v>
      </c>
      <c r="I568" s="27">
        <v>-1.669916</v>
      </c>
      <c r="J568" s="23">
        <v>-78.637485999999996</v>
      </c>
      <c r="K568" s="68">
        <v>44824</v>
      </c>
      <c r="L568" s="67" t="s">
        <v>71</v>
      </c>
      <c r="M568" s="61" t="s">
        <v>17</v>
      </c>
      <c r="N568" s="56">
        <v>0.71875</v>
      </c>
      <c r="O568" s="56">
        <v>0.83333333333333337</v>
      </c>
      <c r="P568" s="27">
        <v>7.09</v>
      </c>
      <c r="Q568" s="57" t="s">
        <v>46</v>
      </c>
      <c r="R568" s="27" t="s">
        <v>47</v>
      </c>
      <c r="S568" s="27" t="s">
        <v>83</v>
      </c>
      <c r="T568" s="27"/>
      <c r="U568" s="23" t="s">
        <v>50</v>
      </c>
    </row>
    <row r="569" spans="1:21" s="192" customFormat="1" ht="14.25" customHeight="1" x14ac:dyDescent="0.2">
      <c r="A569" s="23" t="str">
        <f>IFERROR(VLOOKUP(D569,[23]CODIGOS!$A$1:$I$1872,2,0),"CODIGO INVALIDO ")</f>
        <v>ZONA 3</v>
      </c>
      <c r="B569" s="23" t="str">
        <f>IFERROR(VLOOKUP(D569,[23]CODIGOS!$A$1:$I$1872,3,0),"CODIGO INVALIDO ")</f>
        <v>CHIMBORAZO</v>
      </c>
      <c r="C569" s="23" t="str">
        <f>IFERROR(VLOOKUP(D569,[23]CODIGOS!$A$1:$I$1872,4,0),"CODIGO INVALIDO ")</f>
        <v>GUAMOTE</v>
      </c>
      <c r="D569" s="64" t="s">
        <v>37</v>
      </c>
      <c r="E569" s="23" t="str">
        <f>IFERROR(VLOOKUP(D569,[24]CODIGOS!$A$1:$I$1872,6,0),"CODIGO INVALIDO ")</f>
        <v>COLTA</v>
      </c>
      <c r="F569" s="23" t="str">
        <f>IFERROR(VLOOKUP(D569,[24]CODIGOS!$A$1:$I$1872,7,0),"CODIGO INVALIDO ")</f>
        <v>CEBADAS</v>
      </c>
      <c r="G569" s="23" t="str">
        <f>IFERROR(VLOOKUP(D569,[24]CODIGOS!$A$1:$I$1872,8,0),"CODIGO INVALIDO ")</f>
        <v>CEBADAS 1</v>
      </c>
      <c r="H569" s="23" t="s">
        <v>1246</v>
      </c>
      <c r="I569" s="26">
        <v>-1.663945</v>
      </c>
      <c r="J569" s="26">
        <v>-78.630122999999998</v>
      </c>
      <c r="K569" s="68">
        <v>44854</v>
      </c>
      <c r="L569" s="67" t="s">
        <v>71</v>
      </c>
      <c r="M569" s="27" t="s">
        <v>17</v>
      </c>
      <c r="N569" s="56">
        <v>0.41666666666666669</v>
      </c>
      <c r="O569" s="56">
        <v>0.6645833333333333</v>
      </c>
      <c r="P569" s="113">
        <v>13.98</v>
      </c>
      <c r="Q569" s="57" t="s">
        <v>46</v>
      </c>
      <c r="R569" s="27" t="s">
        <v>47</v>
      </c>
      <c r="S569" s="27" t="s">
        <v>83</v>
      </c>
      <c r="T569" s="27"/>
      <c r="U569" s="23" t="s">
        <v>50</v>
      </c>
    </row>
    <row r="570" spans="1:21" s="192" customFormat="1" ht="14.25" customHeight="1" x14ac:dyDescent="0.2">
      <c r="A570" s="23" t="str">
        <f>IFERROR(VLOOKUP(D570,[23]CODIGOS!$A$1:$I$1872,2,0),"CODIGO INVALIDO ")</f>
        <v>ZONA 3</v>
      </c>
      <c r="B570" s="23" t="str">
        <f>IFERROR(VLOOKUP(D570,[23]CODIGOS!$A$1:$I$1872,3,0),"CODIGO INVALIDO ")</f>
        <v>CHIMBORAZO</v>
      </c>
      <c r="C570" s="23" t="str">
        <f>IFERROR(VLOOKUP(D570,[23]CODIGOS!$A$1:$I$1872,4,0),"CODIGO INVALIDO ")</f>
        <v>RIOBAMBA</v>
      </c>
      <c r="D570" s="64" t="s">
        <v>1240</v>
      </c>
      <c r="E570" s="23" t="str">
        <f>IFERROR(VLOOKUP(D570,[24]CODIGOS!$A$1:$I$1872,6,0),"CODIGO INVALIDO ")</f>
        <v>RIOBAMBA</v>
      </c>
      <c r="F570" s="23" t="str">
        <f>IFERROR(VLOOKUP(D570,[24]CODIGOS!$A$1:$I$1872,7,0),"CODIGO INVALIDO ")</f>
        <v>POLITECNICA</v>
      </c>
      <c r="G570" s="23" t="str">
        <f>IFERROR(VLOOKUP(D570,[24]CODIGOS!$A$1:$I$1872,8,0),"CODIGO INVALIDO ")</f>
        <v>POLITECNICA 1</v>
      </c>
      <c r="H570" s="23" t="s">
        <v>1282</v>
      </c>
      <c r="I570" s="59">
        <v>-1.6621236767330501</v>
      </c>
      <c r="J570" s="59">
        <v>-78.675303505496501</v>
      </c>
      <c r="K570" s="68">
        <v>44864</v>
      </c>
      <c r="L570" s="67" t="s">
        <v>71</v>
      </c>
      <c r="M570" s="27" t="s">
        <v>17</v>
      </c>
      <c r="N570" s="56">
        <v>0.65625</v>
      </c>
      <c r="O570" s="56">
        <v>0.76388888888888884</v>
      </c>
      <c r="P570" s="27">
        <v>19.63</v>
      </c>
      <c r="Q570" s="57" t="s">
        <v>46</v>
      </c>
      <c r="R570" s="27" t="s">
        <v>47</v>
      </c>
      <c r="S570" s="27" t="s">
        <v>83</v>
      </c>
      <c r="T570" s="27" t="s">
        <v>176</v>
      </c>
      <c r="U570" s="27" t="s">
        <v>50</v>
      </c>
    </row>
    <row r="571" spans="1:21" s="192" customFormat="1" ht="14.25" customHeight="1" x14ac:dyDescent="0.2">
      <c r="A571" s="23" t="str">
        <f>IFERROR(VLOOKUP(D571,[23]CODIGOS!$A$1:$I$1872,2,0),"CODIGO INVALIDO ")</f>
        <v>ZONA 3</v>
      </c>
      <c r="B571" s="23" t="str">
        <f>IFERROR(VLOOKUP(D571,[23]CODIGOS!$A$1:$I$1872,3,0),"CODIGO INVALIDO ")</f>
        <v>CHIMBORAZO</v>
      </c>
      <c r="C571" s="23" t="str">
        <f>IFERROR(VLOOKUP(D571,[23]CODIGOS!$A$1:$I$1872,4,0),"CODIGO INVALIDO ")</f>
        <v>RIOBAMBA</v>
      </c>
      <c r="D571" s="64" t="s">
        <v>432</v>
      </c>
      <c r="E571" s="23" t="str">
        <f>IFERROR(VLOOKUP(D571,[24]CODIGOS!$A$1:$I$1872,6,0),"CODIGO INVALIDO ")</f>
        <v>RIOBAMBA</v>
      </c>
      <c r="F571" s="23" t="str">
        <f>IFERROR(VLOOKUP(D571,[24]CODIGOS!$A$1:$I$1872,7,0),"CODIGO INVALIDO ")</f>
        <v>SAN LUIS</v>
      </c>
      <c r="G571" s="23" t="str">
        <f>IFERROR(VLOOKUP(D571,[24]CODIGOS!$A$1:$I$1872,8,0),"CODIGO INVALIDO ")</f>
        <v>SAN LUIS 2</v>
      </c>
      <c r="H571" s="23" t="s">
        <v>548</v>
      </c>
      <c r="I571" s="59">
        <v>-1.7349527</v>
      </c>
      <c r="J571" s="59">
        <v>-78.647140300000004</v>
      </c>
      <c r="K571" s="68">
        <v>44866</v>
      </c>
      <c r="L571" s="67" t="s">
        <v>71</v>
      </c>
      <c r="M571" s="27" t="s">
        <v>17</v>
      </c>
      <c r="N571" s="56">
        <v>0.47916666666666669</v>
      </c>
      <c r="O571" s="56">
        <v>0.64097222222222217</v>
      </c>
      <c r="P571" s="27">
        <v>3.15</v>
      </c>
      <c r="Q571" s="57" t="s">
        <v>46</v>
      </c>
      <c r="R571" s="27" t="s">
        <v>47</v>
      </c>
      <c r="S571" s="27" t="s">
        <v>176</v>
      </c>
      <c r="T571" s="27"/>
      <c r="U571" s="27" t="s">
        <v>50</v>
      </c>
    </row>
    <row r="572" spans="1:21" s="192" customFormat="1" ht="14.25" customHeight="1" x14ac:dyDescent="0.2">
      <c r="A572" s="23" t="str">
        <f>IFERROR(VLOOKUP(D572,[23]CODIGOS!$A$1:$I$1872,2,0),"CODIGO INVALIDO ")</f>
        <v>ZONA 3</v>
      </c>
      <c r="B572" s="23" t="str">
        <f>IFERROR(VLOOKUP(D572,[23]CODIGOS!$A$1:$I$1872,3,0),"CODIGO INVALIDO ")</f>
        <v>CHIMBORAZO</v>
      </c>
      <c r="C572" s="23" t="str">
        <f>IFERROR(VLOOKUP(D572,[23]CODIGOS!$A$1:$I$1872,4,0),"CODIGO INVALIDO ")</f>
        <v>RIOBAMBA</v>
      </c>
      <c r="D572" s="64" t="s">
        <v>1152</v>
      </c>
      <c r="E572" s="23" t="str">
        <f>IFERROR(VLOOKUP(D572,[24]CODIGOS!$A$1:$I$1872,6,0),"CODIGO INVALIDO ")</f>
        <v>RIOBAMBA</v>
      </c>
      <c r="F572" s="23" t="str">
        <f>IFERROR(VLOOKUP(D572,[24]CODIGOS!$A$1:$I$1872,7,0),"CODIGO INVALIDO ")</f>
        <v>CAMINOS AL SOL</v>
      </c>
      <c r="G572" s="23" t="str">
        <f>IFERROR(VLOOKUP(D572,[24]CODIGOS!$A$1:$I$1872,8,0),"CODIGO INVALIDO ")</f>
        <v>CAMINOS AL SOL 1</v>
      </c>
      <c r="H572" s="37" t="s">
        <v>1153</v>
      </c>
      <c r="I572" s="60">
        <v>-1.6816430375865601</v>
      </c>
      <c r="J572" s="60">
        <v>-78.626854419708195</v>
      </c>
      <c r="K572" s="68">
        <v>44869</v>
      </c>
      <c r="L572" s="67" t="s">
        <v>71</v>
      </c>
      <c r="M572" s="27" t="s">
        <v>17</v>
      </c>
      <c r="N572" s="56">
        <v>0.55555555555555558</v>
      </c>
      <c r="O572" s="56">
        <v>0.625</v>
      </c>
      <c r="P572" s="27">
        <v>6.84</v>
      </c>
      <c r="Q572" s="27" t="s">
        <v>46</v>
      </c>
      <c r="R572" s="27" t="s">
        <v>47</v>
      </c>
      <c r="S572" s="27" t="s">
        <v>176</v>
      </c>
      <c r="T572" s="27"/>
      <c r="U572" s="23" t="s">
        <v>50</v>
      </c>
    </row>
    <row r="573" spans="1:21" s="192" customFormat="1" ht="14.25" customHeight="1" x14ac:dyDescent="0.2">
      <c r="A573" s="23" t="str">
        <f>IFERROR(VLOOKUP(D573,[23]CODIGOS!$A$1:$I$1872,2,0),"CODIGO INVALIDO ")</f>
        <v>ZONA 3</v>
      </c>
      <c r="B573" s="23" t="str">
        <f>IFERROR(VLOOKUP(D573,[23]CODIGOS!$A$1:$I$1872,3,0),"CODIGO INVALIDO ")</f>
        <v>CHIMBORAZO</v>
      </c>
      <c r="C573" s="23" t="str">
        <f>IFERROR(VLOOKUP(D573,[23]CODIGOS!$A$1:$I$1872,4,0),"CODIGO INVALIDO ")</f>
        <v>RIOBAMBA</v>
      </c>
      <c r="D573" s="32" t="s">
        <v>1152</v>
      </c>
      <c r="E573" s="23" t="str">
        <f>IFERROR(VLOOKUP(D573,[24]CODIGOS!$A$1:$I$1872,6,0),"CODIGO INVALIDO ")</f>
        <v>RIOBAMBA</v>
      </c>
      <c r="F573" s="23" t="str">
        <f>IFERROR(VLOOKUP(D573,[24]CODIGOS!$A$1:$I$1872,7,0),"CODIGO INVALIDO ")</f>
        <v>CAMINOS AL SOL</v>
      </c>
      <c r="G573" s="23" t="str">
        <f>IFERROR(VLOOKUP(D573,[24]CODIGOS!$A$1:$I$1872,8,0),"CODIGO INVALIDO ")</f>
        <v>CAMINOS AL SOL 1</v>
      </c>
      <c r="H573" s="27" t="s">
        <v>1153</v>
      </c>
      <c r="I573" s="114">
        <v>-1.68699339224531</v>
      </c>
      <c r="J573" s="114">
        <v>-78.626651747751197</v>
      </c>
      <c r="K573" s="58">
        <v>44902</v>
      </c>
      <c r="L573" s="67" t="s">
        <v>71</v>
      </c>
      <c r="M573" s="27" t="s">
        <v>17</v>
      </c>
      <c r="N573" s="56">
        <v>0.54166666666666663</v>
      </c>
      <c r="O573" s="56">
        <v>0.6875</v>
      </c>
      <c r="P573" s="27">
        <v>2</v>
      </c>
      <c r="Q573" s="57" t="s">
        <v>46</v>
      </c>
      <c r="R573" s="27" t="s">
        <v>1362</v>
      </c>
      <c r="S573" s="27" t="s">
        <v>83</v>
      </c>
      <c r="T573" s="27"/>
      <c r="U573" s="23" t="s">
        <v>50</v>
      </c>
    </row>
    <row r="574" spans="1:21" s="192" customFormat="1" ht="14.25" customHeight="1" x14ac:dyDescent="0.2">
      <c r="A574" s="23" t="str">
        <f>IFERROR(VLOOKUP(D574,[23]CODIGOS!$A$1:$I$1872,2,0),"CODIGO INVALIDO ")</f>
        <v>ZONA 3</v>
      </c>
      <c r="B574" s="23" t="str">
        <f>IFERROR(VLOOKUP(D574,[23]CODIGOS!$A$1:$I$1872,3,0),"CODIGO INVALIDO ")</f>
        <v>CHIMBORAZO</v>
      </c>
      <c r="C574" s="23" t="str">
        <f>IFERROR(VLOOKUP(D574,[23]CODIGOS!$A$1:$I$1872,4,0),"CODIGO INVALIDO ")</f>
        <v>RIOBAMBA</v>
      </c>
      <c r="D574" s="32" t="s">
        <v>1152</v>
      </c>
      <c r="E574" s="23" t="str">
        <f>IFERROR(VLOOKUP(D574,[24]CODIGOS!$A$1:$I$1872,6,0),"CODIGO INVALIDO ")</f>
        <v>RIOBAMBA</v>
      </c>
      <c r="F574" s="23" t="str">
        <f>IFERROR(VLOOKUP(D574,[24]CODIGOS!$A$1:$I$1872,7,0),"CODIGO INVALIDO ")</f>
        <v>CAMINOS AL SOL</v>
      </c>
      <c r="G574" s="23" t="str">
        <f>IFERROR(VLOOKUP(D574,[24]CODIGOS!$A$1:$I$1872,8,0),"CODIGO INVALIDO ")</f>
        <v>CAMINOS AL SOL 1</v>
      </c>
      <c r="H574" s="27" t="s">
        <v>1363</v>
      </c>
      <c r="I574" s="114">
        <v>-1.66716030419928</v>
      </c>
      <c r="J574" s="114">
        <v>-78.621931073482301</v>
      </c>
      <c r="K574" s="58">
        <v>44902</v>
      </c>
      <c r="L574" s="67" t="s">
        <v>71</v>
      </c>
      <c r="M574" s="27" t="s">
        <v>17</v>
      </c>
      <c r="N574" s="56">
        <v>0.5</v>
      </c>
      <c r="O574" s="56">
        <v>0.57638888888888895</v>
      </c>
      <c r="P574" s="27">
        <v>7.59</v>
      </c>
      <c r="Q574" s="57" t="s">
        <v>46</v>
      </c>
      <c r="R574" s="27" t="s">
        <v>1362</v>
      </c>
      <c r="S574" s="27" t="s">
        <v>83</v>
      </c>
      <c r="T574" s="27"/>
      <c r="U574" s="23" t="s">
        <v>50</v>
      </c>
    </row>
    <row r="575" spans="1:21" s="192" customFormat="1" ht="14.25" customHeight="1" x14ac:dyDescent="0.2">
      <c r="A575" s="23" t="str">
        <f>IFERROR(VLOOKUP(D575,[23]CODIGOS!$A$1:$I$1872,2,0),"CODIGO INVALIDO ")</f>
        <v>ZONA 4</v>
      </c>
      <c r="B575" s="23" t="str">
        <f>IFERROR(VLOOKUP(D575,[23]CODIGOS!$A$1:$I$1872,3,0),"CODIGO INVALIDO ")</f>
        <v>MANABI</v>
      </c>
      <c r="C575" s="23" t="str">
        <f>IFERROR(VLOOKUP(D575,[23]CODIGOS!$A$1:$I$1872,4,0),"CODIGO INVALIDO ")</f>
        <v>JIPIJAPA</v>
      </c>
      <c r="D575" s="64" t="s">
        <v>185</v>
      </c>
      <c r="E575" s="23" t="str">
        <f>IFERROR(VLOOKUP(D575,[24]CODIGOS!$A$1:$I$1872,6,0),"CODIGO INVALIDO ")</f>
        <v>JIPIJAPA</v>
      </c>
      <c r="F575" s="23" t="str">
        <f>IFERROR(VLOOKUP(D575,[24]CODIGOS!$A$1:$I$1872,7,0),"CODIGO INVALIDO ")</f>
        <v>LA AMERICA</v>
      </c>
      <c r="G575" s="23" t="str">
        <f>IFERROR(VLOOKUP(D575,[24]CODIGOS!$A$1:$I$1872,8,0),"CODIGO INVALIDO ")</f>
        <v>LA AMERICA 1</v>
      </c>
      <c r="H575" s="23" t="s">
        <v>186</v>
      </c>
      <c r="I575" s="59">
        <v>-1.4338987124665299</v>
      </c>
      <c r="J575" s="37">
        <v>-80.519721508026095</v>
      </c>
      <c r="K575" s="68">
        <v>44574</v>
      </c>
      <c r="L575" s="68" t="s">
        <v>26</v>
      </c>
      <c r="M575" s="61" t="s">
        <v>17</v>
      </c>
      <c r="N575" s="56">
        <v>6.25E-2</v>
      </c>
      <c r="O575" s="56">
        <v>0.125</v>
      </c>
      <c r="P575" s="27">
        <v>39.04</v>
      </c>
      <c r="Q575" s="65" t="s">
        <v>46</v>
      </c>
      <c r="R575" s="27" t="s">
        <v>47</v>
      </c>
      <c r="S575" s="27" t="s">
        <v>187</v>
      </c>
      <c r="T575" s="23"/>
      <c r="U575" s="27" t="s">
        <v>50</v>
      </c>
    </row>
    <row r="576" spans="1:21" s="192" customFormat="1" ht="14.25" customHeight="1" x14ac:dyDescent="0.2">
      <c r="A576" s="23" t="str">
        <f>IFERROR(VLOOKUP(D576,[23]CODIGOS!$A$1:$I$1872,2,0),"CODIGO INVALIDO ")</f>
        <v>ZONA 4</v>
      </c>
      <c r="B576" s="23" t="str">
        <f>IFERROR(VLOOKUP(D576,[23]CODIGOS!$A$1:$I$1872,3,0),"CODIGO INVALIDO ")</f>
        <v>MANABI</v>
      </c>
      <c r="C576" s="23" t="str">
        <f>IFERROR(VLOOKUP(D576,[23]CODIGOS!$A$1:$I$1872,4,0),"CODIGO INVALIDO ")</f>
        <v>EL CARMEN</v>
      </c>
      <c r="D576" s="64" t="s">
        <v>327</v>
      </c>
      <c r="E576" s="23" t="str">
        <f>IFERROR(VLOOKUP(D576,[24]CODIGOS!$A$1:$I$1872,6,0),"CODIGO INVALIDO ")</f>
        <v>EL CARMEN</v>
      </c>
      <c r="F576" s="23" t="str">
        <f>IFERROR(VLOOKUP(D576,[24]CODIGOS!$A$1:$I$1872,7,0),"CODIGO INVALIDO ")</f>
        <v>LA BRAMADORA</v>
      </c>
      <c r="G576" s="23" t="str">
        <f>IFERROR(VLOOKUP(D576,[24]CODIGOS!$A$1:$I$1872,8,0),"CODIGO INVALIDO ")</f>
        <v>LA BRAMADORA 1</v>
      </c>
      <c r="H576" s="23" t="s">
        <v>328</v>
      </c>
      <c r="I576" s="59">
        <v>-0.262505089557247</v>
      </c>
      <c r="J576" s="37">
        <v>-79.5299649238586</v>
      </c>
      <c r="K576" s="68">
        <v>44591</v>
      </c>
      <c r="L576" s="68" t="s">
        <v>26</v>
      </c>
      <c r="M576" s="61" t="s">
        <v>17</v>
      </c>
      <c r="N576" s="56">
        <v>0.5</v>
      </c>
      <c r="O576" s="56">
        <v>0.66666666666666663</v>
      </c>
      <c r="P576" s="27">
        <v>13.1</v>
      </c>
      <c r="Q576" s="65" t="s">
        <v>46</v>
      </c>
      <c r="R576" s="27" t="s">
        <v>47</v>
      </c>
      <c r="S576" s="27" t="s">
        <v>329</v>
      </c>
      <c r="T576" s="23"/>
      <c r="U576" s="27" t="s">
        <v>50</v>
      </c>
    </row>
    <row r="577" spans="1:233" s="192" customFormat="1" ht="14.25" customHeight="1" x14ac:dyDescent="0.2">
      <c r="A577" s="23" t="str">
        <f>IFERROR(VLOOKUP(D577,[23]CODIGOS!$A$1:$I$1872,2,0),"CODIGO INVALIDO ")</f>
        <v>ZONA 4</v>
      </c>
      <c r="B577" s="23" t="str">
        <f>IFERROR(VLOOKUP(D577,[23]CODIGOS!$A$1:$I$1872,3,0),"CODIGO INVALIDO ")</f>
        <v>MANABI</v>
      </c>
      <c r="C577" s="23" t="str">
        <f>IFERROR(VLOOKUP(D577,[23]CODIGOS!$A$1:$I$1872,4,0),"CODIGO INVALIDO ")</f>
        <v>PEDERNALES</v>
      </c>
      <c r="D577" s="64" t="s">
        <v>331</v>
      </c>
      <c r="E577" s="23" t="str">
        <f>IFERROR(VLOOKUP(D577,[24]CODIGOS!$A$1:$I$1872,6,0),"CODIGO INVALIDO ")</f>
        <v>PEDERNALES</v>
      </c>
      <c r="F577" s="23" t="str">
        <f>IFERROR(VLOOKUP(D577,[24]CODIGOS!$A$1:$I$1872,7,0),"CODIGO INVALIDO ")</f>
        <v>PEDERNALES NORTE</v>
      </c>
      <c r="G577" s="23" t="str">
        <f>IFERROR(VLOOKUP(D577,[24]CODIGOS!$A$1:$I$1872,8,0),"CODIGO INVALIDO ")</f>
        <v>PEDERNALES NORTE 1</v>
      </c>
      <c r="H577" s="23" t="s">
        <v>332</v>
      </c>
      <c r="I577" s="59">
        <v>-7.5438000000000005E-2</v>
      </c>
      <c r="J577" s="37">
        <v>-80.043488999999994</v>
      </c>
      <c r="K577" s="68">
        <v>44592</v>
      </c>
      <c r="L577" s="68" t="s">
        <v>26</v>
      </c>
      <c r="M577" s="61" t="s">
        <v>17</v>
      </c>
      <c r="N577" s="56">
        <v>0.375</v>
      </c>
      <c r="O577" s="56">
        <v>0.58333333333333337</v>
      </c>
      <c r="P577" s="27">
        <v>4.6500000000000004</v>
      </c>
      <c r="Q577" s="65" t="s">
        <v>46</v>
      </c>
      <c r="R577" s="27" t="s">
        <v>47</v>
      </c>
      <c r="S577" s="27" t="s">
        <v>333</v>
      </c>
      <c r="T577" s="23"/>
      <c r="U577" s="27" t="s">
        <v>50</v>
      </c>
    </row>
    <row r="578" spans="1:233" s="192" customFormat="1" ht="14.25" customHeight="1" x14ac:dyDescent="0.2">
      <c r="A578" s="23" t="str">
        <f>IFERROR(VLOOKUP(D578,[23]CODIGOS!$A$1:$I$1872,2,0),"CODIGO INVALIDO ")</f>
        <v>ZONA 4</v>
      </c>
      <c r="B578" s="23" t="str">
        <f>IFERROR(VLOOKUP(D578,[23]CODIGOS!$A$1:$I$1872,3,0),"CODIGO INVALIDO ")</f>
        <v>MANABI</v>
      </c>
      <c r="C578" s="23" t="str">
        <f>IFERROR(VLOOKUP(D578,[23]CODIGOS!$A$1:$I$1872,4,0),"CODIGO INVALIDO ")</f>
        <v>BOLIVAR</v>
      </c>
      <c r="D578" s="64" t="s">
        <v>182</v>
      </c>
      <c r="E578" s="23" t="str">
        <f>IFERROR(VLOOKUP(D578,[24]CODIGOS!$A$1:$I$1872,6,0),"CODIGO INVALIDO ")</f>
        <v>BOLIVAR JUNIN</v>
      </c>
      <c r="F578" s="23" t="str">
        <f>IFERROR(VLOOKUP(D578,[24]CODIGOS!$A$1:$I$1872,7,0),"CODIGO INVALIDO ")</f>
        <v>CALCETA CENTRO</v>
      </c>
      <c r="G578" s="23" t="str">
        <f>IFERROR(VLOOKUP(D578,[24]CODIGOS!$A$1:$I$1872,8,0),"CODIGO INVALIDO ")</f>
        <v>CALCETA CENTRO 1</v>
      </c>
      <c r="H578" s="23" t="s">
        <v>183</v>
      </c>
      <c r="I578" s="59">
        <v>-0.84564834061160898</v>
      </c>
      <c r="J578" s="37">
        <v>-80.159811973571706</v>
      </c>
      <c r="K578" s="68">
        <v>44623</v>
      </c>
      <c r="L578" s="68" t="s">
        <v>26</v>
      </c>
      <c r="M578" s="61" t="s">
        <v>17</v>
      </c>
      <c r="N578" s="56">
        <v>0.125</v>
      </c>
      <c r="O578" s="56">
        <v>0.5</v>
      </c>
      <c r="P578" s="27">
        <v>11.95</v>
      </c>
      <c r="Q578" s="65" t="s">
        <v>46</v>
      </c>
      <c r="R578" s="27" t="s">
        <v>109</v>
      </c>
      <c r="S578" s="27" t="s">
        <v>65</v>
      </c>
      <c r="T578" s="23"/>
      <c r="U578" s="27" t="s">
        <v>50</v>
      </c>
    </row>
    <row r="579" spans="1:233" s="192" customFormat="1" ht="14.25" customHeight="1" x14ac:dyDescent="0.2">
      <c r="A579" s="23" t="str">
        <f>IFERROR(VLOOKUP(D579,[23]CODIGOS!$A$1:$I$1872,2,0),"CODIGO INVALIDO ")</f>
        <v>ZONA 4</v>
      </c>
      <c r="B579" s="23" t="str">
        <f>IFERROR(VLOOKUP(D579,[23]CODIGOS!$A$1:$I$1872,3,0),"CODIGO INVALIDO ")</f>
        <v>MANABI</v>
      </c>
      <c r="C579" s="23" t="str">
        <f>IFERROR(VLOOKUP(D579,[23]CODIGOS!$A$1:$I$1872,4,0),"CODIGO INVALIDO ")</f>
        <v>SAN VICENTE</v>
      </c>
      <c r="D579" s="64" t="s">
        <v>126</v>
      </c>
      <c r="E579" s="23" t="str">
        <f>IFERROR(VLOOKUP(D579,[24]CODIGOS!$A$1:$I$1872,6,0),"CODIGO INVALIDO ")</f>
        <v>SUCRE</v>
      </c>
      <c r="F579" s="23" t="str">
        <f>IFERROR(VLOOKUP(D579,[24]CODIGOS!$A$1:$I$1872,7,0),"CODIGO INVALIDO ")</f>
        <v>SAN VICENTE</v>
      </c>
      <c r="G579" s="23" t="str">
        <f>IFERROR(VLOOKUP(D579,[24]CODIGOS!$A$1:$I$1872,8,0),"CODIGO INVALIDO ")</f>
        <v>SAN VICENTE 1</v>
      </c>
      <c r="H579" s="23" t="s">
        <v>253</v>
      </c>
      <c r="I579" s="59">
        <v>-0.82832311919174095</v>
      </c>
      <c r="J579" s="37">
        <v>-80.493822097778306</v>
      </c>
      <c r="K579" s="68">
        <v>44625</v>
      </c>
      <c r="L579" s="68" t="s">
        <v>26</v>
      </c>
      <c r="M579" s="61" t="s">
        <v>17</v>
      </c>
      <c r="N579" s="56">
        <v>0.25</v>
      </c>
      <c r="O579" s="56">
        <v>0.75</v>
      </c>
      <c r="P579" s="27">
        <v>6.71</v>
      </c>
      <c r="Q579" s="65" t="s">
        <v>46</v>
      </c>
      <c r="R579" s="27" t="s">
        <v>47</v>
      </c>
      <c r="S579" s="27" t="s">
        <v>497</v>
      </c>
      <c r="T579" s="23" t="s">
        <v>120</v>
      </c>
      <c r="U579" s="27" t="s">
        <v>50</v>
      </c>
    </row>
    <row r="580" spans="1:233" s="192" customFormat="1" ht="14.25" customHeight="1" x14ac:dyDescent="0.2">
      <c r="A580" s="23" t="str">
        <f>IFERROR(VLOOKUP(D580,[23]CODIGOS!$A$1:$I$1872,2,0),"CODIGO INVALIDO ")</f>
        <v>ZONA 4</v>
      </c>
      <c r="B580" s="23" t="str">
        <f>IFERROR(VLOOKUP(D580,[23]CODIGOS!$A$1:$I$1872,3,0),"CODIGO INVALIDO ")</f>
        <v>MANABI</v>
      </c>
      <c r="C580" s="23" t="str">
        <f>IFERROR(VLOOKUP(D580,[23]CODIGOS!$A$1:$I$1872,4,0),"CODIGO INVALIDO ")</f>
        <v>JIPIJAPA</v>
      </c>
      <c r="D580" s="64" t="s">
        <v>533</v>
      </c>
      <c r="E580" s="23" t="str">
        <f>IFERROR(VLOOKUP(D580,[24]CODIGOS!$A$1:$I$1872,6,0),"CODIGO INVALIDO ")</f>
        <v>JIPIJAPA</v>
      </c>
      <c r="F580" s="23" t="str">
        <f>IFERROR(VLOOKUP(D580,[24]CODIGOS!$A$1:$I$1872,7,0),"CODIGO INVALIDO ")</f>
        <v>JIPIJAPA</v>
      </c>
      <c r="G580" s="23" t="str">
        <f>IFERROR(VLOOKUP(D580,[24]CODIGOS!$A$1:$I$1872,8,0),"CODIGO INVALIDO ")</f>
        <v>JIPIJAPA 1</v>
      </c>
      <c r="H580" s="23" t="s">
        <v>534</v>
      </c>
      <c r="I580" s="59">
        <v>-1.3608999756384399</v>
      </c>
      <c r="J580" s="37">
        <v>-80.589051246642995</v>
      </c>
      <c r="K580" s="68">
        <v>44629</v>
      </c>
      <c r="L580" s="68" t="s">
        <v>26</v>
      </c>
      <c r="M580" s="61" t="s">
        <v>17</v>
      </c>
      <c r="N580" s="56">
        <v>0.83333333333333337</v>
      </c>
      <c r="O580" s="56">
        <v>1.0416666666666666E-2</v>
      </c>
      <c r="P580" s="27">
        <v>7.37</v>
      </c>
      <c r="Q580" s="65" t="s">
        <v>46</v>
      </c>
      <c r="R580" s="27" t="s">
        <v>47</v>
      </c>
      <c r="S580" s="27" t="s">
        <v>535</v>
      </c>
      <c r="T580" s="23"/>
      <c r="U580" s="27" t="s">
        <v>50</v>
      </c>
    </row>
    <row r="581" spans="1:233" s="192" customFormat="1" ht="14.25" customHeight="1" x14ac:dyDescent="0.2">
      <c r="A581" s="23" t="str">
        <f>IFERROR(VLOOKUP(D581,[23]CODIGOS!$A$1:$I$1872,2,0),"CODIGO INVALIDO ")</f>
        <v>ZONA 4</v>
      </c>
      <c r="B581" s="23" t="str">
        <f>IFERROR(VLOOKUP(D581,[23]CODIGOS!$A$1:$I$1872,3,0),"CODIGO INVALIDO ")</f>
        <v>MANABI</v>
      </c>
      <c r="C581" s="23" t="str">
        <f>IFERROR(VLOOKUP(D581,[23]CODIGOS!$A$1:$I$1872,4,0),"CODIGO INVALIDO ")</f>
        <v>SUCRE</v>
      </c>
      <c r="D581" s="64" t="s">
        <v>613</v>
      </c>
      <c r="E581" s="23" t="str">
        <f>IFERROR(VLOOKUP(D581,[24]CODIGOS!$A$1:$I$1872,6,0),"CODIGO INVALIDO ")</f>
        <v>SUCRE</v>
      </c>
      <c r="F581" s="23" t="str">
        <f>IFERROR(VLOOKUP(D581,[24]CODIGOS!$A$1:$I$1872,7,0),"CODIGO INVALIDO ")</f>
        <v>CHARAPOTO</v>
      </c>
      <c r="G581" s="23" t="str">
        <f>IFERROR(VLOOKUP(D581,[24]CODIGOS!$A$1:$I$1872,8,0),"CODIGO INVALIDO ")</f>
        <v>CHARAPOTO 1</v>
      </c>
      <c r="H581" s="27" t="s">
        <v>614</v>
      </c>
      <c r="I581" s="4">
        <v>-0.78878760480604804</v>
      </c>
      <c r="J581" s="4">
        <f>-80.5134845260181</f>
        <v>-80.513484526018104</v>
      </c>
      <c r="K581" s="68">
        <v>44646</v>
      </c>
      <c r="L581" s="27" t="s">
        <v>26</v>
      </c>
      <c r="M581" s="61" t="s">
        <v>17</v>
      </c>
      <c r="N581" s="66">
        <v>0.45833333333333331</v>
      </c>
      <c r="O581" s="66">
        <v>0.625</v>
      </c>
      <c r="P581" s="115">
        <v>7.8</v>
      </c>
      <c r="Q581" s="27" t="s">
        <v>46</v>
      </c>
      <c r="R581" s="27" t="s">
        <v>47</v>
      </c>
      <c r="S581" s="27" t="s">
        <v>161</v>
      </c>
      <c r="T581" s="27"/>
      <c r="U581" s="27" t="s">
        <v>50</v>
      </c>
    </row>
    <row r="582" spans="1:233" s="192" customFormat="1" ht="14.25" customHeight="1" x14ac:dyDescent="0.2">
      <c r="A582" s="23" t="str">
        <f>IFERROR(VLOOKUP(D582,[23]CODIGOS!$A$1:$I$1872,2,0),"CODIGO INVALIDO ")</f>
        <v>ZONA 4</v>
      </c>
      <c r="B582" s="23" t="str">
        <f>IFERROR(VLOOKUP(D582,[23]CODIGOS!$A$1:$I$1872,3,0),"CODIGO INVALIDO ")</f>
        <v>MANABI</v>
      </c>
      <c r="C582" s="23" t="str">
        <f>IFERROR(VLOOKUP(D582,[23]CODIGOS!$A$1:$I$1872,4,0),"CODIGO INVALIDO ")</f>
        <v>MONTECRISTI</v>
      </c>
      <c r="D582" s="64" t="s">
        <v>634</v>
      </c>
      <c r="E582" s="23" t="str">
        <f>IFERROR(VLOOKUP(D582,[24]CODIGOS!$A$1:$I$1872,6,0),"CODIGO INVALIDO ")</f>
        <v>MANTA</v>
      </c>
      <c r="F582" s="23" t="str">
        <f>IFERROR(VLOOKUP(D582,[24]CODIGOS!$A$1:$I$1872,7,0),"CODIGO INVALIDO ")</f>
        <v>MONTECRISTI</v>
      </c>
      <c r="G582" s="23" t="str">
        <f>IFERROR(VLOOKUP(D582,[24]CODIGOS!$A$1:$I$1872,8,0),"CODIGO INVALIDO ")</f>
        <v>MONTECRISTI 1</v>
      </c>
      <c r="H582" s="27" t="s">
        <v>635</v>
      </c>
      <c r="I582" s="4">
        <v>-1.0638102566172201</v>
      </c>
      <c r="J582" s="4">
        <v>-80.582935810089097</v>
      </c>
      <c r="K582" s="68">
        <v>44651</v>
      </c>
      <c r="L582" s="27" t="s">
        <v>26</v>
      </c>
      <c r="M582" s="61" t="s">
        <v>17</v>
      </c>
      <c r="N582" s="66">
        <v>0.75</v>
      </c>
      <c r="O582" s="66">
        <v>0.83333333333333337</v>
      </c>
      <c r="P582" s="27">
        <v>24.44</v>
      </c>
      <c r="Q582" s="27" t="s">
        <v>46</v>
      </c>
      <c r="R582" s="27" t="s">
        <v>109</v>
      </c>
      <c r="S582" s="27" t="s">
        <v>65</v>
      </c>
      <c r="T582" s="27"/>
      <c r="U582" s="27" t="s">
        <v>50</v>
      </c>
    </row>
    <row r="583" spans="1:233" s="192" customFormat="1" ht="14.25" customHeight="1" x14ac:dyDescent="0.2">
      <c r="A583" s="23" t="str">
        <f>IFERROR(VLOOKUP(D583,[23]CODIGOS!$A$1:$I$1872,2,0),"CODIGO INVALIDO ")</f>
        <v>ZONA 4</v>
      </c>
      <c r="B583" s="23" t="str">
        <f>IFERROR(VLOOKUP(D583,[23]CODIGOS!$A$1:$I$1872,3,0),"CODIGO INVALIDO ")</f>
        <v>MANABI</v>
      </c>
      <c r="C583" s="23" t="str">
        <f>IFERROR(VLOOKUP(D583,[23]CODIGOS!$A$1:$I$1872,4,0),"CODIGO INVALIDO ")</f>
        <v>JIPIJAPA</v>
      </c>
      <c r="D583" s="64" t="s">
        <v>706</v>
      </c>
      <c r="E583" s="23" t="str">
        <f>IFERROR(VLOOKUP(D583,[24]CODIGOS!$A$1:$I$1872,6,0),"CODIGO INVALIDO ")</f>
        <v>JIPIJAPA</v>
      </c>
      <c r="F583" s="23" t="str">
        <f>IFERROR(VLOOKUP(D583,[24]CODIGOS!$A$1:$I$1872,7,0),"CODIGO INVALIDO ")</f>
        <v>PUERTO CAYO</v>
      </c>
      <c r="G583" s="23" t="str">
        <f>IFERROR(VLOOKUP(D583,[24]CODIGOS!$A$1:$I$1872,8,0),"CODIGO INVALIDO ")</f>
        <v>PUERTO CAYO 1</v>
      </c>
      <c r="H583" s="27" t="s">
        <v>707</v>
      </c>
      <c r="I583" s="4">
        <v>-1.363227</v>
      </c>
      <c r="J583" s="4">
        <v>-80.603882999999996</v>
      </c>
      <c r="K583" s="68">
        <v>44656</v>
      </c>
      <c r="L583" s="27" t="s">
        <v>26</v>
      </c>
      <c r="M583" s="61" t="s">
        <v>17</v>
      </c>
      <c r="N583" s="66">
        <v>0.6875</v>
      </c>
      <c r="O583" s="66">
        <v>0.77083333333333337</v>
      </c>
      <c r="P583" s="27">
        <v>23</v>
      </c>
      <c r="Q583" s="27" t="s">
        <v>46</v>
      </c>
      <c r="R583" s="27" t="s">
        <v>109</v>
      </c>
      <c r="S583" s="27" t="s">
        <v>288</v>
      </c>
      <c r="T583" s="27"/>
      <c r="U583" s="27" t="s">
        <v>50</v>
      </c>
    </row>
    <row r="584" spans="1:233" s="192" customFormat="1" ht="14.25" customHeight="1" x14ac:dyDescent="0.2">
      <c r="A584" s="23" t="str">
        <f>IFERROR(VLOOKUP(D584,[23]CODIGOS!$A$1:$I$1872,2,0),"CODIGO INVALIDO ")</f>
        <v>ZONA 4</v>
      </c>
      <c r="B584" s="23" t="str">
        <f>IFERROR(VLOOKUP(D584,[23]CODIGOS!$A$1:$I$1872,3,0),"CODIGO INVALIDO ")</f>
        <v>MANABI</v>
      </c>
      <c r="C584" s="23" t="str">
        <f>IFERROR(VLOOKUP(D584,[23]CODIGOS!$A$1:$I$1872,4,0),"CODIGO INVALIDO ")</f>
        <v>CHONE</v>
      </c>
      <c r="D584" s="64" t="s">
        <v>712</v>
      </c>
      <c r="E584" s="23" t="str">
        <f>IFERROR(VLOOKUP(D584,[24]CODIGOS!$A$1:$I$1872,6,0),"CODIGO INVALIDO ")</f>
        <v>CHONE</v>
      </c>
      <c r="F584" s="23" t="str">
        <f>IFERROR(VLOOKUP(D584,[24]CODIGOS!$A$1:$I$1872,7,0),"CODIGO INVALIDO ")</f>
        <v>CONVENTO</v>
      </c>
      <c r="G584" s="23" t="str">
        <f>IFERROR(VLOOKUP(D584,[24]CODIGOS!$A$1:$I$1872,8,0),"CODIGO INVALIDO ")</f>
        <v>CONVENTO 1</v>
      </c>
      <c r="H584" s="27" t="s">
        <v>713</v>
      </c>
      <c r="I584" s="4">
        <v>-0.66139659600843703</v>
      </c>
      <c r="J584" s="4">
        <v>-79.985725879669204</v>
      </c>
      <c r="K584" s="68">
        <v>44674</v>
      </c>
      <c r="L584" s="27" t="s">
        <v>26</v>
      </c>
      <c r="M584" s="61" t="s">
        <v>17</v>
      </c>
      <c r="N584" s="66">
        <v>0.72916666666666663</v>
      </c>
      <c r="O584" s="66">
        <v>0.79166666666666663</v>
      </c>
      <c r="P584" s="27">
        <v>19</v>
      </c>
      <c r="Q584" s="27" t="s">
        <v>46</v>
      </c>
      <c r="R584" s="27" t="s">
        <v>109</v>
      </c>
      <c r="S584" s="27" t="s">
        <v>65</v>
      </c>
      <c r="T584" s="27"/>
      <c r="U584" s="27" t="s">
        <v>50</v>
      </c>
    </row>
    <row r="585" spans="1:233" s="192" customFormat="1" ht="14.25" customHeight="1" x14ac:dyDescent="0.2">
      <c r="A585" s="23" t="str">
        <f>IFERROR(VLOOKUP(D585,[23]CODIGOS!$A$1:$I$1872,2,0),"CODIGO INVALIDO ")</f>
        <v>ZONA 4</v>
      </c>
      <c r="B585" s="23" t="str">
        <f>IFERROR(VLOOKUP(D585,[23]CODIGOS!$A$1:$I$1872,3,0),"CODIGO INVALIDO ")</f>
        <v>MANABI</v>
      </c>
      <c r="C585" s="23" t="str">
        <f>IFERROR(VLOOKUP(D585,[23]CODIGOS!$A$1:$I$1872,4,0),"CODIGO INVALIDO ")</f>
        <v>PICHINCHA</v>
      </c>
      <c r="D585" s="64" t="s">
        <v>710</v>
      </c>
      <c r="E585" s="23" t="str">
        <f>IFERROR(VLOOKUP(D585,[24]CODIGOS!$A$1:$I$1872,6,0),"CODIGO INVALIDO ")</f>
        <v>PICHINCHA</v>
      </c>
      <c r="F585" s="23" t="str">
        <f>IFERROR(VLOOKUP(D585,[24]CODIGOS!$A$1:$I$1872,7,0),"CODIGO INVALIDO ")</f>
        <v>SAN SEBASTIAN</v>
      </c>
      <c r="G585" s="23" t="str">
        <f>IFERROR(VLOOKUP(D585,[24]CODIGOS!$A$1:$I$1872,8,0),"CODIGO INVALIDO ")</f>
        <v>SAN SEBASTIAN 1</v>
      </c>
      <c r="H585" s="27" t="s">
        <v>714</v>
      </c>
      <c r="I585" s="4">
        <v>-1.05841994079436</v>
      </c>
      <c r="J585" s="4">
        <v>-80.008421016853902</v>
      </c>
      <c r="K585" s="68">
        <v>44678</v>
      </c>
      <c r="L585" s="27" t="s">
        <v>26</v>
      </c>
      <c r="M585" s="61" t="s">
        <v>17</v>
      </c>
      <c r="N585" s="66">
        <v>0.41666666666666669</v>
      </c>
      <c r="O585" s="66">
        <v>0.54166666666666663</v>
      </c>
      <c r="P585" s="27">
        <v>6.37</v>
      </c>
      <c r="Q585" s="27" t="s">
        <v>46</v>
      </c>
      <c r="R585" s="27" t="s">
        <v>109</v>
      </c>
      <c r="S585" s="27" t="s">
        <v>65</v>
      </c>
      <c r="T585" s="27"/>
      <c r="U585" s="27" t="s">
        <v>50</v>
      </c>
    </row>
    <row r="586" spans="1:233" s="197" customFormat="1" ht="14.25" customHeight="1" x14ac:dyDescent="0.2">
      <c r="A586" s="23" t="str">
        <f>IFERROR(VLOOKUP(D586,[23]CODIGOS!$A$1:$I$1872,2,0),"CODIGO INVALIDO ")</f>
        <v>ZONA 4</v>
      </c>
      <c r="B586" s="23" t="str">
        <f>IFERROR(VLOOKUP(D586,[23]CODIGOS!$A$1:$I$1872,3,0),"CODIGO INVALIDO ")</f>
        <v>MANABI</v>
      </c>
      <c r="C586" s="23" t="str">
        <f>IFERROR(VLOOKUP(D586,[23]CODIGOS!$A$1:$I$1872,4,0),"CODIGO INVALIDO ")</f>
        <v>EL CARMEN</v>
      </c>
      <c r="D586" s="64" t="s">
        <v>319</v>
      </c>
      <c r="E586" s="23" t="str">
        <f>IFERROR(VLOOKUP(D586,[24]CODIGOS!$A$1:$I$1872,6,0),"CODIGO INVALIDO ")</f>
        <v>EL CARMEN</v>
      </c>
      <c r="F586" s="23" t="str">
        <f>IFERROR(VLOOKUP(D586,[24]CODIGOS!$A$1:$I$1872,7,0),"CODIGO INVALIDO ")</f>
        <v>EL PARAISO LA CATORCE</v>
      </c>
      <c r="G586" s="23" t="str">
        <f>IFERROR(VLOOKUP(D586,[24]CODIGOS!$A$1:$I$1872,8,0),"CODIGO INVALIDO ")</f>
        <v>EL PARAISO LA CATORCE 1</v>
      </c>
      <c r="H586" s="45" t="s">
        <v>857</v>
      </c>
      <c r="I586" s="116">
        <v>-0.21552035052342899</v>
      </c>
      <c r="J586" s="116">
        <v>-79.540758132934499</v>
      </c>
      <c r="K586" s="68">
        <v>44707</v>
      </c>
      <c r="L586" s="45" t="s">
        <v>26</v>
      </c>
      <c r="M586" s="61" t="s">
        <v>17</v>
      </c>
      <c r="N586" s="28">
        <v>8.3333333333333329E-2</v>
      </c>
      <c r="O586" s="28">
        <v>0.79166666666666663</v>
      </c>
      <c r="P586" s="45">
        <v>10.36</v>
      </c>
      <c r="Q586" s="65" t="s">
        <v>46</v>
      </c>
      <c r="R586" s="27" t="s">
        <v>109</v>
      </c>
      <c r="S586" s="27" t="s">
        <v>65</v>
      </c>
      <c r="T586" s="45"/>
      <c r="U586" s="45" t="s">
        <v>50</v>
      </c>
    </row>
    <row r="587" spans="1:233" s="197" customFormat="1" ht="14.25" customHeight="1" x14ac:dyDescent="0.2">
      <c r="A587" s="23" t="str">
        <f>IFERROR(VLOOKUP(D587,[23]CODIGOS!$A$1:$I$1872,2,0),"CODIGO INVALIDO ")</f>
        <v>ZONA 4</v>
      </c>
      <c r="B587" s="23" t="str">
        <f>IFERROR(VLOOKUP(D587,[23]CODIGOS!$A$1:$I$1872,3,0),"CODIGO INVALIDO ")</f>
        <v>MANABI</v>
      </c>
      <c r="C587" s="23" t="str">
        <f>IFERROR(VLOOKUP(D587,[23]CODIGOS!$A$1:$I$1872,4,0),"CODIGO INVALIDO ")</f>
        <v>EL CARMEN</v>
      </c>
      <c r="D587" s="64" t="s">
        <v>319</v>
      </c>
      <c r="E587" s="23" t="str">
        <f>IFERROR(VLOOKUP(D587,[24]CODIGOS!$A$1:$I$1872,6,0),"CODIGO INVALIDO ")</f>
        <v>EL CARMEN</v>
      </c>
      <c r="F587" s="23" t="str">
        <f>IFERROR(VLOOKUP(D587,[24]CODIGOS!$A$1:$I$1872,7,0),"CODIGO INVALIDO ")</f>
        <v>EL PARAISO LA CATORCE</v>
      </c>
      <c r="G587" s="23" t="str">
        <f>IFERROR(VLOOKUP(D587,[24]CODIGOS!$A$1:$I$1872,8,0),"CODIGO INVALIDO ")</f>
        <v>EL PARAISO LA CATORCE 1</v>
      </c>
      <c r="H587" s="45" t="s">
        <v>857</v>
      </c>
      <c r="I587" s="116">
        <v>-0.21552035052342899</v>
      </c>
      <c r="J587" s="116">
        <v>-79.540758132934499</v>
      </c>
      <c r="K587" s="68">
        <v>44707</v>
      </c>
      <c r="L587" s="45" t="s">
        <v>26</v>
      </c>
      <c r="M587" s="61" t="s">
        <v>17</v>
      </c>
      <c r="N587" s="28">
        <v>8.3333333333333329E-2</v>
      </c>
      <c r="O587" s="28">
        <v>0.79166666666666663</v>
      </c>
      <c r="P587" s="45">
        <v>30.48</v>
      </c>
      <c r="Q587" s="65" t="s">
        <v>46</v>
      </c>
      <c r="R587" s="27" t="s">
        <v>109</v>
      </c>
      <c r="S587" s="27" t="s">
        <v>65</v>
      </c>
      <c r="T587" s="45"/>
      <c r="U587" s="45" t="s">
        <v>50</v>
      </c>
    </row>
    <row r="588" spans="1:233" s="197" customFormat="1" ht="14.25" customHeight="1" x14ac:dyDescent="0.2">
      <c r="A588" s="23" t="str">
        <f>IFERROR(VLOOKUP(D588,[23]CODIGOS!$A$1:$I$1872,2,0),"CODIGO INVALIDO ")</f>
        <v>ZONA 4</v>
      </c>
      <c r="B588" s="23" t="str">
        <f>IFERROR(VLOOKUP(D588,[23]CODIGOS!$A$1:$I$1872,3,0),"CODIGO INVALIDO ")</f>
        <v>MANABI</v>
      </c>
      <c r="C588" s="23" t="str">
        <f>IFERROR(VLOOKUP(D588,[23]CODIGOS!$A$1:$I$1872,4,0),"CODIGO INVALIDO ")</f>
        <v>SAN VICENTE</v>
      </c>
      <c r="D588" s="64" t="s">
        <v>388</v>
      </c>
      <c r="E588" s="23" t="str">
        <f>IFERROR(VLOOKUP(D588,[24]CODIGOS!$A$1:$I$1872,6,0),"CODIGO INVALIDO ")</f>
        <v>SUCRE</v>
      </c>
      <c r="F588" s="23" t="str">
        <f>IFERROR(VLOOKUP(D588,[24]CODIGOS!$A$1:$I$1872,7,0),"CODIGO INVALIDO ")</f>
        <v>SAN VICENTE</v>
      </c>
      <c r="G588" s="23" t="str">
        <f>IFERROR(VLOOKUP(D588,[24]CODIGOS!$A$1:$I$1872,8,0),"CODIGO INVALIDO ")</f>
        <v>SAN VICENTE 2</v>
      </c>
      <c r="H588" s="45" t="s">
        <v>879</v>
      </c>
      <c r="I588" s="116">
        <v>-0.38160041976057901</v>
      </c>
      <c r="J588" s="116">
        <v>-80.194895267486501</v>
      </c>
      <c r="K588" s="68">
        <v>44711</v>
      </c>
      <c r="L588" s="45" t="s">
        <v>26</v>
      </c>
      <c r="M588" s="61" t="s">
        <v>17</v>
      </c>
      <c r="N588" s="28">
        <v>0.45833333333333331</v>
      </c>
      <c r="O588" s="28">
        <v>0.75</v>
      </c>
      <c r="P588" s="45">
        <v>21.82</v>
      </c>
      <c r="Q588" s="65" t="s">
        <v>46</v>
      </c>
      <c r="R588" s="27" t="s">
        <v>109</v>
      </c>
      <c r="S588" s="27" t="s">
        <v>372</v>
      </c>
      <c r="T588" s="45"/>
      <c r="U588" s="45" t="s">
        <v>50</v>
      </c>
    </row>
    <row r="589" spans="1:233" s="197" customFormat="1" ht="14.25" customHeight="1" x14ac:dyDescent="0.2">
      <c r="A589" s="23" t="str">
        <f>IFERROR(VLOOKUP(D589,[23]CODIGOS!$A$1:$I$1872,2,0),"CODIGO INVALIDO ")</f>
        <v>ZONA 4</v>
      </c>
      <c r="B589" s="23" t="str">
        <f>IFERROR(VLOOKUP(D589,[23]CODIGOS!$A$1:$I$1872,3,0),"CODIGO INVALIDO ")</f>
        <v>MANABI</v>
      </c>
      <c r="C589" s="23" t="str">
        <f>IFERROR(VLOOKUP(D589,[23]CODIGOS!$A$1:$I$1872,4,0),"CODIGO INVALIDO ")</f>
        <v>PEDERNALES</v>
      </c>
      <c r="D589" s="64" t="s">
        <v>708</v>
      </c>
      <c r="E589" s="23" t="str">
        <f>IFERROR(VLOOKUP(D589,[24]CODIGOS!$A$1:$I$1872,6,0),"CODIGO INVALIDO ")</f>
        <v>PEDERNALES</v>
      </c>
      <c r="F589" s="23" t="str">
        <f>IFERROR(VLOOKUP(D589,[24]CODIGOS!$A$1:$I$1872,7,0),"CODIGO INVALIDO ")</f>
        <v>BECHE</v>
      </c>
      <c r="G589" s="23" t="str">
        <f>IFERROR(VLOOKUP(D589,[24]CODIGOS!$A$1:$I$1872,8,0),"CODIGO INVALIDO ")</f>
        <v>BECHE 1</v>
      </c>
      <c r="H589" s="45" t="s">
        <v>764</v>
      </c>
      <c r="I589" s="116">
        <v>0.27317000903903299</v>
      </c>
      <c r="J589" s="116">
        <v>-79.877232773724202</v>
      </c>
      <c r="K589" s="68">
        <v>44714</v>
      </c>
      <c r="L589" s="45" t="s">
        <v>26</v>
      </c>
      <c r="M589" s="61" t="s">
        <v>17</v>
      </c>
      <c r="N589" s="28">
        <v>0.54166666666666663</v>
      </c>
      <c r="O589" s="28">
        <v>0.79166666666666663</v>
      </c>
      <c r="P589" s="45">
        <v>9</v>
      </c>
      <c r="Q589" s="65" t="s">
        <v>46</v>
      </c>
      <c r="R589" s="27" t="s">
        <v>47</v>
      </c>
      <c r="S589" s="27" t="s">
        <v>333</v>
      </c>
      <c r="T589" s="45" t="s">
        <v>372</v>
      </c>
      <c r="U589" s="45" t="s">
        <v>50</v>
      </c>
    </row>
    <row r="590" spans="1:233" s="185" customFormat="1" ht="14.25" customHeight="1" x14ac:dyDescent="0.2">
      <c r="A590" s="23" t="str">
        <f>IFERROR(VLOOKUP(D590,[23]CODIGOS!$A$1:$I$1872,2,0),"CODIGO INVALIDO ")</f>
        <v>ZONA 4</v>
      </c>
      <c r="B590" s="23" t="str">
        <f>IFERROR(VLOOKUP(D590,[23]CODIGOS!$A$1:$I$1872,3,0),"CODIGO INVALIDO ")</f>
        <v>MANABI</v>
      </c>
      <c r="C590" s="23" t="str">
        <f>IFERROR(VLOOKUP(D590,[23]CODIGOS!$A$1:$I$1872,4,0),"CODIGO INVALIDO ")</f>
        <v>TOSAGUA</v>
      </c>
      <c r="D590" s="64" t="s">
        <v>934</v>
      </c>
      <c r="E590" s="23" t="str">
        <f>IFERROR(VLOOKUP(D590,[24]CODIGOS!$A$1:$I$1872,6,0),"CODIGO INVALIDO ")</f>
        <v>ROCAFUERTE</v>
      </c>
      <c r="F590" s="23" t="str">
        <f>IFERROR(VLOOKUP(D590,[24]CODIGOS!$A$1:$I$1872,7,0),"CODIGO INVALIDO ")</f>
        <v>JUNCO</v>
      </c>
      <c r="G590" s="23" t="str">
        <f>IFERROR(VLOOKUP(D590,[24]CODIGOS!$A$1:$I$1872,8,0),"CODIGO INVALIDO ")</f>
        <v>JUNCO 1</v>
      </c>
      <c r="H590" s="45" t="s">
        <v>935</v>
      </c>
      <c r="I590" s="116">
        <v>-0.77370795459437103</v>
      </c>
      <c r="J590" s="116">
        <v>-80.231298208236694</v>
      </c>
      <c r="K590" s="68">
        <v>44726</v>
      </c>
      <c r="L590" s="45" t="s">
        <v>26</v>
      </c>
      <c r="M590" s="61" t="s">
        <v>17</v>
      </c>
      <c r="N590" s="28">
        <v>0.5</v>
      </c>
      <c r="O590" s="28">
        <v>0.58333333333333337</v>
      </c>
      <c r="P590" s="45">
        <v>11.75</v>
      </c>
      <c r="Q590" s="45" t="s">
        <v>46</v>
      </c>
      <c r="R590" s="27" t="s">
        <v>47</v>
      </c>
      <c r="S590" s="27"/>
      <c r="T590" s="45"/>
      <c r="U590" s="45" t="s">
        <v>50</v>
      </c>
      <c r="V590" s="197"/>
      <c r="W590" s="197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197"/>
      <c r="AT590" s="197"/>
      <c r="AU590" s="197"/>
      <c r="AV590" s="197"/>
      <c r="AW590" s="197"/>
      <c r="AX590" s="197"/>
      <c r="AY590" s="197"/>
      <c r="AZ590" s="197"/>
      <c r="BA590" s="197"/>
      <c r="BB590" s="197"/>
      <c r="BC590" s="197"/>
      <c r="BD590" s="197"/>
      <c r="BE590" s="197"/>
      <c r="BF590" s="197"/>
      <c r="BG590" s="197"/>
      <c r="BH590" s="197"/>
      <c r="BI590" s="197"/>
      <c r="BJ590" s="197"/>
      <c r="BK590" s="197"/>
      <c r="BL590" s="197"/>
      <c r="BM590" s="197"/>
      <c r="BN590" s="197"/>
      <c r="BO590" s="197"/>
      <c r="BP590" s="197"/>
      <c r="BQ590" s="197"/>
      <c r="BR590" s="197"/>
      <c r="BS590" s="197"/>
      <c r="BT590" s="197"/>
      <c r="BU590" s="197"/>
      <c r="BV590" s="197"/>
      <c r="BW590" s="197"/>
      <c r="BX590" s="197"/>
      <c r="BY590" s="197"/>
      <c r="BZ590" s="197"/>
      <c r="CA590" s="197"/>
      <c r="CB590" s="197"/>
      <c r="CC590" s="197"/>
      <c r="CD590" s="197"/>
      <c r="CE590" s="197"/>
      <c r="CF590" s="197"/>
      <c r="CG590" s="197"/>
      <c r="CH590" s="197"/>
      <c r="CI590" s="197"/>
      <c r="CJ590" s="197"/>
      <c r="CK590" s="197"/>
      <c r="CL590" s="197"/>
      <c r="CM590" s="197"/>
      <c r="CN590" s="197"/>
      <c r="CO590" s="197"/>
      <c r="CP590" s="197"/>
      <c r="CQ590" s="197"/>
      <c r="CR590" s="197"/>
      <c r="CS590" s="197"/>
      <c r="CT590" s="197"/>
      <c r="CU590" s="197"/>
      <c r="CV590" s="197"/>
      <c r="CW590" s="197"/>
      <c r="CX590" s="197"/>
      <c r="CY590" s="197"/>
      <c r="CZ590" s="197"/>
      <c r="DA590" s="197"/>
      <c r="DB590" s="197"/>
      <c r="DC590" s="197"/>
      <c r="DD590" s="197"/>
      <c r="DE590" s="197"/>
      <c r="DF590" s="197"/>
      <c r="DG590" s="197"/>
      <c r="DH590" s="197"/>
      <c r="DI590" s="197"/>
      <c r="DJ590" s="197"/>
      <c r="DK590" s="197"/>
      <c r="DL590" s="197"/>
      <c r="DM590" s="197"/>
      <c r="DN590" s="197"/>
      <c r="DO590" s="197"/>
      <c r="DP590" s="197"/>
      <c r="DQ590" s="197"/>
      <c r="DR590" s="197"/>
      <c r="DS590" s="197"/>
      <c r="DT590" s="197"/>
      <c r="DU590" s="197"/>
      <c r="DV590" s="197"/>
      <c r="DW590" s="197"/>
      <c r="DX590" s="197"/>
      <c r="DY590" s="197"/>
      <c r="DZ590" s="197"/>
      <c r="EA590" s="197"/>
      <c r="EB590" s="197"/>
      <c r="EC590" s="197"/>
      <c r="ED590" s="197"/>
      <c r="EE590" s="197"/>
      <c r="EF590" s="197"/>
      <c r="EG590" s="197"/>
      <c r="EH590" s="197"/>
      <c r="EI590" s="197"/>
      <c r="EJ590" s="197"/>
      <c r="EK590" s="197"/>
      <c r="EL590" s="197"/>
      <c r="EM590" s="197"/>
      <c r="EN590" s="197"/>
      <c r="EO590" s="197"/>
      <c r="EP590" s="197"/>
      <c r="EQ590" s="197"/>
      <c r="ER590" s="197"/>
      <c r="ES590" s="197"/>
      <c r="ET590" s="197"/>
      <c r="EU590" s="197"/>
      <c r="EV590" s="197"/>
      <c r="EW590" s="197"/>
      <c r="EX590" s="197"/>
      <c r="EY590" s="197"/>
      <c r="EZ590" s="197"/>
      <c r="FA590" s="197"/>
      <c r="FB590" s="197"/>
      <c r="FC590" s="197"/>
      <c r="FD590" s="197"/>
      <c r="FE590" s="197"/>
      <c r="FF590" s="197"/>
      <c r="FG590" s="197"/>
      <c r="FH590" s="197"/>
      <c r="FI590" s="197"/>
      <c r="FJ590" s="197"/>
      <c r="FK590" s="197"/>
      <c r="FL590" s="197"/>
      <c r="FM590" s="197"/>
      <c r="FN590" s="197"/>
      <c r="FO590" s="197"/>
      <c r="FP590" s="197"/>
      <c r="FQ590" s="197"/>
      <c r="FR590" s="197"/>
      <c r="FS590" s="197"/>
      <c r="FT590" s="197"/>
      <c r="FU590" s="197"/>
      <c r="FV590" s="197"/>
      <c r="FW590" s="197"/>
      <c r="FX590" s="197"/>
      <c r="FY590" s="197"/>
      <c r="FZ590" s="197"/>
      <c r="GA590" s="197"/>
      <c r="GB590" s="197"/>
      <c r="GC590" s="197"/>
      <c r="GD590" s="197"/>
      <c r="GE590" s="197"/>
      <c r="GF590" s="197"/>
      <c r="GG590" s="197"/>
      <c r="GH590" s="197"/>
      <c r="GI590" s="197"/>
      <c r="GJ590" s="197"/>
      <c r="GK590" s="197"/>
      <c r="GL590" s="197"/>
      <c r="GM590" s="197"/>
      <c r="GN590" s="197"/>
      <c r="GO590" s="197"/>
      <c r="GP590" s="197"/>
      <c r="GQ590" s="197"/>
      <c r="GR590" s="197"/>
      <c r="GS590" s="197"/>
      <c r="GT590" s="197"/>
      <c r="GU590" s="197"/>
      <c r="GV590" s="197"/>
      <c r="GW590" s="197"/>
      <c r="GX590" s="197"/>
      <c r="GY590" s="197"/>
      <c r="GZ590" s="197"/>
      <c r="HA590" s="197"/>
      <c r="HB590" s="197"/>
      <c r="HC590" s="197"/>
      <c r="HD590" s="197"/>
      <c r="HE590" s="197"/>
      <c r="HF590" s="197"/>
      <c r="HG590" s="197"/>
      <c r="HH590" s="197"/>
      <c r="HI590" s="197"/>
      <c r="HJ590" s="197"/>
      <c r="HK590" s="197"/>
      <c r="HL590" s="197"/>
      <c r="HM590" s="197"/>
      <c r="HN590" s="197"/>
      <c r="HO590" s="197"/>
      <c r="HP590" s="197"/>
      <c r="HQ590" s="197"/>
      <c r="HR590" s="197"/>
      <c r="HS590" s="197"/>
      <c r="HT590" s="197"/>
      <c r="HU590" s="197"/>
      <c r="HV590" s="197"/>
      <c r="HW590" s="197"/>
      <c r="HX590" s="197"/>
      <c r="HY590" s="197"/>
    </row>
    <row r="591" spans="1:233" s="185" customFormat="1" ht="14.25" customHeight="1" x14ac:dyDescent="0.2">
      <c r="A591" s="23" t="str">
        <f>IFERROR(VLOOKUP(D591,[23]CODIGOS!$A$1:$I$1872,2,0),"CODIGO INVALIDO ")</f>
        <v>ZONA 4</v>
      </c>
      <c r="B591" s="23" t="str">
        <f>IFERROR(VLOOKUP(D591,[23]CODIGOS!$A$1:$I$1872,3,0),"CODIGO INVALIDO ")</f>
        <v>MANABI</v>
      </c>
      <c r="C591" s="23" t="str">
        <f>IFERROR(VLOOKUP(D591,[23]CODIGOS!$A$1:$I$1872,4,0),"CODIGO INVALIDO ")</f>
        <v>MANTA</v>
      </c>
      <c r="D591" s="64" t="s">
        <v>346</v>
      </c>
      <c r="E591" s="23" t="str">
        <f>IFERROR(VLOOKUP(D591,[24]CODIGOS!$A$1:$I$1872,6,0),"CODIGO INVALIDO ")</f>
        <v>MANTA</v>
      </c>
      <c r="F591" s="23" t="str">
        <f>IFERROR(VLOOKUP(D591,[24]CODIGOS!$A$1:$I$1872,7,0),"CODIGO INVALIDO ")</f>
        <v>CENTRO</v>
      </c>
      <c r="G591" s="23" t="str">
        <f>IFERROR(VLOOKUP(D591,[24]CODIGOS!$A$1:$I$1872,8,0),"CODIGO INVALIDO ")</f>
        <v>CENTRO 1</v>
      </c>
      <c r="H591" s="45" t="s">
        <v>936</v>
      </c>
      <c r="I591" s="116">
        <v>-0.95643131301842399</v>
      </c>
      <c r="J591" s="116">
        <v>-80.703962445259094</v>
      </c>
      <c r="K591" s="68">
        <v>44727</v>
      </c>
      <c r="L591" s="45" t="s">
        <v>26</v>
      </c>
      <c r="M591" s="61" t="s">
        <v>17</v>
      </c>
      <c r="N591" s="28">
        <v>0.47916666666666669</v>
      </c>
      <c r="O591" s="28">
        <v>0.61111111111111105</v>
      </c>
      <c r="P591" s="45">
        <v>4</v>
      </c>
      <c r="Q591" s="45" t="s">
        <v>46</v>
      </c>
      <c r="R591" s="27" t="s">
        <v>47</v>
      </c>
      <c r="S591" s="27"/>
      <c r="T591" s="45"/>
      <c r="U591" s="45" t="s">
        <v>50</v>
      </c>
      <c r="V591" s="197"/>
      <c r="W591" s="197"/>
      <c r="X591" s="197"/>
      <c r="Y591" s="197"/>
      <c r="Z591" s="197"/>
      <c r="AA591" s="197"/>
      <c r="AB591" s="197"/>
      <c r="AC591" s="197"/>
      <c r="AD591" s="197"/>
      <c r="AE591" s="197"/>
      <c r="AF591" s="197"/>
      <c r="AG591" s="197"/>
      <c r="AH591" s="197"/>
      <c r="AI591" s="197"/>
      <c r="AJ591" s="197"/>
      <c r="AK591" s="197"/>
      <c r="AL591" s="197"/>
      <c r="AM591" s="197"/>
      <c r="AN591" s="197"/>
      <c r="AO591" s="197"/>
      <c r="AP591" s="197"/>
      <c r="AQ591" s="197"/>
      <c r="AR591" s="197"/>
      <c r="AS591" s="197"/>
      <c r="AT591" s="197"/>
      <c r="AU591" s="197"/>
      <c r="AV591" s="197"/>
      <c r="AW591" s="197"/>
      <c r="AX591" s="197"/>
      <c r="AY591" s="197"/>
      <c r="AZ591" s="197"/>
      <c r="BA591" s="197"/>
      <c r="BB591" s="197"/>
      <c r="BC591" s="197"/>
      <c r="BD591" s="197"/>
      <c r="BE591" s="197"/>
      <c r="BF591" s="197"/>
      <c r="BG591" s="197"/>
      <c r="BH591" s="197"/>
      <c r="BI591" s="197"/>
      <c r="BJ591" s="197"/>
      <c r="BK591" s="197"/>
      <c r="BL591" s="197"/>
      <c r="BM591" s="197"/>
      <c r="BN591" s="197"/>
      <c r="BO591" s="197"/>
      <c r="BP591" s="197"/>
      <c r="BQ591" s="197"/>
      <c r="BR591" s="197"/>
      <c r="BS591" s="197"/>
      <c r="BT591" s="197"/>
      <c r="BU591" s="197"/>
      <c r="BV591" s="197"/>
      <c r="BW591" s="197"/>
      <c r="BX591" s="197"/>
      <c r="BY591" s="197"/>
      <c r="BZ591" s="197"/>
      <c r="CA591" s="197"/>
      <c r="CB591" s="197"/>
      <c r="CC591" s="197"/>
      <c r="CD591" s="197"/>
      <c r="CE591" s="197"/>
      <c r="CF591" s="197"/>
      <c r="CG591" s="197"/>
      <c r="CH591" s="197"/>
      <c r="CI591" s="197"/>
      <c r="CJ591" s="197"/>
      <c r="CK591" s="197"/>
      <c r="CL591" s="197"/>
      <c r="CM591" s="197"/>
      <c r="CN591" s="197"/>
      <c r="CO591" s="197"/>
      <c r="CP591" s="197"/>
      <c r="CQ591" s="197"/>
      <c r="CR591" s="197"/>
      <c r="CS591" s="197"/>
      <c r="CT591" s="197"/>
      <c r="CU591" s="197"/>
      <c r="CV591" s="197"/>
      <c r="CW591" s="197"/>
      <c r="CX591" s="197"/>
      <c r="CY591" s="197"/>
      <c r="CZ591" s="197"/>
      <c r="DA591" s="197"/>
      <c r="DB591" s="197"/>
      <c r="DC591" s="197"/>
      <c r="DD591" s="197"/>
      <c r="DE591" s="197"/>
      <c r="DF591" s="197"/>
      <c r="DG591" s="197"/>
      <c r="DH591" s="197"/>
      <c r="DI591" s="197"/>
      <c r="DJ591" s="197"/>
      <c r="DK591" s="197"/>
      <c r="DL591" s="197"/>
      <c r="DM591" s="197"/>
      <c r="DN591" s="197"/>
      <c r="DO591" s="197"/>
      <c r="DP591" s="197"/>
      <c r="DQ591" s="197"/>
      <c r="DR591" s="197"/>
      <c r="DS591" s="197"/>
      <c r="DT591" s="197"/>
      <c r="DU591" s="197"/>
      <c r="DV591" s="197"/>
      <c r="DW591" s="197"/>
      <c r="DX591" s="197"/>
      <c r="DY591" s="197"/>
      <c r="DZ591" s="197"/>
      <c r="EA591" s="197"/>
      <c r="EB591" s="197"/>
      <c r="EC591" s="197"/>
      <c r="ED591" s="197"/>
      <c r="EE591" s="197"/>
      <c r="EF591" s="197"/>
      <c r="EG591" s="197"/>
      <c r="EH591" s="197"/>
      <c r="EI591" s="197"/>
      <c r="EJ591" s="197"/>
      <c r="EK591" s="197"/>
      <c r="EL591" s="197"/>
      <c r="EM591" s="197"/>
      <c r="EN591" s="197"/>
      <c r="EO591" s="197"/>
      <c r="EP591" s="197"/>
      <c r="EQ591" s="197"/>
      <c r="ER591" s="197"/>
      <c r="ES591" s="197"/>
      <c r="ET591" s="197"/>
      <c r="EU591" s="197"/>
      <c r="EV591" s="197"/>
      <c r="EW591" s="197"/>
      <c r="EX591" s="197"/>
      <c r="EY591" s="197"/>
      <c r="EZ591" s="197"/>
      <c r="FA591" s="197"/>
      <c r="FB591" s="197"/>
      <c r="FC591" s="197"/>
      <c r="FD591" s="197"/>
      <c r="FE591" s="197"/>
      <c r="FF591" s="197"/>
      <c r="FG591" s="197"/>
      <c r="FH591" s="197"/>
      <c r="FI591" s="197"/>
      <c r="FJ591" s="197"/>
      <c r="FK591" s="197"/>
      <c r="FL591" s="197"/>
      <c r="FM591" s="197"/>
      <c r="FN591" s="197"/>
      <c r="FO591" s="197"/>
      <c r="FP591" s="197"/>
      <c r="FQ591" s="197"/>
      <c r="FR591" s="197"/>
      <c r="FS591" s="197"/>
      <c r="FT591" s="197"/>
      <c r="FU591" s="197"/>
      <c r="FV591" s="197"/>
      <c r="FW591" s="197"/>
      <c r="FX591" s="197"/>
      <c r="FY591" s="197"/>
      <c r="FZ591" s="197"/>
      <c r="GA591" s="197"/>
      <c r="GB591" s="197"/>
      <c r="GC591" s="197"/>
      <c r="GD591" s="197"/>
      <c r="GE591" s="197"/>
      <c r="GF591" s="197"/>
      <c r="GG591" s="197"/>
      <c r="GH591" s="197"/>
      <c r="GI591" s="197"/>
      <c r="GJ591" s="197"/>
      <c r="GK591" s="197"/>
      <c r="GL591" s="197"/>
      <c r="GM591" s="197"/>
      <c r="GN591" s="197"/>
      <c r="GO591" s="197"/>
      <c r="GP591" s="197"/>
      <c r="GQ591" s="197"/>
      <c r="GR591" s="197"/>
      <c r="GS591" s="197"/>
      <c r="GT591" s="197"/>
      <c r="GU591" s="197"/>
      <c r="GV591" s="197"/>
      <c r="GW591" s="197"/>
      <c r="GX591" s="197"/>
      <c r="GY591" s="197"/>
      <c r="GZ591" s="197"/>
      <c r="HA591" s="197"/>
      <c r="HB591" s="197"/>
      <c r="HC591" s="197"/>
      <c r="HD591" s="197"/>
      <c r="HE591" s="197"/>
      <c r="HF591" s="197"/>
      <c r="HG591" s="197"/>
      <c r="HH591" s="197"/>
      <c r="HI591" s="197"/>
      <c r="HJ591" s="197"/>
      <c r="HK591" s="197"/>
      <c r="HL591" s="197"/>
      <c r="HM591" s="197"/>
      <c r="HN591" s="197"/>
      <c r="HO591" s="197"/>
      <c r="HP591" s="197"/>
      <c r="HQ591" s="197"/>
      <c r="HR591" s="197"/>
      <c r="HS591" s="197"/>
      <c r="HT591" s="197"/>
      <c r="HU591" s="197"/>
      <c r="HV591" s="197"/>
      <c r="HW591" s="197"/>
      <c r="HX591" s="197"/>
      <c r="HY591" s="197"/>
    </row>
    <row r="592" spans="1:233" s="185" customFormat="1" ht="14.25" customHeight="1" x14ac:dyDescent="0.2">
      <c r="A592" s="23" t="str">
        <f>IFERROR(VLOOKUP(D592,[23]CODIGOS!$A$1:$I$1872,2,0),"CODIGO INVALIDO ")</f>
        <v>ZONA 4</v>
      </c>
      <c r="B592" s="23" t="str">
        <f>IFERROR(VLOOKUP(D592,[23]CODIGOS!$A$1:$I$1872,3,0),"CODIGO INVALIDO ")</f>
        <v>MANABI</v>
      </c>
      <c r="C592" s="23" t="str">
        <f>IFERROR(VLOOKUP(D592,[23]CODIGOS!$A$1:$I$1872,4,0),"CODIGO INVALIDO ")</f>
        <v>JAMA</v>
      </c>
      <c r="D592" s="64" t="s">
        <v>937</v>
      </c>
      <c r="E592" s="23" t="str">
        <f>IFERROR(VLOOKUP(D592,[24]CODIGOS!$A$1:$I$1872,6,0),"CODIGO INVALIDO ")</f>
        <v>PEDERNALES</v>
      </c>
      <c r="F592" s="23" t="str">
        <f>IFERROR(VLOOKUP(D592,[24]CODIGOS!$A$1:$I$1872,7,0),"CODIGO INVALIDO ")</f>
        <v>JAMA</v>
      </c>
      <c r="G592" s="23" t="str">
        <f>IFERROR(VLOOKUP(D592,[24]CODIGOS!$A$1:$I$1872,8,0),"CODIGO INVALIDO ")</f>
        <v>JAMA 1</v>
      </c>
      <c r="H592" s="45" t="s">
        <v>938</v>
      </c>
      <c r="I592" s="116">
        <v>-0.193368371193158</v>
      </c>
      <c r="J592" s="116">
        <v>-80.268302394417304</v>
      </c>
      <c r="K592" s="68">
        <v>44729</v>
      </c>
      <c r="L592" s="45" t="s">
        <v>26</v>
      </c>
      <c r="M592" s="61" t="s">
        <v>17</v>
      </c>
      <c r="N592" s="28">
        <v>0.45833333333333331</v>
      </c>
      <c r="O592" s="28">
        <v>0.58333333333333337</v>
      </c>
      <c r="P592" s="45">
        <v>15.11</v>
      </c>
      <c r="Q592" s="45" t="s">
        <v>46</v>
      </c>
      <c r="R592" s="27" t="s">
        <v>47</v>
      </c>
      <c r="S592" s="27" t="s">
        <v>49</v>
      </c>
      <c r="T592" s="45" t="s">
        <v>187</v>
      </c>
      <c r="U592" s="45" t="s">
        <v>50</v>
      </c>
      <c r="V592" s="197"/>
      <c r="W592" s="197"/>
      <c r="X592" s="197"/>
      <c r="Y592" s="197"/>
      <c r="Z592" s="197"/>
      <c r="AA592" s="197"/>
      <c r="AB592" s="197"/>
      <c r="AC592" s="197"/>
      <c r="AD592" s="197"/>
      <c r="AE592" s="197"/>
      <c r="AF592" s="197"/>
      <c r="AG592" s="197"/>
      <c r="AH592" s="197"/>
      <c r="AI592" s="197"/>
      <c r="AJ592" s="197"/>
      <c r="AK592" s="197"/>
      <c r="AL592" s="197"/>
      <c r="AM592" s="197"/>
      <c r="AN592" s="197"/>
      <c r="AO592" s="197"/>
      <c r="AP592" s="197"/>
      <c r="AQ592" s="197"/>
      <c r="AR592" s="197"/>
      <c r="AS592" s="197"/>
      <c r="AT592" s="197"/>
      <c r="AU592" s="197"/>
      <c r="AV592" s="197"/>
      <c r="AW592" s="197"/>
      <c r="AX592" s="197"/>
      <c r="AY592" s="197"/>
      <c r="AZ592" s="197"/>
      <c r="BA592" s="197"/>
      <c r="BB592" s="197"/>
      <c r="BC592" s="197"/>
      <c r="BD592" s="197"/>
      <c r="BE592" s="197"/>
      <c r="BF592" s="197"/>
      <c r="BG592" s="197"/>
      <c r="BH592" s="197"/>
      <c r="BI592" s="197"/>
      <c r="BJ592" s="197"/>
      <c r="BK592" s="197"/>
      <c r="BL592" s="197"/>
      <c r="BM592" s="197"/>
      <c r="BN592" s="197"/>
      <c r="BO592" s="197"/>
      <c r="BP592" s="197"/>
      <c r="BQ592" s="197"/>
      <c r="BR592" s="197"/>
      <c r="BS592" s="197"/>
      <c r="BT592" s="197"/>
      <c r="BU592" s="197"/>
      <c r="BV592" s="197"/>
      <c r="BW592" s="197"/>
      <c r="BX592" s="197"/>
      <c r="BY592" s="197"/>
      <c r="BZ592" s="197"/>
      <c r="CA592" s="197"/>
      <c r="CB592" s="197"/>
      <c r="CC592" s="197"/>
      <c r="CD592" s="197"/>
      <c r="CE592" s="197"/>
      <c r="CF592" s="197"/>
      <c r="CG592" s="197"/>
      <c r="CH592" s="197"/>
      <c r="CI592" s="197"/>
      <c r="CJ592" s="197"/>
      <c r="CK592" s="197"/>
      <c r="CL592" s="197"/>
      <c r="CM592" s="197"/>
      <c r="CN592" s="197"/>
      <c r="CO592" s="197"/>
      <c r="CP592" s="197"/>
      <c r="CQ592" s="197"/>
      <c r="CR592" s="197"/>
      <c r="CS592" s="197"/>
      <c r="CT592" s="197"/>
      <c r="CU592" s="197"/>
      <c r="CV592" s="197"/>
      <c r="CW592" s="197"/>
      <c r="CX592" s="197"/>
      <c r="CY592" s="197"/>
      <c r="CZ592" s="197"/>
      <c r="DA592" s="197"/>
      <c r="DB592" s="197"/>
      <c r="DC592" s="197"/>
      <c r="DD592" s="197"/>
      <c r="DE592" s="197"/>
      <c r="DF592" s="197"/>
      <c r="DG592" s="197"/>
      <c r="DH592" s="197"/>
      <c r="DI592" s="197"/>
      <c r="DJ592" s="197"/>
      <c r="DK592" s="197"/>
      <c r="DL592" s="197"/>
      <c r="DM592" s="197"/>
      <c r="DN592" s="197"/>
      <c r="DO592" s="197"/>
      <c r="DP592" s="197"/>
      <c r="DQ592" s="197"/>
      <c r="DR592" s="197"/>
      <c r="DS592" s="197"/>
      <c r="DT592" s="197"/>
      <c r="DU592" s="197"/>
      <c r="DV592" s="197"/>
      <c r="DW592" s="197"/>
      <c r="DX592" s="197"/>
      <c r="DY592" s="197"/>
      <c r="DZ592" s="197"/>
      <c r="EA592" s="197"/>
      <c r="EB592" s="197"/>
      <c r="EC592" s="197"/>
      <c r="ED592" s="197"/>
      <c r="EE592" s="197"/>
      <c r="EF592" s="197"/>
      <c r="EG592" s="197"/>
      <c r="EH592" s="197"/>
      <c r="EI592" s="197"/>
      <c r="EJ592" s="197"/>
      <c r="EK592" s="197"/>
      <c r="EL592" s="197"/>
      <c r="EM592" s="197"/>
      <c r="EN592" s="197"/>
      <c r="EO592" s="197"/>
      <c r="EP592" s="197"/>
      <c r="EQ592" s="197"/>
      <c r="ER592" s="197"/>
      <c r="ES592" s="197"/>
      <c r="ET592" s="197"/>
      <c r="EU592" s="197"/>
      <c r="EV592" s="197"/>
      <c r="EW592" s="197"/>
      <c r="EX592" s="197"/>
      <c r="EY592" s="197"/>
      <c r="EZ592" s="197"/>
      <c r="FA592" s="197"/>
      <c r="FB592" s="197"/>
      <c r="FC592" s="197"/>
      <c r="FD592" s="197"/>
      <c r="FE592" s="197"/>
      <c r="FF592" s="197"/>
      <c r="FG592" s="197"/>
      <c r="FH592" s="197"/>
      <c r="FI592" s="197"/>
      <c r="FJ592" s="197"/>
      <c r="FK592" s="197"/>
      <c r="FL592" s="197"/>
      <c r="FM592" s="197"/>
      <c r="FN592" s="197"/>
      <c r="FO592" s="197"/>
      <c r="FP592" s="197"/>
      <c r="FQ592" s="197"/>
      <c r="FR592" s="197"/>
      <c r="FS592" s="197"/>
      <c r="FT592" s="197"/>
      <c r="FU592" s="197"/>
      <c r="FV592" s="197"/>
      <c r="FW592" s="197"/>
      <c r="FX592" s="197"/>
      <c r="FY592" s="197"/>
      <c r="FZ592" s="197"/>
      <c r="GA592" s="197"/>
      <c r="GB592" s="197"/>
      <c r="GC592" s="197"/>
      <c r="GD592" s="197"/>
      <c r="GE592" s="197"/>
      <c r="GF592" s="197"/>
      <c r="GG592" s="197"/>
      <c r="GH592" s="197"/>
      <c r="GI592" s="197"/>
      <c r="GJ592" s="197"/>
      <c r="GK592" s="197"/>
      <c r="GL592" s="197"/>
      <c r="GM592" s="197"/>
      <c r="GN592" s="197"/>
      <c r="GO592" s="197"/>
      <c r="GP592" s="197"/>
      <c r="GQ592" s="197"/>
      <c r="GR592" s="197"/>
      <c r="GS592" s="197"/>
      <c r="GT592" s="197"/>
      <c r="GU592" s="197"/>
      <c r="GV592" s="197"/>
      <c r="GW592" s="197"/>
      <c r="GX592" s="197"/>
      <c r="GY592" s="197"/>
      <c r="GZ592" s="197"/>
      <c r="HA592" s="197"/>
      <c r="HB592" s="197"/>
      <c r="HC592" s="197"/>
      <c r="HD592" s="197"/>
      <c r="HE592" s="197"/>
      <c r="HF592" s="197"/>
      <c r="HG592" s="197"/>
      <c r="HH592" s="197"/>
      <c r="HI592" s="197"/>
      <c r="HJ592" s="197"/>
      <c r="HK592" s="197"/>
      <c r="HL592" s="197"/>
      <c r="HM592" s="197"/>
      <c r="HN592" s="197"/>
      <c r="HO592" s="197"/>
      <c r="HP592" s="197"/>
      <c r="HQ592" s="197"/>
      <c r="HR592" s="197"/>
      <c r="HS592" s="197"/>
      <c r="HT592" s="197"/>
      <c r="HU592" s="197"/>
      <c r="HV592" s="197"/>
      <c r="HW592" s="197"/>
      <c r="HX592" s="197"/>
      <c r="HY592" s="197"/>
    </row>
    <row r="593" spans="1:233" s="192" customFormat="1" ht="14.25" customHeight="1" x14ac:dyDescent="0.2">
      <c r="A593" s="23" t="str">
        <f>IFERROR(VLOOKUP(D593,[23]CODIGOS!$A$1:$I$1872,2,0),"CODIGO INVALIDO ")</f>
        <v>ZONA 4</v>
      </c>
      <c r="B593" s="23" t="str">
        <f>IFERROR(VLOOKUP(D593,[23]CODIGOS!$A$1:$I$1872,3,0),"CODIGO INVALIDO ")</f>
        <v>MANABI</v>
      </c>
      <c r="C593" s="23" t="str">
        <f>IFERROR(VLOOKUP(D593,[23]CODIGOS!$A$1:$I$1872,4,0),"CODIGO INVALIDO ")</f>
        <v>CHONE</v>
      </c>
      <c r="D593" s="64" t="s">
        <v>1049</v>
      </c>
      <c r="E593" s="23" t="str">
        <f>IFERROR(VLOOKUP(D593,[24]CODIGOS!$A$1:$I$1872,6,0),"CODIGO INVALIDO ")</f>
        <v>CHONE</v>
      </c>
      <c r="F593" s="23" t="str">
        <f>IFERROR(VLOOKUP(D593,[24]CODIGOS!$A$1:$I$1872,7,0),"CODIGO INVALIDO ")</f>
        <v>CHIBUNGA</v>
      </c>
      <c r="G593" s="23" t="str">
        <f>IFERROR(VLOOKUP(D593,[24]CODIGOS!$A$1:$I$1872,8,0),"CODIGO INVALIDO ")</f>
        <v>CHIBUNGA 1</v>
      </c>
      <c r="H593" s="23" t="s">
        <v>1050</v>
      </c>
      <c r="I593" s="11">
        <v>-1.7337798807672399E-2</v>
      </c>
      <c r="J593" s="18">
        <v>-79.664783477783203</v>
      </c>
      <c r="K593" s="68">
        <v>44777</v>
      </c>
      <c r="L593" s="68" t="s">
        <v>26</v>
      </c>
      <c r="M593" s="61" t="s">
        <v>17</v>
      </c>
      <c r="N593" s="56">
        <v>0.125</v>
      </c>
      <c r="O593" s="56">
        <v>0</v>
      </c>
      <c r="P593" s="27">
        <v>280</v>
      </c>
      <c r="Q593" s="27" t="s">
        <v>46</v>
      </c>
      <c r="R593" s="27" t="s">
        <v>109</v>
      </c>
      <c r="S593" s="27" t="s">
        <v>65</v>
      </c>
      <c r="T593" s="23"/>
      <c r="U593" s="27" t="s">
        <v>50</v>
      </c>
    </row>
    <row r="594" spans="1:233" s="192" customFormat="1" ht="14.25" customHeight="1" x14ac:dyDescent="0.2">
      <c r="A594" s="23" t="str">
        <f>IFERROR(VLOOKUP(D594,[23]CODIGOS!$A$1:$I$1872,2,0),"CODIGO INVALIDO ")</f>
        <v>ZONA 4</v>
      </c>
      <c r="B594" s="23" t="str">
        <f>IFERROR(VLOOKUP(D594,[23]CODIGOS!$A$1:$I$1872,3,0),"CODIGO INVALIDO ")</f>
        <v>MANABI</v>
      </c>
      <c r="C594" s="23" t="str">
        <f>IFERROR(VLOOKUP(D594,[23]CODIGOS!$A$1:$I$1872,4,0),"CODIGO INVALIDO ")</f>
        <v>JARAMIJO</v>
      </c>
      <c r="D594" s="64" t="s">
        <v>709</v>
      </c>
      <c r="E594" s="23" t="str">
        <f>IFERROR(VLOOKUP(D594,[24]CODIGOS!$A$1:$I$1872,6,0),"CODIGO INVALIDO ")</f>
        <v>MANTA</v>
      </c>
      <c r="F594" s="23" t="str">
        <f>IFERROR(VLOOKUP(D594,[24]CODIGOS!$A$1:$I$1872,7,0),"CODIGO INVALIDO ")</f>
        <v>JARAMIJO</v>
      </c>
      <c r="G594" s="23" t="str">
        <f>IFERROR(VLOOKUP(D594,[24]CODIGOS!$A$1:$I$1872,8,0),"CODIGO INVALIDO ")</f>
        <v>JARAMIJO 1</v>
      </c>
      <c r="H594" s="23" t="s">
        <v>1051</v>
      </c>
      <c r="I594" s="116">
        <v>-0.94438448769795902</v>
      </c>
      <c r="J594" s="116">
        <v>-80.640050768852205</v>
      </c>
      <c r="K594" s="68">
        <v>44778</v>
      </c>
      <c r="L594" s="68" t="s">
        <v>26</v>
      </c>
      <c r="M594" s="61" t="s">
        <v>17</v>
      </c>
      <c r="N594" s="56">
        <v>0.70833333333333337</v>
      </c>
      <c r="O594" s="56">
        <v>0.83333333333333337</v>
      </c>
      <c r="P594" s="27">
        <v>5.35</v>
      </c>
      <c r="Q594" s="27" t="s">
        <v>46</v>
      </c>
      <c r="R594" s="27" t="s">
        <v>47</v>
      </c>
      <c r="S594" s="27" t="s">
        <v>513</v>
      </c>
      <c r="T594" s="23" t="s">
        <v>333</v>
      </c>
      <c r="U594" s="27" t="s">
        <v>50</v>
      </c>
    </row>
    <row r="595" spans="1:233" s="185" customFormat="1" ht="14.25" customHeight="1" x14ac:dyDescent="0.2">
      <c r="A595" s="23" t="str">
        <f>IFERROR(VLOOKUP(D595,[23]CODIGOS!$A$1:$I$1872,2,0),"CODIGO INVALIDO ")</f>
        <v>ZONA 4</v>
      </c>
      <c r="B595" s="23" t="str">
        <f>IFERROR(VLOOKUP(D595,[23]CODIGOS!$A$1:$I$1872,3,0),"CODIGO INVALIDO ")</f>
        <v>MANABI</v>
      </c>
      <c r="C595" s="23" t="str">
        <f>IFERROR(VLOOKUP(D595,[23]CODIGOS!$A$1:$I$1872,4,0),"CODIGO INVALIDO ")</f>
        <v>PORTOVIEJO</v>
      </c>
      <c r="D595" s="64" t="s">
        <v>184</v>
      </c>
      <c r="E595" s="23" t="str">
        <f>IFERROR(VLOOKUP(D595,[24]CODIGOS!$A$1:$I$1872,6,0),"CODIGO INVALIDO ")</f>
        <v>PORTOVIEJO</v>
      </c>
      <c r="F595" s="23" t="str">
        <f>IFERROR(VLOOKUP(D595,[24]CODIGOS!$A$1:$I$1872,7,0),"CODIGO INVALIDO ")</f>
        <v>SAN PABLO</v>
      </c>
      <c r="G595" s="23" t="str">
        <f>IFERROR(VLOOKUP(D595,[24]CODIGOS!$A$1:$I$1872,8,0),"CODIGO INVALIDO ")</f>
        <v>SAN PABLO 1</v>
      </c>
      <c r="H595" s="45" t="s">
        <v>1100</v>
      </c>
      <c r="I595" s="116">
        <v>-1.014602</v>
      </c>
      <c r="J595" s="116">
        <v>-80.465580000000003</v>
      </c>
      <c r="K595" s="68">
        <v>44795</v>
      </c>
      <c r="L595" s="45" t="s">
        <v>26</v>
      </c>
      <c r="M595" s="45" t="s">
        <v>17</v>
      </c>
      <c r="N595" s="28">
        <v>0.42708333333333331</v>
      </c>
      <c r="O595" s="28">
        <v>0.47916666666666669</v>
      </c>
      <c r="P595" s="45">
        <v>3.82</v>
      </c>
      <c r="Q595" s="45" t="s">
        <v>46</v>
      </c>
      <c r="R595" s="27" t="s">
        <v>47</v>
      </c>
      <c r="S595" s="27" t="s">
        <v>266</v>
      </c>
      <c r="T595" s="45"/>
      <c r="U595" s="45" t="s">
        <v>50</v>
      </c>
      <c r="V595" s="197"/>
      <c r="W595" s="197"/>
      <c r="X595" s="197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  <c r="AL595" s="197"/>
      <c r="AM595" s="197"/>
      <c r="AN595" s="197"/>
      <c r="AO595" s="197"/>
      <c r="AP595" s="197"/>
      <c r="AQ595" s="197"/>
      <c r="AR595" s="197"/>
      <c r="AS595" s="197"/>
      <c r="AT595" s="197"/>
      <c r="AU595" s="197"/>
      <c r="AV595" s="197"/>
      <c r="AW595" s="197"/>
      <c r="AX595" s="197"/>
      <c r="AY595" s="197"/>
      <c r="AZ595" s="197"/>
      <c r="BA595" s="197"/>
      <c r="BB595" s="197"/>
      <c r="BC595" s="197"/>
      <c r="BD595" s="197"/>
      <c r="BE595" s="197"/>
      <c r="BF595" s="197"/>
      <c r="BG595" s="197"/>
      <c r="BH595" s="197"/>
      <c r="BI595" s="197"/>
      <c r="BJ595" s="197"/>
      <c r="BK595" s="197"/>
      <c r="BL595" s="197"/>
      <c r="BM595" s="197"/>
      <c r="BN595" s="197"/>
      <c r="BO595" s="197"/>
      <c r="BP595" s="197"/>
      <c r="BQ595" s="197"/>
      <c r="BR595" s="197"/>
      <c r="BS595" s="197"/>
      <c r="BT595" s="197"/>
      <c r="BU595" s="197"/>
      <c r="BV595" s="197"/>
      <c r="BW595" s="197"/>
      <c r="BX595" s="197"/>
      <c r="BY595" s="197"/>
      <c r="BZ595" s="197"/>
      <c r="CA595" s="197"/>
      <c r="CB595" s="197"/>
      <c r="CC595" s="197"/>
      <c r="CD595" s="197"/>
      <c r="CE595" s="197"/>
      <c r="CF595" s="197"/>
      <c r="CG595" s="197"/>
      <c r="CH595" s="197"/>
      <c r="CI595" s="197"/>
      <c r="CJ595" s="197"/>
      <c r="CK595" s="197"/>
      <c r="CL595" s="197"/>
      <c r="CM595" s="197"/>
      <c r="CN595" s="197"/>
      <c r="CO595" s="197"/>
      <c r="CP595" s="197"/>
      <c r="CQ595" s="197"/>
      <c r="CR595" s="197"/>
      <c r="CS595" s="197"/>
      <c r="CT595" s="197"/>
      <c r="CU595" s="197"/>
      <c r="CV595" s="197"/>
      <c r="CW595" s="197"/>
      <c r="CX595" s="197"/>
      <c r="CY595" s="197"/>
      <c r="CZ595" s="197"/>
      <c r="DA595" s="197"/>
      <c r="DB595" s="197"/>
      <c r="DC595" s="197"/>
      <c r="DD595" s="197"/>
      <c r="DE595" s="197"/>
      <c r="DF595" s="197"/>
      <c r="DG595" s="197"/>
      <c r="DH595" s="197"/>
      <c r="DI595" s="197"/>
      <c r="DJ595" s="197"/>
      <c r="DK595" s="197"/>
      <c r="DL595" s="197"/>
      <c r="DM595" s="197"/>
      <c r="DN595" s="197"/>
      <c r="DO595" s="197"/>
      <c r="DP595" s="197"/>
      <c r="DQ595" s="197"/>
      <c r="DR595" s="197"/>
      <c r="DS595" s="197"/>
      <c r="DT595" s="197"/>
      <c r="DU595" s="197"/>
      <c r="DV595" s="197"/>
      <c r="DW595" s="197"/>
      <c r="DX595" s="197"/>
      <c r="DY595" s="197"/>
      <c r="DZ595" s="197"/>
      <c r="EA595" s="197"/>
      <c r="EB595" s="197"/>
      <c r="EC595" s="197"/>
      <c r="ED595" s="197"/>
      <c r="EE595" s="197"/>
      <c r="EF595" s="197"/>
      <c r="EG595" s="197"/>
      <c r="EH595" s="197"/>
      <c r="EI595" s="197"/>
      <c r="EJ595" s="197"/>
      <c r="EK595" s="197"/>
      <c r="EL595" s="197"/>
      <c r="EM595" s="197"/>
      <c r="EN595" s="197"/>
      <c r="EO595" s="197"/>
      <c r="EP595" s="197"/>
      <c r="EQ595" s="197"/>
      <c r="ER595" s="197"/>
      <c r="ES595" s="197"/>
      <c r="ET595" s="197"/>
      <c r="EU595" s="197"/>
      <c r="EV595" s="197"/>
      <c r="EW595" s="197"/>
      <c r="EX595" s="197"/>
      <c r="EY595" s="197"/>
      <c r="EZ595" s="197"/>
      <c r="FA595" s="197"/>
      <c r="FB595" s="197"/>
      <c r="FC595" s="197"/>
      <c r="FD595" s="197"/>
      <c r="FE595" s="197"/>
      <c r="FF595" s="197"/>
      <c r="FG595" s="197"/>
      <c r="FH595" s="197"/>
      <c r="FI595" s="197"/>
      <c r="FJ595" s="197"/>
      <c r="FK595" s="197"/>
      <c r="FL595" s="197"/>
      <c r="FM595" s="197"/>
      <c r="FN595" s="197"/>
      <c r="FO595" s="197"/>
      <c r="FP595" s="197"/>
      <c r="FQ595" s="197"/>
      <c r="FR595" s="197"/>
      <c r="FS595" s="197"/>
      <c r="FT595" s="197"/>
      <c r="FU595" s="197"/>
      <c r="FV595" s="197"/>
      <c r="FW595" s="197"/>
      <c r="FX595" s="197"/>
      <c r="FY595" s="197"/>
      <c r="FZ595" s="197"/>
      <c r="GA595" s="197"/>
      <c r="GB595" s="197"/>
      <c r="GC595" s="197"/>
      <c r="GD595" s="197"/>
      <c r="GE595" s="197"/>
      <c r="GF595" s="197"/>
      <c r="GG595" s="197"/>
      <c r="GH595" s="197"/>
      <c r="GI595" s="197"/>
      <c r="GJ595" s="197"/>
      <c r="GK595" s="197"/>
      <c r="GL595" s="197"/>
      <c r="GM595" s="197"/>
      <c r="GN595" s="197"/>
      <c r="GO595" s="197"/>
      <c r="GP595" s="197"/>
      <c r="GQ595" s="197"/>
      <c r="GR595" s="197"/>
      <c r="GS595" s="197"/>
      <c r="GT595" s="197"/>
      <c r="GU595" s="197"/>
      <c r="GV595" s="197"/>
      <c r="GW595" s="197"/>
      <c r="GX595" s="197"/>
      <c r="GY595" s="197"/>
      <c r="GZ595" s="197"/>
      <c r="HA595" s="197"/>
      <c r="HB595" s="197"/>
      <c r="HC595" s="197"/>
      <c r="HD595" s="197"/>
      <c r="HE595" s="197"/>
      <c r="HF595" s="197"/>
      <c r="HG595" s="197"/>
      <c r="HH595" s="197"/>
      <c r="HI595" s="197"/>
      <c r="HJ595" s="197"/>
      <c r="HK595" s="197"/>
      <c r="HL595" s="197"/>
      <c r="HM595" s="197"/>
      <c r="HN595" s="197"/>
      <c r="HO595" s="197"/>
      <c r="HP595" s="197"/>
      <c r="HQ595" s="197"/>
      <c r="HR595" s="197"/>
      <c r="HS595" s="197"/>
      <c r="HT595" s="197"/>
      <c r="HU595" s="197"/>
      <c r="HV595" s="197"/>
      <c r="HW595" s="197"/>
      <c r="HX595" s="197"/>
      <c r="HY595" s="197"/>
    </row>
    <row r="596" spans="1:233" s="187" customFormat="1" ht="14.25" customHeight="1" x14ac:dyDescent="0.2">
      <c r="A596" s="23" t="str">
        <f>IFERROR(VLOOKUP(D596,[23]CODIGOS!$A$1:$I$1872,2,0),"CODIGO INVALIDO ")</f>
        <v>ZONA 4</v>
      </c>
      <c r="B596" s="23" t="str">
        <f>IFERROR(VLOOKUP(D596,[23]CODIGOS!$A$1:$I$1872,3,0),"CODIGO INVALIDO ")</f>
        <v>MANABI</v>
      </c>
      <c r="C596" s="23" t="str">
        <f>IFERROR(VLOOKUP(D596,[23]CODIGOS!$A$1:$I$1872,4,0),"CODIGO INVALIDO ")</f>
        <v>PORTOVIEJO</v>
      </c>
      <c r="D596" s="64" t="s">
        <v>224</v>
      </c>
      <c r="E596" s="23" t="str">
        <f>IFERROR(VLOOKUP(D596,[24]CODIGOS!$A$1:$I$1872,6,0),"CODIGO INVALIDO ")</f>
        <v>PORTOVIEJO</v>
      </c>
      <c r="F596" s="23" t="str">
        <f>IFERROR(VLOOKUP(D596,[24]CODIGOS!$A$1:$I$1872,7,0),"CODIGO INVALIDO ")</f>
        <v>MEJIA</v>
      </c>
      <c r="G596" s="23" t="str">
        <f>IFERROR(VLOOKUP(D596,[24]CODIGOS!$A$1:$I$1872,8,0),"CODIGO INVALIDO ")</f>
        <v>MEJIA 1</v>
      </c>
      <c r="H596" s="65" t="s">
        <v>1101</v>
      </c>
      <c r="I596" s="117">
        <v>-0.997</v>
      </c>
      <c r="J596" s="18">
        <v>-80.466566</v>
      </c>
      <c r="K596" s="68">
        <v>44795</v>
      </c>
      <c r="L596" s="68" t="s">
        <v>26</v>
      </c>
      <c r="M596" s="118" t="s">
        <v>17</v>
      </c>
      <c r="N596" s="79">
        <v>0.58333333333333337</v>
      </c>
      <c r="O596" s="79">
        <v>0.64583333333333337</v>
      </c>
      <c r="P596" s="65">
        <v>2.17</v>
      </c>
      <c r="Q596" s="45" t="s">
        <v>46</v>
      </c>
      <c r="R596" s="27" t="s">
        <v>47</v>
      </c>
      <c r="S596" s="27" t="s">
        <v>49</v>
      </c>
      <c r="T596" s="45"/>
      <c r="U596" s="45" t="s">
        <v>50</v>
      </c>
    </row>
    <row r="597" spans="1:233" s="192" customFormat="1" ht="14.25" customHeight="1" x14ac:dyDescent="0.2">
      <c r="A597" s="23" t="str">
        <f>IFERROR(VLOOKUP(D597,[23]CODIGOS!$A$1:$I$1872,2,0),"CODIGO INVALIDO ")</f>
        <v>ZONA 4</v>
      </c>
      <c r="B597" s="23" t="str">
        <f>IFERROR(VLOOKUP(D597,[23]CODIGOS!$A$1:$I$1872,3,0),"CODIGO INVALIDO ")</f>
        <v>MANABI</v>
      </c>
      <c r="C597" s="23" t="str">
        <f>IFERROR(VLOOKUP(D597,[23]CODIGOS!$A$1:$I$1872,4,0),"CODIGO INVALIDO ")</f>
        <v>SUCRE</v>
      </c>
      <c r="D597" s="64" t="s">
        <v>613</v>
      </c>
      <c r="E597" s="23" t="str">
        <f>IFERROR(VLOOKUP(D597,[24]CODIGOS!$A$1:$I$1872,6,0),"CODIGO INVALIDO ")</f>
        <v>SUCRE</v>
      </c>
      <c r="F597" s="23" t="str">
        <f>IFERROR(VLOOKUP(D597,[24]CODIGOS!$A$1:$I$1872,7,0),"CODIGO INVALIDO ")</f>
        <v>CHARAPOTO</v>
      </c>
      <c r="G597" s="23" t="str">
        <f>IFERROR(VLOOKUP(D597,[24]CODIGOS!$A$1:$I$1872,8,0),"CODIGO INVALIDO ")</f>
        <v>CHARAPOTO 1</v>
      </c>
      <c r="H597" s="23" t="s">
        <v>1214</v>
      </c>
      <c r="I597" s="11">
        <v>-0.807468387022795</v>
      </c>
      <c r="J597" s="18">
        <v>-80.497341156005803</v>
      </c>
      <c r="K597" s="68">
        <v>44832</v>
      </c>
      <c r="L597" s="68" t="s">
        <v>26</v>
      </c>
      <c r="M597" s="61" t="s">
        <v>17</v>
      </c>
      <c r="N597" s="56">
        <v>0.20833333333333334</v>
      </c>
      <c r="O597" s="56">
        <v>0.58333333333333337</v>
      </c>
      <c r="P597" s="27">
        <v>10.92</v>
      </c>
      <c r="Q597" s="55" t="s">
        <v>46</v>
      </c>
      <c r="R597" s="55" t="s">
        <v>109</v>
      </c>
      <c r="S597" s="55" t="s">
        <v>65</v>
      </c>
      <c r="T597" s="27"/>
      <c r="U597" s="23" t="s">
        <v>50</v>
      </c>
    </row>
    <row r="598" spans="1:233" s="192" customFormat="1" ht="14.25" customHeight="1" x14ac:dyDescent="0.2">
      <c r="A598" s="23" t="str">
        <f>IFERROR(VLOOKUP(D598,[23]CODIGOS!$A$1:$I$1872,2,0),"CODIGO INVALIDO ")</f>
        <v>ZONA 4</v>
      </c>
      <c r="B598" s="23" t="str">
        <f>IFERROR(VLOOKUP(D598,[23]CODIGOS!$A$1:$I$1872,3,0),"CODIGO INVALIDO ")</f>
        <v>MANABI</v>
      </c>
      <c r="C598" s="23" t="str">
        <f>IFERROR(VLOOKUP(D598,[23]CODIGOS!$A$1:$I$1872,4,0),"CODIGO INVALIDO ")</f>
        <v>PEDERNALES</v>
      </c>
      <c r="D598" s="64" t="s">
        <v>1243</v>
      </c>
      <c r="E598" s="23" t="str">
        <f>IFERROR(VLOOKUP(D598,[24]CODIGOS!$A$1:$I$1872,6,0),"CODIGO INVALIDO ")</f>
        <v>PEDERNALES</v>
      </c>
      <c r="F598" s="23" t="str">
        <f>IFERROR(VLOOKUP(D598,[24]CODIGOS!$A$1:$I$1872,7,0),"CODIGO INVALIDO ")</f>
        <v>ACHIOTE</v>
      </c>
      <c r="G598" s="23" t="str">
        <f>IFERROR(VLOOKUP(D598,[24]CODIGOS!$A$1:$I$1872,8,0),"CODIGO INVALIDO ")</f>
        <v>ACHIOTE 1</v>
      </c>
      <c r="H598" s="23" t="s">
        <v>1244</v>
      </c>
      <c r="I598" s="11">
        <v>5.4649000000000003E-2</v>
      </c>
      <c r="J598" s="18">
        <v>-79.882096000000004</v>
      </c>
      <c r="K598" s="68">
        <v>44847</v>
      </c>
      <c r="L598" s="68" t="s">
        <v>26</v>
      </c>
      <c r="M598" s="61" t="s">
        <v>1033</v>
      </c>
      <c r="N598" s="56">
        <v>0.375</v>
      </c>
      <c r="O598" s="56">
        <v>0.54166666666666663</v>
      </c>
      <c r="P598" s="27">
        <v>6.86</v>
      </c>
      <c r="Q598" s="55" t="s">
        <v>46</v>
      </c>
      <c r="R598" s="55" t="s">
        <v>47</v>
      </c>
      <c r="S598" s="55" t="s">
        <v>161</v>
      </c>
      <c r="T598" s="27"/>
      <c r="U598" s="23" t="s">
        <v>1212</v>
      </c>
    </row>
    <row r="599" spans="1:233" s="185" customFormat="1" ht="14.25" customHeight="1" x14ac:dyDescent="0.2">
      <c r="A599" s="23" t="str">
        <f>IFERROR(VLOOKUP(D599,[23]CODIGOS!$A$1:$I$1872,2,0),"CODIGO INVALIDO ")</f>
        <v>ZONA 4</v>
      </c>
      <c r="B599" s="23" t="str">
        <f>IFERROR(VLOOKUP(D599,[23]CODIGOS!$A$1:$I$1872,3,0),"CODIGO INVALIDO ")</f>
        <v>MANABI</v>
      </c>
      <c r="C599" s="23" t="str">
        <f>IFERROR(VLOOKUP(D599,[23]CODIGOS!$A$1:$I$1872,4,0),"CODIGO INVALIDO ")</f>
        <v>JUNIN</v>
      </c>
      <c r="D599" s="9" t="s">
        <v>1233</v>
      </c>
      <c r="E599" s="23" t="str">
        <f>IFERROR(VLOOKUP(D599,[24]CODIGOS!$A$1:$I$1872,6,0),"CODIGO INVALIDO ")</f>
        <v>BOLIVAR JUNIN</v>
      </c>
      <c r="F599" s="23" t="str">
        <f>IFERROR(VLOOKUP(D599,[24]CODIGOS!$A$1:$I$1872,7,0),"CODIGO INVALIDO ")</f>
        <v>JUNIN NORTE</v>
      </c>
      <c r="G599" s="23" t="str">
        <f>IFERROR(VLOOKUP(D599,[24]CODIGOS!$A$1:$I$1872,8,0),"CODIGO INVALIDO ")</f>
        <v>JUNIN NORTE 1</v>
      </c>
      <c r="H599" s="45" t="s">
        <v>1312</v>
      </c>
      <c r="I599" s="45">
        <v>-0.96321623704877302</v>
      </c>
      <c r="J599" s="45">
        <v>-80.168665190770994</v>
      </c>
      <c r="K599" s="68">
        <v>44879</v>
      </c>
      <c r="L599" s="45" t="s">
        <v>26</v>
      </c>
      <c r="M599" s="45" t="s">
        <v>17</v>
      </c>
      <c r="N599" s="28">
        <v>0.52083333333333337</v>
      </c>
      <c r="O599" s="28">
        <v>0.59027777777777779</v>
      </c>
      <c r="P599" s="45">
        <v>3.75</v>
      </c>
      <c r="Q599" s="45" t="s">
        <v>46</v>
      </c>
      <c r="R599" s="45" t="s">
        <v>47</v>
      </c>
      <c r="S599" s="45" t="s">
        <v>235</v>
      </c>
      <c r="T599" s="45" t="s">
        <v>1314</v>
      </c>
      <c r="U599" s="23" t="s">
        <v>50</v>
      </c>
      <c r="V599" s="197"/>
      <c r="W599" s="197"/>
      <c r="X599" s="197"/>
      <c r="Y599" s="197"/>
      <c r="Z599" s="197"/>
      <c r="AA599" s="197"/>
      <c r="AB599" s="197"/>
      <c r="AC599" s="197"/>
      <c r="AD599" s="197"/>
      <c r="AE599" s="197"/>
      <c r="AF599" s="197"/>
      <c r="AG599" s="197"/>
      <c r="AH599" s="197"/>
      <c r="AI599" s="197"/>
      <c r="AJ599" s="197"/>
      <c r="AK599" s="197"/>
      <c r="AL599" s="197"/>
      <c r="AM599" s="197"/>
      <c r="AN599" s="197"/>
      <c r="AO599" s="197"/>
      <c r="AP599" s="197"/>
      <c r="AQ599" s="197"/>
      <c r="AR599" s="197"/>
      <c r="AS599" s="197"/>
      <c r="AT599" s="197"/>
      <c r="AU599" s="197"/>
      <c r="AV599" s="197"/>
      <c r="AW599" s="197"/>
      <c r="AX599" s="197"/>
      <c r="AY599" s="197"/>
      <c r="AZ599" s="197"/>
      <c r="BA599" s="197"/>
      <c r="BB599" s="197"/>
      <c r="BC599" s="197"/>
      <c r="BD599" s="197"/>
      <c r="BE599" s="197"/>
      <c r="BF599" s="197"/>
      <c r="BG599" s="197"/>
      <c r="BH599" s="197"/>
      <c r="BI599" s="197"/>
      <c r="BJ599" s="197"/>
      <c r="BK599" s="197"/>
      <c r="BL599" s="197"/>
      <c r="BM599" s="197"/>
      <c r="BN599" s="197"/>
      <c r="BO599" s="197"/>
      <c r="BP599" s="197"/>
      <c r="BQ599" s="197"/>
      <c r="BR599" s="197"/>
      <c r="BS599" s="197"/>
      <c r="BT599" s="197"/>
      <c r="BU599" s="197"/>
      <c r="BV599" s="197"/>
      <c r="BW599" s="197"/>
      <c r="BX599" s="197"/>
      <c r="BY599" s="197"/>
      <c r="BZ599" s="197"/>
      <c r="CA599" s="197"/>
      <c r="CB599" s="197"/>
      <c r="CC599" s="197"/>
      <c r="CD599" s="197"/>
      <c r="CE599" s="197"/>
      <c r="CF599" s="197"/>
      <c r="CG599" s="197"/>
      <c r="CH599" s="197"/>
      <c r="CI599" s="197"/>
      <c r="CJ599" s="197"/>
      <c r="CK599" s="197"/>
      <c r="CL599" s="197"/>
      <c r="CM599" s="197"/>
      <c r="CN599" s="197"/>
      <c r="CO599" s="197"/>
      <c r="CP599" s="197"/>
      <c r="CQ599" s="197"/>
      <c r="CR599" s="197"/>
      <c r="CS599" s="197"/>
      <c r="CT599" s="197"/>
      <c r="CU599" s="197"/>
      <c r="CV599" s="197"/>
      <c r="CW599" s="197"/>
      <c r="CX599" s="197"/>
      <c r="CY599" s="197"/>
      <c r="CZ599" s="197"/>
      <c r="DA599" s="197"/>
      <c r="DB599" s="197"/>
      <c r="DC599" s="197"/>
      <c r="DD599" s="197"/>
      <c r="DE599" s="197"/>
      <c r="DF599" s="197"/>
      <c r="DG599" s="197"/>
      <c r="DH599" s="197"/>
      <c r="DI599" s="197"/>
      <c r="DJ599" s="197"/>
      <c r="DK599" s="197"/>
      <c r="DL599" s="197"/>
      <c r="DM599" s="197"/>
      <c r="DN599" s="197"/>
      <c r="DO599" s="197"/>
      <c r="DP599" s="197"/>
      <c r="DQ599" s="197"/>
      <c r="DR599" s="197"/>
      <c r="DS599" s="197"/>
      <c r="DT599" s="197"/>
      <c r="DU599" s="197"/>
      <c r="DV599" s="197"/>
      <c r="DW599" s="197"/>
      <c r="DX599" s="197"/>
      <c r="DY599" s="197"/>
      <c r="DZ599" s="197"/>
      <c r="EA599" s="197"/>
      <c r="EB599" s="197"/>
      <c r="EC599" s="197"/>
      <c r="ED599" s="197"/>
      <c r="EE599" s="197"/>
      <c r="EF599" s="197"/>
      <c r="EG599" s="197"/>
      <c r="EH599" s="197"/>
      <c r="EI599" s="197"/>
      <c r="EJ599" s="197"/>
      <c r="EK599" s="197"/>
      <c r="EL599" s="197"/>
      <c r="EM599" s="197"/>
      <c r="EN599" s="197"/>
      <c r="EO599" s="197"/>
      <c r="EP599" s="197"/>
      <c r="EQ599" s="197"/>
      <c r="ER599" s="197"/>
      <c r="ES599" s="197"/>
      <c r="ET599" s="197"/>
      <c r="EU599" s="197"/>
      <c r="EV599" s="197"/>
      <c r="EW599" s="197"/>
      <c r="EX599" s="197"/>
      <c r="EY599" s="197"/>
      <c r="EZ599" s="197"/>
      <c r="FA599" s="197"/>
      <c r="FB599" s="197"/>
      <c r="FC599" s="197"/>
      <c r="FD599" s="197"/>
      <c r="FE599" s="197"/>
      <c r="FF599" s="197"/>
      <c r="FG599" s="197"/>
      <c r="FH599" s="197"/>
      <c r="FI599" s="197"/>
      <c r="FJ599" s="197"/>
      <c r="FK599" s="197"/>
      <c r="FL599" s="197"/>
      <c r="FM599" s="197"/>
      <c r="FN599" s="197"/>
      <c r="FO599" s="197"/>
      <c r="FP599" s="197"/>
      <c r="FQ599" s="197"/>
      <c r="FR599" s="197"/>
      <c r="FS599" s="197"/>
      <c r="FT599" s="197"/>
      <c r="FU599" s="197"/>
      <c r="FV599" s="197"/>
      <c r="FW599" s="197"/>
      <c r="FX599" s="197"/>
      <c r="FY599" s="197"/>
      <c r="FZ599" s="197"/>
      <c r="GA599" s="197"/>
      <c r="GB599" s="197"/>
      <c r="GC599" s="197"/>
      <c r="GD599" s="197"/>
      <c r="GE599" s="197"/>
      <c r="GF599" s="197"/>
      <c r="GG599" s="197"/>
      <c r="GH599" s="197"/>
      <c r="GI599" s="197"/>
      <c r="GJ599" s="197"/>
      <c r="GK599" s="197"/>
      <c r="GL599" s="197"/>
      <c r="GM599" s="197"/>
      <c r="GN599" s="197"/>
      <c r="GO599" s="197"/>
      <c r="GP599" s="197"/>
      <c r="GQ599" s="197"/>
      <c r="GR599" s="197"/>
      <c r="GS599" s="197"/>
      <c r="GT599" s="197"/>
      <c r="GU599" s="197"/>
      <c r="GV599" s="197"/>
      <c r="GW599" s="197"/>
      <c r="GX599" s="197"/>
      <c r="GY599" s="197"/>
      <c r="GZ599" s="197"/>
      <c r="HA599" s="197"/>
      <c r="HB599" s="197"/>
      <c r="HC599" s="197"/>
      <c r="HD599" s="197"/>
      <c r="HE599" s="197"/>
      <c r="HF599" s="197"/>
      <c r="HG599" s="197"/>
      <c r="HH599" s="197"/>
      <c r="HI599" s="197"/>
      <c r="HJ599" s="197"/>
      <c r="HK599" s="197"/>
      <c r="HL599" s="197"/>
      <c r="HM599" s="197"/>
      <c r="HN599" s="197"/>
      <c r="HO599" s="197"/>
      <c r="HP599" s="197"/>
      <c r="HQ599" s="197"/>
      <c r="HR599" s="197"/>
      <c r="HS599" s="197"/>
      <c r="HT599" s="197"/>
      <c r="HU599" s="197"/>
      <c r="HV599" s="197"/>
      <c r="HW599" s="197"/>
      <c r="HX599" s="197"/>
      <c r="HY599" s="197"/>
    </row>
    <row r="600" spans="1:233" s="185" customFormat="1" ht="14.25" customHeight="1" x14ac:dyDescent="0.2">
      <c r="A600" s="23" t="str">
        <f>IFERROR(VLOOKUP(D600,[23]CODIGOS!$A$1:$I$1872,2,0),"CODIGO INVALIDO ")</f>
        <v>ZONA 4</v>
      </c>
      <c r="B600" s="23" t="str">
        <f>IFERROR(VLOOKUP(D600,[23]CODIGOS!$A$1:$I$1872,3,0),"CODIGO INVALIDO ")</f>
        <v>MANABI</v>
      </c>
      <c r="C600" s="23" t="str">
        <f>IFERROR(VLOOKUP(D600,[23]CODIGOS!$A$1:$I$1872,4,0),"CODIGO INVALIDO ")</f>
        <v>JUNIN</v>
      </c>
      <c r="D600" s="9" t="s">
        <v>1233</v>
      </c>
      <c r="E600" s="23" t="str">
        <f>IFERROR(VLOOKUP(D600,[24]CODIGOS!$A$1:$I$1872,6,0),"CODIGO INVALIDO ")</f>
        <v>BOLIVAR JUNIN</v>
      </c>
      <c r="F600" s="23" t="str">
        <f>IFERROR(VLOOKUP(D600,[24]CODIGOS!$A$1:$I$1872,7,0),"CODIGO INVALIDO ")</f>
        <v>JUNIN NORTE</v>
      </c>
      <c r="G600" s="23" t="str">
        <f>IFERROR(VLOOKUP(D600,[24]CODIGOS!$A$1:$I$1872,8,0),"CODIGO INVALIDO ")</f>
        <v>JUNIN NORTE 1</v>
      </c>
      <c r="H600" s="45" t="s">
        <v>1313</v>
      </c>
      <c r="I600" s="45">
        <v>-0.92711790879288403</v>
      </c>
      <c r="J600" s="45">
        <v>-80.190792959056793</v>
      </c>
      <c r="K600" s="68">
        <v>44879</v>
      </c>
      <c r="L600" s="45" t="s">
        <v>26</v>
      </c>
      <c r="M600" s="45" t="s">
        <v>17</v>
      </c>
      <c r="N600" s="28">
        <v>0.60416666666666663</v>
      </c>
      <c r="O600" s="28">
        <v>0.65972222222222221</v>
      </c>
      <c r="P600" s="45">
        <v>1.8</v>
      </c>
      <c r="Q600" s="45" t="s">
        <v>46</v>
      </c>
      <c r="R600" s="45" t="s">
        <v>47</v>
      </c>
      <c r="S600" s="45" t="s">
        <v>1190</v>
      </c>
      <c r="T600" s="45" t="s">
        <v>535</v>
      </c>
      <c r="U600" s="23" t="s">
        <v>50</v>
      </c>
      <c r="V600" s="197"/>
      <c r="W600" s="197"/>
      <c r="X600" s="197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  <c r="AL600" s="197"/>
      <c r="AM600" s="197"/>
      <c r="AN600" s="197"/>
      <c r="AO600" s="197"/>
      <c r="AP600" s="197"/>
      <c r="AQ600" s="197"/>
      <c r="AR600" s="197"/>
      <c r="AS600" s="197"/>
      <c r="AT600" s="197"/>
      <c r="AU600" s="197"/>
      <c r="AV600" s="197"/>
      <c r="AW600" s="197"/>
      <c r="AX600" s="197"/>
      <c r="AY600" s="197"/>
      <c r="AZ600" s="197"/>
      <c r="BA600" s="197"/>
      <c r="BB600" s="197"/>
      <c r="BC600" s="197"/>
      <c r="BD600" s="197"/>
      <c r="BE600" s="197"/>
      <c r="BF600" s="197"/>
      <c r="BG600" s="197"/>
      <c r="BH600" s="197"/>
      <c r="BI600" s="197"/>
      <c r="BJ600" s="197"/>
      <c r="BK600" s="197"/>
      <c r="BL600" s="197"/>
      <c r="BM600" s="197"/>
      <c r="BN600" s="197"/>
      <c r="BO600" s="197"/>
      <c r="BP600" s="197"/>
      <c r="BQ600" s="197"/>
      <c r="BR600" s="197"/>
      <c r="BS600" s="197"/>
      <c r="BT600" s="197"/>
      <c r="BU600" s="197"/>
      <c r="BV600" s="197"/>
      <c r="BW600" s="197"/>
      <c r="BX600" s="197"/>
      <c r="BY600" s="197"/>
      <c r="BZ600" s="197"/>
      <c r="CA600" s="197"/>
      <c r="CB600" s="197"/>
      <c r="CC600" s="197"/>
      <c r="CD600" s="197"/>
      <c r="CE600" s="197"/>
      <c r="CF600" s="197"/>
      <c r="CG600" s="197"/>
      <c r="CH600" s="197"/>
      <c r="CI600" s="197"/>
      <c r="CJ600" s="197"/>
      <c r="CK600" s="197"/>
      <c r="CL600" s="197"/>
      <c r="CM600" s="197"/>
      <c r="CN600" s="197"/>
      <c r="CO600" s="197"/>
      <c r="CP600" s="197"/>
      <c r="CQ600" s="197"/>
      <c r="CR600" s="197"/>
      <c r="CS600" s="197"/>
      <c r="CT600" s="197"/>
      <c r="CU600" s="197"/>
      <c r="CV600" s="197"/>
      <c r="CW600" s="197"/>
      <c r="CX600" s="197"/>
      <c r="CY600" s="197"/>
      <c r="CZ600" s="197"/>
      <c r="DA600" s="197"/>
      <c r="DB600" s="197"/>
      <c r="DC600" s="197"/>
      <c r="DD600" s="197"/>
      <c r="DE600" s="197"/>
      <c r="DF600" s="197"/>
      <c r="DG600" s="197"/>
      <c r="DH600" s="197"/>
      <c r="DI600" s="197"/>
      <c r="DJ600" s="197"/>
      <c r="DK600" s="197"/>
      <c r="DL600" s="197"/>
      <c r="DM600" s="197"/>
      <c r="DN600" s="197"/>
      <c r="DO600" s="197"/>
      <c r="DP600" s="197"/>
      <c r="DQ600" s="197"/>
      <c r="DR600" s="197"/>
      <c r="DS600" s="197"/>
      <c r="DT600" s="197"/>
      <c r="DU600" s="197"/>
      <c r="DV600" s="197"/>
      <c r="DW600" s="197"/>
      <c r="DX600" s="197"/>
      <c r="DY600" s="197"/>
      <c r="DZ600" s="197"/>
      <c r="EA600" s="197"/>
      <c r="EB600" s="197"/>
      <c r="EC600" s="197"/>
      <c r="ED600" s="197"/>
      <c r="EE600" s="197"/>
      <c r="EF600" s="197"/>
      <c r="EG600" s="197"/>
      <c r="EH600" s="197"/>
      <c r="EI600" s="197"/>
      <c r="EJ600" s="197"/>
      <c r="EK600" s="197"/>
      <c r="EL600" s="197"/>
      <c r="EM600" s="197"/>
      <c r="EN600" s="197"/>
      <c r="EO600" s="197"/>
      <c r="EP600" s="197"/>
      <c r="EQ600" s="197"/>
      <c r="ER600" s="197"/>
      <c r="ES600" s="197"/>
      <c r="ET600" s="197"/>
      <c r="EU600" s="197"/>
      <c r="EV600" s="197"/>
      <c r="EW600" s="197"/>
      <c r="EX600" s="197"/>
      <c r="EY600" s="197"/>
      <c r="EZ600" s="197"/>
      <c r="FA600" s="197"/>
      <c r="FB600" s="197"/>
      <c r="FC600" s="197"/>
      <c r="FD600" s="197"/>
      <c r="FE600" s="197"/>
      <c r="FF600" s="197"/>
      <c r="FG600" s="197"/>
      <c r="FH600" s="197"/>
      <c r="FI600" s="197"/>
      <c r="FJ600" s="197"/>
      <c r="FK600" s="197"/>
      <c r="FL600" s="197"/>
      <c r="FM600" s="197"/>
      <c r="FN600" s="197"/>
      <c r="FO600" s="197"/>
      <c r="FP600" s="197"/>
      <c r="FQ600" s="197"/>
      <c r="FR600" s="197"/>
      <c r="FS600" s="197"/>
      <c r="FT600" s="197"/>
      <c r="FU600" s="197"/>
      <c r="FV600" s="197"/>
      <c r="FW600" s="197"/>
      <c r="FX600" s="197"/>
      <c r="FY600" s="197"/>
      <c r="FZ600" s="197"/>
      <c r="GA600" s="197"/>
      <c r="GB600" s="197"/>
      <c r="GC600" s="197"/>
      <c r="GD600" s="197"/>
      <c r="GE600" s="197"/>
      <c r="GF600" s="197"/>
      <c r="GG600" s="197"/>
      <c r="GH600" s="197"/>
      <c r="GI600" s="197"/>
      <c r="GJ600" s="197"/>
      <c r="GK600" s="197"/>
      <c r="GL600" s="197"/>
      <c r="GM600" s="197"/>
      <c r="GN600" s="197"/>
      <c r="GO600" s="197"/>
      <c r="GP600" s="197"/>
      <c r="GQ600" s="197"/>
      <c r="GR600" s="197"/>
      <c r="GS600" s="197"/>
      <c r="GT600" s="197"/>
      <c r="GU600" s="197"/>
      <c r="GV600" s="197"/>
      <c r="GW600" s="197"/>
      <c r="GX600" s="197"/>
      <c r="GY600" s="197"/>
      <c r="GZ600" s="197"/>
      <c r="HA600" s="197"/>
      <c r="HB600" s="197"/>
      <c r="HC600" s="197"/>
      <c r="HD600" s="197"/>
      <c r="HE600" s="197"/>
      <c r="HF600" s="197"/>
      <c r="HG600" s="197"/>
      <c r="HH600" s="197"/>
      <c r="HI600" s="197"/>
      <c r="HJ600" s="197"/>
      <c r="HK600" s="197"/>
      <c r="HL600" s="197"/>
      <c r="HM600" s="197"/>
      <c r="HN600" s="197"/>
      <c r="HO600" s="197"/>
      <c r="HP600" s="197"/>
      <c r="HQ600" s="197"/>
      <c r="HR600" s="197"/>
      <c r="HS600" s="197"/>
      <c r="HT600" s="197"/>
      <c r="HU600" s="197"/>
      <c r="HV600" s="197"/>
      <c r="HW600" s="197"/>
      <c r="HX600" s="197"/>
      <c r="HY600" s="197"/>
    </row>
    <row r="601" spans="1:233" s="185" customFormat="1" ht="14.25" customHeight="1" x14ac:dyDescent="0.2">
      <c r="A601" s="23" t="str">
        <f>IFERROR(VLOOKUP(D601,[23]CODIGOS!$A$1:$I$1872,2,0),"CODIGO INVALIDO ")</f>
        <v>ZONA 4</v>
      </c>
      <c r="B601" s="23" t="str">
        <f>IFERROR(VLOOKUP(D601,[23]CODIGOS!$A$1:$I$1872,3,0),"CODIGO INVALIDO ")</f>
        <v>MANABI</v>
      </c>
      <c r="C601" s="23" t="str">
        <f>IFERROR(VLOOKUP(D601,[23]CODIGOS!$A$1:$I$1872,4,0),"CODIGO INVALIDO ")</f>
        <v>JUNIN</v>
      </c>
      <c r="D601" s="9" t="s">
        <v>1233</v>
      </c>
      <c r="E601" s="23" t="str">
        <f>IFERROR(VLOOKUP(D601,[24]CODIGOS!$A$1:$I$1872,6,0),"CODIGO INVALIDO ")</f>
        <v>BOLIVAR JUNIN</v>
      </c>
      <c r="F601" s="23" t="str">
        <f>IFERROR(VLOOKUP(D601,[24]CODIGOS!$A$1:$I$1872,7,0),"CODIGO INVALIDO ")</f>
        <v>JUNIN NORTE</v>
      </c>
      <c r="G601" s="23" t="str">
        <f>IFERROR(VLOOKUP(D601,[24]CODIGOS!$A$1:$I$1872,8,0),"CODIGO INVALIDO ")</f>
        <v>JUNIN NORTE 1</v>
      </c>
      <c r="H601" s="45" t="s">
        <v>1313</v>
      </c>
      <c r="I601" s="45">
        <v>-0.92640989855526301</v>
      </c>
      <c r="J601" s="45">
        <v>-80.190385218399598</v>
      </c>
      <c r="K601" s="68">
        <v>44879</v>
      </c>
      <c r="L601" s="45" t="s">
        <v>26</v>
      </c>
      <c r="M601" s="45" t="s">
        <v>17</v>
      </c>
      <c r="N601" s="28">
        <v>0.66666666666666663</v>
      </c>
      <c r="O601" s="28">
        <v>0.70833333333333337</v>
      </c>
      <c r="P601" s="45">
        <v>3.32</v>
      </c>
      <c r="Q601" s="45" t="s">
        <v>46</v>
      </c>
      <c r="R601" s="45" t="s">
        <v>47</v>
      </c>
      <c r="S601" s="45" t="s">
        <v>49</v>
      </c>
      <c r="T601" s="45" t="s">
        <v>1315</v>
      </c>
      <c r="U601" s="23" t="s">
        <v>50</v>
      </c>
      <c r="V601" s="197"/>
      <c r="W601" s="197"/>
      <c r="X601" s="197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  <c r="AL601" s="197"/>
      <c r="AM601" s="197"/>
      <c r="AN601" s="197"/>
      <c r="AO601" s="197"/>
      <c r="AP601" s="197"/>
      <c r="AQ601" s="197"/>
      <c r="AR601" s="197"/>
      <c r="AS601" s="197"/>
      <c r="AT601" s="197"/>
      <c r="AU601" s="197"/>
      <c r="AV601" s="197"/>
      <c r="AW601" s="197"/>
      <c r="AX601" s="197"/>
      <c r="AY601" s="197"/>
      <c r="AZ601" s="197"/>
      <c r="BA601" s="197"/>
      <c r="BB601" s="197"/>
      <c r="BC601" s="197"/>
      <c r="BD601" s="197"/>
      <c r="BE601" s="197"/>
      <c r="BF601" s="197"/>
      <c r="BG601" s="197"/>
      <c r="BH601" s="197"/>
      <c r="BI601" s="197"/>
      <c r="BJ601" s="197"/>
      <c r="BK601" s="197"/>
      <c r="BL601" s="197"/>
      <c r="BM601" s="197"/>
      <c r="BN601" s="197"/>
      <c r="BO601" s="197"/>
      <c r="BP601" s="197"/>
      <c r="BQ601" s="197"/>
      <c r="BR601" s="197"/>
      <c r="BS601" s="197"/>
      <c r="BT601" s="197"/>
      <c r="BU601" s="197"/>
      <c r="BV601" s="197"/>
      <c r="BW601" s="197"/>
      <c r="BX601" s="197"/>
      <c r="BY601" s="197"/>
      <c r="BZ601" s="197"/>
      <c r="CA601" s="197"/>
      <c r="CB601" s="197"/>
      <c r="CC601" s="197"/>
      <c r="CD601" s="197"/>
      <c r="CE601" s="197"/>
      <c r="CF601" s="197"/>
      <c r="CG601" s="197"/>
      <c r="CH601" s="197"/>
      <c r="CI601" s="197"/>
      <c r="CJ601" s="197"/>
      <c r="CK601" s="197"/>
      <c r="CL601" s="197"/>
      <c r="CM601" s="197"/>
      <c r="CN601" s="197"/>
      <c r="CO601" s="197"/>
      <c r="CP601" s="197"/>
      <c r="CQ601" s="197"/>
      <c r="CR601" s="197"/>
      <c r="CS601" s="197"/>
      <c r="CT601" s="197"/>
      <c r="CU601" s="197"/>
      <c r="CV601" s="197"/>
      <c r="CW601" s="197"/>
      <c r="CX601" s="197"/>
      <c r="CY601" s="197"/>
      <c r="CZ601" s="197"/>
      <c r="DA601" s="197"/>
      <c r="DB601" s="197"/>
      <c r="DC601" s="197"/>
      <c r="DD601" s="197"/>
      <c r="DE601" s="197"/>
      <c r="DF601" s="197"/>
      <c r="DG601" s="197"/>
      <c r="DH601" s="197"/>
      <c r="DI601" s="197"/>
      <c r="DJ601" s="197"/>
      <c r="DK601" s="197"/>
      <c r="DL601" s="197"/>
      <c r="DM601" s="197"/>
      <c r="DN601" s="197"/>
      <c r="DO601" s="197"/>
      <c r="DP601" s="197"/>
      <c r="DQ601" s="197"/>
      <c r="DR601" s="197"/>
      <c r="DS601" s="197"/>
      <c r="DT601" s="197"/>
      <c r="DU601" s="197"/>
      <c r="DV601" s="197"/>
      <c r="DW601" s="197"/>
      <c r="DX601" s="197"/>
      <c r="DY601" s="197"/>
      <c r="DZ601" s="197"/>
      <c r="EA601" s="197"/>
      <c r="EB601" s="197"/>
      <c r="EC601" s="197"/>
      <c r="ED601" s="197"/>
      <c r="EE601" s="197"/>
      <c r="EF601" s="197"/>
      <c r="EG601" s="197"/>
      <c r="EH601" s="197"/>
      <c r="EI601" s="197"/>
      <c r="EJ601" s="197"/>
      <c r="EK601" s="197"/>
      <c r="EL601" s="197"/>
      <c r="EM601" s="197"/>
      <c r="EN601" s="197"/>
      <c r="EO601" s="197"/>
      <c r="EP601" s="197"/>
      <c r="EQ601" s="197"/>
      <c r="ER601" s="197"/>
      <c r="ES601" s="197"/>
      <c r="ET601" s="197"/>
      <c r="EU601" s="197"/>
      <c r="EV601" s="197"/>
      <c r="EW601" s="197"/>
      <c r="EX601" s="197"/>
      <c r="EY601" s="197"/>
      <c r="EZ601" s="197"/>
      <c r="FA601" s="197"/>
      <c r="FB601" s="197"/>
      <c r="FC601" s="197"/>
      <c r="FD601" s="197"/>
      <c r="FE601" s="197"/>
      <c r="FF601" s="197"/>
      <c r="FG601" s="197"/>
      <c r="FH601" s="197"/>
      <c r="FI601" s="197"/>
      <c r="FJ601" s="197"/>
      <c r="FK601" s="197"/>
      <c r="FL601" s="197"/>
      <c r="FM601" s="197"/>
      <c r="FN601" s="197"/>
      <c r="FO601" s="197"/>
      <c r="FP601" s="197"/>
      <c r="FQ601" s="197"/>
      <c r="FR601" s="197"/>
      <c r="FS601" s="197"/>
      <c r="FT601" s="197"/>
      <c r="FU601" s="197"/>
      <c r="FV601" s="197"/>
      <c r="FW601" s="197"/>
      <c r="FX601" s="197"/>
      <c r="FY601" s="197"/>
      <c r="FZ601" s="197"/>
      <c r="GA601" s="197"/>
      <c r="GB601" s="197"/>
      <c r="GC601" s="197"/>
      <c r="GD601" s="197"/>
      <c r="GE601" s="197"/>
      <c r="GF601" s="197"/>
      <c r="GG601" s="197"/>
      <c r="GH601" s="197"/>
      <c r="GI601" s="197"/>
      <c r="GJ601" s="197"/>
      <c r="GK601" s="197"/>
      <c r="GL601" s="197"/>
      <c r="GM601" s="197"/>
      <c r="GN601" s="197"/>
      <c r="GO601" s="197"/>
      <c r="GP601" s="197"/>
      <c r="GQ601" s="197"/>
      <c r="GR601" s="197"/>
      <c r="GS601" s="197"/>
      <c r="GT601" s="197"/>
      <c r="GU601" s="197"/>
      <c r="GV601" s="197"/>
      <c r="GW601" s="197"/>
      <c r="GX601" s="197"/>
      <c r="GY601" s="197"/>
      <c r="GZ601" s="197"/>
      <c r="HA601" s="197"/>
      <c r="HB601" s="197"/>
      <c r="HC601" s="197"/>
      <c r="HD601" s="197"/>
      <c r="HE601" s="197"/>
      <c r="HF601" s="197"/>
      <c r="HG601" s="197"/>
      <c r="HH601" s="197"/>
      <c r="HI601" s="197"/>
      <c r="HJ601" s="197"/>
      <c r="HK601" s="197"/>
      <c r="HL601" s="197"/>
      <c r="HM601" s="197"/>
      <c r="HN601" s="197"/>
      <c r="HO601" s="197"/>
      <c r="HP601" s="197"/>
      <c r="HQ601" s="197"/>
      <c r="HR601" s="197"/>
      <c r="HS601" s="197"/>
      <c r="HT601" s="197"/>
      <c r="HU601" s="197"/>
      <c r="HV601" s="197"/>
      <c r="HW601" s="197"/>
      <c r="HX601" s="197"/>
      <c r="HY601" s="197"/>
    </row>
    <row r="602" spans="1:233" s="191" customFormat="1" ht="14.25" customHeight="1" x14ac:dyDescent="0.2">
      <c r="A602" s="23" t="str">
        <f>IFERROR(VLOOKUP(D602,[23]CODIGOS!$A$1:$I$1872,2,0),"CODIGO INVALIDO ")</f>
        <v>ZONA 4</v>
      </c>
      <c r="B602" s="23" t="str">
        <f>IFERROR(VLOOKUP(D602,[23]CODIGOS!$A$1:$I$1872,3,0),"CODIGO INVALIDO ")</f>
        <v>MANABI</v>
      </c>
      <c r="C602" s="23" t="str">
        <f>IFERROR(VLOOKUP(D602,[23]CODIGOS!$A$1:$I$1872,4,0),"CODIGO INVALIDO ")</f>
        <v>OLMEDO</v>
      </c>
      <c r="D602" s="9" t="s">
        <v>933</v>
      </c>
      <c r="E602" s="23" t="str">
        <f>IFERROR(VLOOKUP(D602,[24]CODIGOS!$A$1:$I$1872,6,0),"CODIGO INVALIDO ")</f>
        <v>24 DE MAYO</v>
      </c>
      <c r="F602" s="23" t="str">
        <f>IFERROR(VLOOKUP(D602,[24]CODIGOS!$A$1:$I$1872,7,0),"CODIGO INVALIDO ")</f>
        <v>OLMEDO</v>
      </c>
      <c r="G602" s="23" t="str">
        <f>IFERROR(VLOOKUP(D602,[24]CODIGOS!$A$1:$I$1872,8,0),"CODIGO INVALIDO ")</f>
        <v>OLMEDO 1</v>
      </c>
      <c r="H602" s="45" t="s">
        <v>1342</v>
      </c>
      <c r="I602" s="45">
        <v>-1.40176186990398</v>
      </c>
      <c r="J602" s="45">
        <v>-80.156826080299197</v>
      </c>
      <c r="K602" s="22">
        <v>44892</v>
      </c>
      <c r="L602" s="45" t="s">
        <v>26</v>
      </c>
      <c r="M602" s="118" t="s">
        <v>17</v>
      </c>
      <c r="N602" s="28">
        <v>0.64583333333333337</v>
      </c>
      <c r="O602" s="28">
        <v>0.75</v>
      </c>
      <c r="P602" s="45">
        <v>140.59</v>
      </c>
      <c r="Q602" s="45" t="s">
        <v>46</v>
      </c>
      <c r="R602" s="45" t="s">
        <v>47</v>
      </c>
      <c r="S602" s="45" t="s">
        <v>187</v>
      </c>
      <c r="T602" s="45"/>
      <c r="U602" s="23" t="s">
        <v>50</v>
      </c>
      <c r="V602" s="197"/>
      <c r="W602" s="197"/>
      <c r="X602" s="197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  <c r="AL602" s="197"/>
      <c r="AM602" s="197"/>
      <c r="AN602" s="197"/>
      <c r="AO602" s="197"/>
      <c r="AP602" s="197"/>
      <c r="AQ602" s="197"/>
      <c r="AR602" s="197"/>
      <c r="AS602" s="197"/>
      <c r="AT602" s="197"/>
      <c r="AU602" s="197"/>
      <c r="AV602" s="197"/>
      <c r="AW602" s="197"/>
      <c r="AX602" s="197"/>
      <c r="AY602" s="197"/>
      <c r="AZ602" s="197"/>
      <c r="BA602" s="197"/>
      <c r="BB602" s="197"/>
      <c r="BC602" s="197"/>
      <c r="BD602" s="197"/>
      <c r="BE602" s="197"/>
      <c r="BF602" s="197"/>
      <c r="BG602" s="197"/>
      <c r="BH602" s="197"/>
      <c r="BI602" s="197"/>
      <c r="BJ602" s="197"/>
      <c r="BK602" s="197"/>
      <c r="BL602" s="197"/>
      <c r="BM602" s="197"/>
      <c r="BN602" s="197"/>
      <c r="BO602" s="197"/>
      <c r="BP602" s="197"/>
      <c r="BQ602" s="197"/>
      <c r="BR602" s="197"/>
      <c r="BS602" s="197"/>
      <c r="BT602" s="197"/>
      <c r="BU602" s="197"/>
      <c r="BV602" s="197"/>
      <c r="BW602" s="197"/>
      <c r="BX602" s="197"/>
      <c r="BY602" s="197"/>
      <c r="BZ602" s="197"/>
      <c r="CA602" s="197"/>
      <c r="CB602" s="197"/>
      <c r="CC602" s="197"/>
      <c r="CD602" s="197"/>
      <c r="CE602" s="197"/>
      <c r="CF602" s="197"/>
      <c r="CG602" s="197"/>
      <c r="CH602" s="197"/>
      <c r="CI602" s="197"/>
      <c r="CJ602" s="197"/>
      <c r="CK602" s="197"/>
      <c r="CL602" s="197"/>
      <c r="CM602" s="197"/>
      <c r="CN602" s="197"/>
      <c r="CO602" s="197"/>
      <c r="CP602" s="197"/>
      <c r="CQ602" s="197"/>
      <c r="CR602" s="197"/>
      <c r="CS602" s="197"/>
      <c r="CT602" s="197"/>
      <c r="CU602" s="197"/>
      <c r="CV602" s="197"/>
      <c r="CW602" s="197"/>
      <c r="CX602" s="197"/>
      <c r="CY602" s="197"/>
      <c r="CZ602" s="197"/>
      <c r="DA602" s="197"/>
      <c r="DB602" s="197"/>
      <c r="DC602" s="197"/>
      <c r="DD602" s="197"/>
      <c r="DE602" s="197"/>
      <c r="DF602" s="197"/>
      <c r="DG602" s="197"/>
      <c r="DH602" s="197"/>
      <c r="DI602" s="197"/>
      <c r="DJ602" s="197"/>
      <c r="DK602" s="197"/>
      <c r="DL602" s="197"/>
      <c r="DM602" s="197"/>
      <c r="DN602" s="197"/>
      <c r="DO602" s="197"/>
      <c r="DP602" s="197"/>
      <c r="DQ602" s="197"/>
      <c r="DR602" s="197"/>
      <c r="DS602" s="197"/>
      <c r="DT602" s="197"/>
      <c r="DU602" s="197"/>
      <c r="DV602" s="197"/>
      <c r="DW602" s="197"/>
      <c r="DX602" s="197"/>
      <c r="DY602" s="197"/>
      <c r="DZ602" s="197"/>
      <c r="EA602" s="197"/>
      <c r="EB602" s="197"/>
      <c r="EC602" s="197"/>
      <c r="ED602" s="197"/>
      <c r="EE602" s="197"/>
      <c r="EF602" s="197"/>
      <c r="EG602" s="197"/>
      <c r="EH602" s="197"/>
      <c r="EI602" s="197"/>
      <c r="EJ602" s="197"/>
      <c r="EK602" s="197"/>
      <c r="EL602" s="197"/>
      <c r="EM602" s="197"/>
      <c r="EN602" s="197"/>
      <c r="EO602" s="197"/>
      <c r="EP602" s="197"/>
      <c r="EQ602" s="197"/>
      <c r="ER602" s="197"/>
      <c r="ES602" s="197"/>
      <c r="ET602" s="197"/>
      <c r="EU602" s="197"/>
      <c r="EV602" s="197"/>
      <c r="EW602" s="197"/>
      <c r="EX602" s="197"/>
      <c r="EY602" s="197"/>
      <c r="EZ602" s="197"/>
      <c r="FA602" s="197"/>
      <c r="FB602" s="197"/>
      <c r="FC602" s="197"/>
      <c r="FD602" s="197"/>
      <c r="FE602" s="197"/>
      <c r="FF602" s="197"/>
      <c r="FG602" s="197"/>
      <c r="FH602" s="197"/>
      <c r="FI602" s="197"/>
      <c r="FJ602" s="197"/>
      <c r="FK602" s="197"/>
      <c r="FL602" s="197"/>
      <c r="FM602" s="197"/>
      <c r="FN602" s="197"/>
      <c r="FO602" s="197"/>
      <c r="FP602" s="197"/>
      <c r="FQ602" s="197"/>
      <c r="FR602" s="197"/>
      <c r="FS602" s="197"/>
      <c r="FT602" s="197"/>
      <c r="FU602" s="197"/>
      <c r="FV602" s="197"/>
      <c r="FW602" s="197"/>
      <c r="FX602" s="197"/>
      <c r="FY602" s="197"/>
      <c r="FZ602" s="197"/>
      <c r="GA602" s="197"/>
      <c r="GB602" s="197"/>
      <c r="GC602" s="197"/>
      <c r="GD602" s="197"/>
      <c r="GE602" s="197"/>
      <c r="GF602" s="197"/>
      <c r="GG602" s="197"/>
      <c r="GH602" s="197"/>
      <c r="GI602" s="197"/>
      <c r="GJ602" s="197"/>
      <c r="GK602" s="197"/>
      <c r="GL602" s="197"/>
      <c r="GM602" s="197"/>
      <c r="GN602" s="197"/>
      <c r="GO602" s="197"/>
      <c r="GP602" s="197"/>
      <c r="GQ602" s="197"/>
      <c r="GR602" s="197"/>
      <c r="GS602" s="197"/>
      <c r="GT602" s="197"/>
      <c r="GU602" s="197"/>
      <c r="GV602" s="197"/>
      <c r="GW602" s="197"/>
      <c r="GX602" s="197"/>
      <c r="GY602" s="197"/>
      <c r="GZ602" s="197"/>
      <c r="HA602" s="197"/>
      <c r="HB602" s="197"/>
      <c r="HC602" s="197"/>
      <c r="HD602" s="197"/>
      <c r="HE602" s="197"/>
      <c r="HF602" s="197"/>
      <c r="HG602" s="197"/>
      <c r="HH602" s="197"/>
      <c r="HI602" s="197"/>
      <c r="HJ602" s="197"/>
      <c r="HK602" s="197"/>
      <c r="HL602" s="197"/>
      <c r="HM602" s="197"/>
      <c r="HN602" s="197"/>
      <c r="HO602" s="197"/>
      <c r="HP602" s="197"/>
      <c r="HQ602" s="197"/>
      <c r="HR602" s="197"/>
      <c r="HS602" s="197"/>
      <c r="HT602" s="197"/>
      <c r="HU602" s="197"/>
      <c r="HV602" s="197"/>
      <c r="HW602" s="197"/>
      <c r="HX602" s="197"/>
      <c r="HY602" s="197"/>
    </row>
    <row r="603" spans="1:233" s="185" customFormat="1" ht="14.25" customHeight="1" x14ac:dyDescent="0.2">
      <c r="A603" s="23" t="str">
        <f>IFERROR(VLOOKUP(D603,[23]CODIGOS!$A$1:$I$1872,2,0),"CODIGO INVALIDO ")</f>
        <v>ZONA 4</v>
      </c>
      <c r="B603" s="23" t="str">
        <f>IFERROR(VLOOKUP(D603,[23]CODIGOS!$A$1:$I$1872,3,0),"CODIGO INVALIDO ")</f>
        <v>MANABI</v>
      </c>
      <c r="C603" s="23" t="str">
        <f>IFERROR(VLOOKUP(D603,[23]CODIGOS!$A$1:$I$1872,4,0),"CODIGO INVALIDO ")</f>
        <v>MONTECRISTI</v>
      </c>
      <c r="D603" s="9" t="s">
        <v>634</v>
      </c>
      <c r="E603" s="23" t="str">
        <f>IFERROR(VLOOKUP(D603,[24]CODIGOS!$A$1:$I$1872,6,0),"CODIGO INVALIDO ")</f>
        <v>MANTA</v>
      </c>
      <c r="F603" s="23" t="str">
        <f>IFERROR(VLOOKUP(D603,[24]CODIGOS!$A$1:$I$1872,7,0),"CODIGO INVALIDO ")</f>
        <v>MONTECRISTI</v>
      </c>
      <c r="G603" s="23" t="str">
        <f>IFERROR(VLOOKUP(D603,[24]CODIGOS!$A$1:$I$1872,8,0),"CODIGO INVALIDO ")</f>
        <v>MONTECRISTI 1</v>
      </c>
      <c r="H603" s="45" t="s">
        <v>1350</v>
      </c>
      <c r="I603" s="45">
        <v>-1.0474917288788299</v>
      </c>
      <c r="J603" s="45">
        <v>-80.655749338808505</v>
      </c>
      <c r="K603" s="68">
        <v>44898</v>
      </c>
      <c r="L603" s="45" t="s">
        <v>26</v>
      </c>
      <c r="M603" s="61" t="s">
        <v>17</v>
      </c>
      <c r="N603" s="28">
        <v>0.375</v>
      </c>
      <c r="O603" s="28">
        <v>0.66666666666666696</v>
      </c>
      <c r="P603" s="45">
        <v>17.100000000000001</v>
      </c>
      <c r="Q603" s="27" t="s">
        <v>46</v>
      </c>
      <c r="R603" s="45" t="s">
        <v>47</v>
      </c>
      <c r="S603" s="45" t="s">
        <v>120</v>
      </c>
      <c r="T603" s="45" t="s">
        <v>239</v>
      </c>
      <c r="U603" s="45" t="s">
        <v>50</v>
      </c>
      <c r="V603" s="197"/>
      <c r="W603" s="197"/>
      <c r="X603" s="197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  <c r="AL603" s="197"/>
      <c r="AM603" s="197"/>
      <c r="AN603" s="197"/>
      <c r="AO603" s="197"/>
      <c r="AP603" s="197"/>
      <c r="AQ603" s="197"/>
      <c r="AR603" s="197"/>
      <c r="AS603" s="197"/>
      <c r="AT603" s="197"/>
      <c r="AU603" s="197"/>
      <c r="AV603" s="197"/>
      <c r="AW603" s="197"/>
      <c r="AX603" s="197"/>
      <c r="AY603" s="197"/>
      <c r="AZ603" s="197"/>
      <c r="BA603" s="197"/>
      <c r="BB603" s="197"/>
      <c r="BC603" s="197"/>
      <c r="BD603" s="197"/>
      <c r="BE603" s="197"/>
      <c r="BF603" s="197"/>
      <c r="BG603" s="197"/>
      <c r="BH603" s="197"/>
      <c r="BI603" s="197"/>
      <c r="BJ603" s="197"/>
      <c r="BK603" s="197"/>
      <c r="BL603" s="197"/>
      <c r="BM603" s="197"/>
      <c r="BN603" s="197"/>
      <c r="BO603" s="197"/>
      <c r="BP603" s="197"/>
      <c r="BQ603" s="197"/>
      <c r="BR603" s="197"/>
      <c r="BS603" s="197"/>
      <c r="BT603" s="197"/>
      <c r="BU603" s="197"/>
      <c r="BV603" s="197"/>
      <c r="BW603" s="197"/>
      <c r="BX603" s="197"/>
      <c r="BY603" s="197"/>
      <c r="BZ603" s="197"/>
      <c r="CA603" s="197"/>
      <c r="CB603" s="197"/>
      <c r="CC603" s="197"/>
      <c r="CD603" s="197"/>
      <c r="CE603" s="197"/>
      <c r="CF603" s="197"/>
      <c r="CG603" s="197"/>
      <c r="CH603" s="197"/>
      <c r="CI603" s="197"/>
      <c r="CJ603" s="197"/>
      <c r="CK603" s="197"/>
      <c r="CL603" s="197"/>
      <c r="CM603" s="197"/>
      <c r="CN603" s="197"/>
      <c r="CO603" s="197"/>
      <c r="CP603" s="197"/>
      <c r="CQ603" s="197"/>
      <c r="CR603" s="197"/>
      <c r="CS603" s="197"/>
      <c r="CT603" s="197"/>
      <c r="CU603" s="197"/>
      <c r="CV603" s="197"/>
      <c r="CW603" s="197"/>
      <c r="CX603" s="197"/>
      <c r="CY603" s="197"/>
      <c r="CZ603" s="197"/>
      <c r="DA603" s="197"/>
      <c r="DB603" s="197"/>
      <c r="DC603" s="197"/>
      <c r="DD603" s="197"/>
      <c r="DE603" s="197"/>
      <c r="DF603" s="197"/>
      <c r="DG603" s="197"/>
      <c r="DH603" s="197"/>
      <c r="DI603" s="197"/>
      <c r="DJ603" s="197"/>
      <c r="DK603" s="197"/>
      <c r="DL603" s="197"/>
      <c r="DM603" s="197"/>
      <c r="DN603" s="197"/>
      <c r="DO603" s="197"/>
      <c r="DP603" s="197"/>
      <c r="DQ603" s="197"/>
      <c r="DR603" s="197"/>
      <c r="DS603" s="197"/>
      <c r="DT603" s="197"/>
      <c r="DU603" s="197"/>
      <c r="DV603" s="197"/>
      <c r="DW603" s="197"/>
      <c r="DX603" s="197"/>
      <c r="DY603" s="197"/>
      <c r="DZ603" s="197"/>
      <c r="EA603" s="197"/>
      <c r="EB603" s="197"/>
      <c r="EC603" s="197"/>
      <c r="ED603" s="197"/>
      <c r="EE603" s="197"/>
      <c r="EF603" s="197"/>
      <c r="EG603" s="197"/>
      <c r="EH603" s="197"/>
      <c r="EI603" s="197"/>
      <c r="EJ603" s="197"/>
      <c r="EK603" s="197"/>
      <c r="EL603" s="197"/>
      <c r="EM603" s="197"/>
      <c r="EN603" s="197"/>
      <c r="EO603" s="197"/>
      <c r="EP603" s="197"/>
      <c r="EQ603" s="197"/>
      <c r="ER603" s="197"/>
      <c r="ES603" s="197"/>
      <c r="ET603" s="197"/>
      <c r="EU603" s="197"/>
      <c r="EV603" s="197"/>
      <c r="EW603" s="197"/>
      <c r="EX603" s="197"/>
      <c r="EY603" s="197"/>
      <c r="EZ603" s="197"/>
      <c r="FA603" s="197"/>
      <c r="FB603" s="197"/>
      <c r="FC603" s="197"/>
      <c r="FD603" s="197"/>
      <c r="FE603" s="197"/>
      <c r="FF603" s="197"/>
      <c r="FG603" s="197"/>
      <c r="FH603" s="197"/>
      <c r="FI603" s="197"/>
      <c r="FJ603" s="197"/>
      <c r="FK603" s="197"/>
      <c r="FL603" s="197"/>
      <c r="FM603" s="197"/>
      <c r="FN603" s="197"/>
      <c r="FO603" s="197"/>
      <c r="FP603" s="197"/>
      <c r="FQ603" s="197"/>
      <c r="FR603" s="197"/>
      <c r="FS603" s="197"/>
      <c r="FT603" s="197"/>
      <c r="FU603" s="197"/>
      <c r="FV603" s="197"/>
      <c r="FW603" s="197"/>
      <c r="FX603" s="197"/>
      <c r="FY603" s="197"/>
      <c r="FZ603" s="197"/>
      <c r="GA603" s="197"/>
      <c r="GB603" s="197"/>
      <c r="GC603" s="197"/>
      <c r="GD603" s="197"/>
      <c r="GE603" s="197"/>
      <c r="GF603" s="197"/>
      <c r="GG603" s="197"/>
      <c r="GH603" s="197"/>
      <c r="GI603" s="197"/>
      <c r="GJ603" s="197"/>
      <c r="GK603" s="197"/>
      <c r="GL603" s="197"/>
      <c r="GM603" s="197"/>
      <c r="GN603" s="197"/>
      <c r="GO603" s="197"/>
      <c r="GP603" s="197"/>
      <c r="GQ603" s="197"/>
      <c r="GR603" s="197"/>
      <c r="GS603" s="197"/>
      <c r="GT603" s="197"/>
      <c r="GU603" s="197"/>
      <c r="GV603" s="197"/>
      <c r="GW603" s="197"/>
      <c r="GX603" s="197"/>
      <c r="GY603" s="197"/>
      <c r="GZ603" s="197"/>
      <c r="HA603" s="197"/>
      <c r="HB603" s="197"/>
      <c r="HC603" s="197"/>
      <c r="HD603" s="197"/>
      <c r="HE603" s="197"/>
      <c r="HF603" s="197"/>
      <c r="HG603" s="197"/>
      <c r="HH603" s="197"/>
      <c r="HI603" s="197"/>
      <c r="HJ603" s="197"/>
      <c r="HK603" s="197"/>
      <c r="HL603" s="197"/>
      <c r="HM603" s="197"/>
      <c r="HN603" s="197"/>
      <c r="HO603" s="197"/>
      <c r="HP603" s="197"/>
      <c r="HQ603" s="197"/>
      <c r="HR603" s="197"/>
      <c r="HS603" s="197"/>
      <c r="HT603" s="197"/>
      <c r="HU603" s="197"/>
      <c r="HV603" s="197"/>
      <c r="HW603" s="197"/>
      <c r="HX603" s="197"/>
      <c r="HY603" s="197"/>
    </row>
    <row r="604" spans="1:233" s="192" customFormat="1" ht="14.25" customHeight="1" x14ac:dyDescent="0.2">
      <c r="A604" s="23" t="str">
        <f>IFERROR(VLOOKUP(D604,[23]CODIGOS!$A$1:$I$1872,2,0),"CODIGO INVALIDO ")</f>
        <v>ZONA 4</v>
      </c>
      <c r="B604" s="23" t="str">
        <f>IFERROR(VLOOKUP(D604,[23]CODIGOS!$A$1:$I$1872,3,0),"CODIGO INVALIDO ")</f>
        <v>SANTO DOMINGO DE LOS TSACHILAS</v>
      </c>
      <c r="C604" s="23" t="str">
        <f>IFERROR(VLOOKUP(D604,[23]CODIGOS!$A$1:$I$1872,4,0),"CODIGO INVALIDO ")</f>
        <v>SANTO DOMINGO</v>
      </c>
      <c r="D604" s="64" t="s">
        <v>189</v>
      </c>
      <c r="E604" s="23" t="str">
        <f>IFERROR(VLOOKUP(D604,[24]CODIGOS!$A$1:$I$1872,6,0),"CODIGO INVALIDO ")</f>
        <v>SANTO DOMINGO OESTE</v>
      </c>
      <c r="F604" s="23" t="str">
        <f>IFERROR(VLOOKUP(D604,[24]CODIGOS!$A$1:$I$1872,7,0),"CODIGO INVALIDO ")</f>
        <v>EL PROLETARIADO</v>
      </c>
      <c r="G604" s="23" t="str">
        <f>IFERROR(VLOOKUP(D604,[24]CODIGOS!$A$1:$I$1872,8,0),"CODIGO INVALIDO ")</f>
        <v>EL PROLETARIADO 2</v>
      </c>
      <c r="H604" s="23" t="s">
        <v>251</v>
      </c>
      <c r="I604" s="59">
        <v>3.3388138547070997E-2</v>
      </c>
      <c r="J604" s="37">
        <v>-79.183835126275497</v>
      </c>
      <c r="K604" s="68">
        <v>44581</v>
      </c>
      <c r="L604" s="68" t="s">
        <v>88</v>
      </c>
      <c r="M604" s="61" t="s">
        <v>17</v>
      </c>
      <c r="N604" s="56">
        <v>0.58333333333333337</v>
      </c>
      <c r="O604" s="56">
        <v>0.59027777777777779</v>
      </c>
      <c r="P604" s="27">
        <v>19.23</v>
      </c>
      <c r="Q604" s="65" t="s">
        <v>46</v>
      </c>
      <c r="R604" s="27" t="s">
        <v>109</v>
      </c>
      <c r="S604" s="27" t="s">
        <v>65</v>
      </c>
      <c r="T604" s="23"/>
      <c r="U604" s="27" t="s">
        <v>50</v>
      </c>
    </row>
    <row r="605" spans="1:233" s="192" customFormat="1" ht="14.25" customHeight="1" x14ac:dyDescent="0.2">
      <c r="A605" s="23" t="str">
        <f>IFERROR(VLOOKUP(D605,[23]CODIGOS!$A$1:$I$1872,2,0),"CODIGO INVALIDO ")</f>
        <v>ZONA 4</v>
      </c>
      <c r="B605" s="23" t="str">
        <f>IFERROR(VLOOKUP(D605,[23]CODIGOS!$A$1:$I$1872,3,0),"CODIGO INVALIDO ")</f>
        <v>SANTO DOMINGO DE LOS TSACHILAS</v>
      </c>
      <c r="C605" s="23" t="str">
        <f>IFERROR(VLOOKUP(D605,[23]CODIGOS!$A$1:$I$1872,4,0),"CODIGO INVALIDO ")</f>
        <v>SANTO DOMINGO</v>
      </c>
      <c r="D605" s="64" t="s">
        <v>389</v>
      </c>
      <c r="E605" s="23" t="str">
        <f>IFERROR(VLOOKUP(D605,[24]CODIGOS!$A$1:$I$1872,6,0),"CODIGO INVALIDO ")</f>
        <v>SANTO DOMINGO OESTE</v>
      </c>
      <c r="F605" s="23" t="str">
        <f>IFERROR(VLOOKUP(D605,[24]CODIGOS!$A$1:$I$1872,7,0),"CODIGO INVALIDO ")</f>
        <v>JUAN EULOGIO</v>
      </c>
      <c r="G605" s="23" t="str">
        <f>IFERROR(VLOOKUP(D605,[24]CODIGOS!$A$1:$I$1872,8,0),"CODIGO INVALIDO ")</f>
        <v>JUAN EULOGIO 3</v>
      </c>
      <c r="H605" s="23" t="s">
        <v>604</v>
      </c>
      <c r="I605" s="59">
        <v>-0.23250396813572799</v>
      </c>
      <c r="J605" s="83">
        <v>-79.167244434356704</v>
      </c>
      <c r="K605" s="68">
        <v>44644</v>
      </c>
      <c r="L605" s="68" t="s">
        <v>88</v>
      </c>
      <c r="M605" s="61" t="s">
        <v>17</v>
      </c>
      <c r="N605" s="56">
        <v>0.41666666666666669</v>
      </c>
      <c r="O605" s="56">
        <v>0.58333333333333337</v>
      </c>
      <c r="P605" s="27">
        <v>14.11</v>
      </c>
      <c r="Q605" s="27" t="s">
        <v>46</v>
      </c>
      <c r="R605" s="27" t="s">
        <v>109</v>
      </c>
      <c r="S605" s="27" t="s">
        <v>65</v>
      </c>
      <c r="T605" s="27"/>
      <c r="U605" s="27" t="s">
        <v>50</v>
      </c>
    </row>
    <row r="606" spans="1:233" s="192" customFormat="1" ht="14.25" customHeight="1" x14ac:dyDescent="0.2">
      <c r="A606" s="23" t="str">
        <f>IFERROR(VLOOKUP(D606,[23]CODIGOS!$A$1:$I$1872,2,0),"CODIGO INVALIDO ")</f>
        <v>ZONA 4</v>
      </c>
      <c r="B606" s="23" t="str">
        <f>IFERROR(VLOOKUP(D606,[23]CODIGOS!$A$1:$I$1872,3,0),"CODIGO INVALIDO ")</f>
        <v>SANTO DOMINGO DE LOS TSACHILAS</v>
      </c>
      <c r="C606" s="23" t="str">
        <f>IFERROR(VLOOKUP(D606,[23]CODIGOS!$A$1:$I$1872,4,0),"CODIGO INVALIDO ")</f>
        <v>SANTO DOMINGO</v>
      </c>
      <c r="D606" s="64" t="s">
        <v>433</v>
      </c>
      <c r="E606" s="23" t="str">
        <f>IFERROR(VLOOKUP(D606,[24]CODIGOS!$A$1:$I$1872,6,0),"CODIGO INVALIDO ")</f>
        <v>SANTO DOMINGO OESTE</v>
      </c>
      <c r="F606" s="23" t="str">
        <f>IFERROR(VLOOKUP(D606,[24]CODIGOS!$A$1:$I$1872,7,0),"CODIGO INVALIDO ")</f>
        <v>PUERTO LIMON</v>
      </c>
      <c r="G606" s="23" t="str">
        <f>IFERROR(VLOOKUP(D606,[24]CODIGOS!$A$1:$I$1872,8,0),"CODIGO INVALIDO ")</f>
        <v>PUERTO LIMON 1</v>
      </c>
      <c r="H606" s="23" t="s">
        <v>715</v>
      </c>
      <c r="I606" s="59">
        <v>-0.387640618362176</v>
      </c>
      <c r="J606" s="83">
        <v>-79.371993541717501</v>
      </c>
      <c r="K606" s="68">
        <v>44664</v>
      </c>
      <c r="L606" s="68" t="s">
        <v>88</v>
      </c>
      <c r="M606" s="61" t="s">
        <v>17</v>
      </c>
      <c r="N606" s="56">
        <v>0.57291666666666663</v>
      </c>
      <c r="O606" s="56">
        <v>0.625</v>
      </c>
      <c r="P606" s="27">
        <v>14.37</v>
      </c>
      <c r="Q606" s="27" t="s">
        <v>46</v>
      </c>
      <c r="R606" s="27" t="s">
        <v>109</v>
      </c>
      <c r="S606" s="27" t="s">
        <v>372</v>
      </c>
      <c r="T606" s="23"/>
      <c r="U606" s="27" t="s">
        <v>50</v>
      </c>
    </row>
    <row r="607" spans="1:233" s="192" customFormat="1" ht="14.25" customHeight="1" x14ac:dyDescent="0.2">
      <c r="A607" s="23" t="str">
        <f>IFERROR(VLOOKUP(D607,[23]CODIGOS!$A$1:$I$1872,2,0),"CODIGO INVALIDO ")</f>
        <v>ZONA 4</v>
      </c>
      <c r="B607" s="23" t="str">
        <f>IFERROR(VLOOKUP(D607,[23]CODIGOS!$A$1:$I$1872,3,0),"CODIGO INVALIDO ")</f>
        <v>SANTO DOMINGO DE LOS TSACHILAS</v>
      </c>
      <c r="C607" s="23" t="str">
        <f>IFERROR(VLOOKUP(D607,[23]CODIGOS!$A$1:$I$1872,4,0),"CODIGO INVALIDO ")</f>
        <v>SANTO DOMINGO</v>
      </c>
      <c r="D607" s="64" t="s">
        <v>505</v>
      </c>
      <c r="E607" s="23" t="str">
        <f>IFERROR(VLOOKUP(D607,[24]CODIGOS!$A$1:$I$1872,6,0),"CODIGO INVALIDO ")</f>
        <v>SANTO DOMINGO OESTE</v>
      </c>
      <c r="F607" s="23" t="str">
        <f>IFERROR(VLOOKUP(D607,[24]CODIGOS!$A$1:$I$1872,7,0),"CODIGO INVALIDO ")</f>
        <v>PLAN DE VIVIENDA</v>
      </c>
      <c r="G607" s="23" t="str">
        <f>IFERROR(VLOOKUP(D607,[24]CODIGOS!$A$1:$I$1872,8,0),"CODIGO INVALIDO ")</f>
        <v>PLAN DE VIVIENDA 2</v>
      </c>
      <c r="H607" s="23" t="s">
        <v>716</v>
      </c>
      <c r="I607" s="59">
        <v>-0.24625285151748599</v>
      </c>
      <c r="J607" s="83">
        <v>-79.200058579444899</v>
      </c>
      <c r="K607" s="68">
        <v>44669</v>
      </c>
      <c r="L607" s="68" t="s">
        <v>88</v>
      </c>
      <c r="M607" s="61" t="s">
        <v>17</v>
      </c>
      <c r="N607" s="56">
        <v>0.45833333333333331</v>
      </c>
      <c r="O607" s="56">
        <v>0.54166666666666663</v>
      </c>
      <c r="P607" s="27">
        <v>5.65</v>
      </c>
      <c r="Q607" s="27" t="s">
        <v>46</v>
      </c>
      <c r="R607" s="27" t="s">
        <v>47</v>
      </c>
      <c r="S607" s="27" t="s">
        <v>238</v>
      </c>
      <c r="T607" s="27" t="s">
        <v>690</v>
      </c>
      <c r="U607" s="27" t="s">
        <v>50</v>
      </c>
    </row>
    <row r="608" spans="1:233" s="192" customFormat="1" ht="14.25" customHeight="1" x14ac:dyDescent="0.2">
      <c r="A608" s="23" t="str">
        <f>IFERROR(VLOOKUP(D608,[23]CODIGOS!$A$1:$I$1872,2,0),"CODIGO INVALIDO ")</f>
        <v>ZONA 4</v>
      </c>
      <c r="B608" s="23" t="str">
        <f>IFERROR(VLOOKUP(D608,[23]CODIGOS!$A$1:$I$1872,3,0),"CODIGO INVALIDO ")</f>
        <v>SANTO DOMINGO DE LOS TSACHILAS</v>
      </c>
      <c r="C608" s="23" t="str">
        <f>IFERROR(VLOOKUP(D608,[23]CODIGOS!$A$1:$I$1872,4,0),"CODIGO INVALIDO ")</f>
        <v>SANTO DOMINGO</v>
      </c>
      <c r="D608" s="64" t="s">
        <v>528</v>
      </c>
      <c r="E608" s="23" t="str">
        <f>IFERROR(VLOOKUP(D608,[24]CODIGOS!$A$1:$I$1872,6,0),"CODIGO INVALIDO ")</f>
        <v>SANTO DOMINGO OESTE</v>
      </c>
      <c r="F608" s="23" t="str">
        <f>IFERROR(VLOOKUP(D608,[24]CODIGOS!$A$1:$I$1872,7,0),"CODIGO INVALIDO ")</f>
        <v>BOMBOLI</v>
      </c>
      <c r="G608" s="23" t="str">
        <f>IFERROR(VLOOKUP(D608,[24]CODIGOS!$A$1:$I$1872,8,0),"CODIGO INVALIDO ")</f>
        <v>BOMBOLI 2</v>
      </c>
      <c r="H608" s="23" t="s">
        <v>807</v>
      </c>
      <c r="I608" s="59">
        <v>-0.239778057199029</v>
      </c>
      <c r="J608" s="83">
        <v>-79.185435175895705</v>
      </c>
      <c r="K608" s="68">
        <v>44692</v>
      </c>
      <c r="L608" s="68" t="s">
        <v>88</v>
      </c>
      <c r="M608" s="61" t="s">
        <v>17</v>
      </c>
      <c r="N608" s="56">
        <v>0.39583333333333331</v>
      </c>
      <c r="O608" s="56">
        <v>0.54166666666666663</v>
      </c>
      <c r="P608" s="27">
        <v>7.01</v>
      </c>
      <c r="Q608" s="27" t="s">
        <v>46</v>
      </c>
      <c r="R608" s="27" t="s">
        <v>47</v>
      </c>
      <c r="S608" s="27" t="s">
        <v>49</v>
      </c>
      <c r="T608" s="27" t="s">
        <v>452</v>
      </c>
      <c r="U608" s="27" t="s">
        <v>50</v>
      </c>
    </row>
    <row r="609" spans="1:21" s="192" customFormat="1" ht="14.25" customHeight="1" x14ac:dyDescent="0.2">
      <c r="A609" s="23" t="str">
        <f>IFERROR(VLOOKUP(D609,[23]CODIGOS!$A$1:$I$1872,2,0),"CODIGO INVALIDO ")</f>
        <v>ZONA 4</v>
      </c>
      <c r="B609" s="23" t="str">
        <f>IFERROR(VLOOKUP(D609,[23]CODIGOS!$A$1:$I$1872,3,0),"CODIGO INVALIDO ")</f>
        <v>SANTO DOMINGO DE LOS TSACHILAS</v>
      </c>
      <c r="C609" s="23" t="str">
        <f>IFERROR(VLOOKUP(D609,[23]CODIGOS!$A$1:$I$1872,4,0),"CODIGO INVALIDO ")</f>
        <v>SANTO DOMINGO</v>
      </c>
      <c r="D609" s="64" t="s">
        <v>808</v>
      </c>
      <c r="E609" s="23" t="str">
        <f>IFERROR(VLOOKUP(D609,[24]CODIGOS!$A$1:$I$1872,6,0),"CODIGO INVALIDO ")</f>
        <v>SANTO DOMINGO OESTE</v>
      </c>
      <c r="F609" s="23" t="str">
        <f>IFERROR(VLOOKUP(D609,[24]CODIGOS!$A$1:$I$1872,7,0),"CODIGO INVALIDO ")</f>
        <v>EL COLORADO</v>
      </c>
      <c r="G609" s="23" t="str">
        <f>IFERROR(VLOOKUP(D609,[24]CODIGOS!$A$1:$I$1872,8,0),"CODIGO INVALIDO ")</f>
        <v>EL COLORADO 2</v>
      </c>
      <c r="H609" s="23" t="s">
        <v>809</v>
      </c>
      <c r="I609" s="59">
        <v>-0.265172965389388</v>
      </c>
      <c r="J609" s="83">
        <v>-79.202198982238698</v>
      </c>
      <c r="K609" s="68">
        <v>44693</v>
      </c>
      <c r="L609" s="68" t="s">
        <v>88</v>
      </c>
      <c r="M609" s="61" t="s">
        <v>17</v>
      </c>
      <c r="N609" s="56">
        <v>0.72916666666666663</v>
      </c>
      <c r="O609" s="56">
        <v>0.83333333333333337</v>
      </c>
      <c r="P609" s="27">
        <v>16.059999999999999</v>
      </c>
      <c r="Q609" s="27" t="s">
        <v>46</v>
      </c>
      <c r="R609" s="27" t="s">
        <v>47</v>
      </c>
      <c r="S609" s="27" t="s">
        <v>161</v>
      </c>
      <c r="T609" s="27"/>
      <c r="U609" s="27" t="s">
        <v>50</v>
      </c>
    </row>
    <row r="610" spans="1:21" s="192" customFormat="1" ht="14.25" customHeight="1" x14ac:dyDescent="0.2">
      <c r="A610" s="23" t="str">
        <f>IFERROR(VLOOKUP(D610,[23]CODIGOS!$A$1:$I$1872,2,0),"CODIGO INVALIDO ")</f>
        <v>ZONA 4</v>
      </c>
      <c r="B610" s="23" t="str">
        <f>IFERROR(VLOOKUP(D610,[23]CODIGOS!$A$1:$I$1872,3,0),"CODIGO INVALIDO ")</f>
        <v>SANTO DOMINGO DE LOS TSACHILAS</v>
      </c>
      <c r="C610" s="23" t="str">
        <f>IFERROR(VLOOKUP(D610,[23]CODIGOS!$A$1:$I$1872,4,0),"CODIGO INVALIDO ")</f>
        <v>SANTO DOMINGO</v>
      </c>
      <c r="D610" s="64" t="s">
        <v>419</v>
      </c>
      <c r="E610" s="23" t="str">
        <f>IFERROR(VLOOKUP(D610,[24]CODIGOS!$A$1:$I$1872,6,0),"CODIGO INVALIDO ")</f>
        <v>SANTO DOMINGO ESTE</v>
      </c>
      <c r="F610" s="23" t="str">
        <f>IFERROR(VLOOKUP(D610,[24]CODIGOS!$A$1:$I$1872,7,0),"CODIGO INVALIDO ")</f>
        <v>SANTA MARTHA SUR</v>
      </c>
      <c r="G610" s="23" t="str">
        <f>IFERROR(VLOOKUP(D610,[24]CODIGOS!$A$1:$I$1872,8,0),"CODIGO INVALIDO ")</f>
        <v>SANTA MARTHA SUR 2</v>
      </c>
      <c r="H610" s="23" t="s">
        <v>862</v>
      </c>
      <c r="I610" s="59">
        <v>-0.28207605378526401</v>
      </c>
      <c r="J610" s="83">
        <v>-79.183922410011306</v>
      </c>
      <c r="K610" s="68">
        <v>44708</v>
      </c>
      <c r="L610" s="68" t="s">
        <v>88</v>
      </c>
      <c r="M610" s="61" t="s">
        <v>17</v>
      </c>
      <c r="N610" s="56">
        <v>0.80069444444444438</v>
      </c>
      <c r="O610" s="56">
        <v>0.95833333333333337</v>
      </c>
      <c r="P610" s="27">
        <v>18.170000000000002</v>
      </c>
      <c r="Q610" s="27" t="s">
        <v>46</v>
      </c>
      <c r="R610" s="27" t="s">
        <v>47</v>
      </c>
      <c r="S610" s="27" t="s">
        <v>266</v>
      </c>
      <c r="T610" s="27" t="s">
        <v>424</v>
      </c>
      <c r="U610" s="27" t="s">
        <v>50</v>
      </c>
    </row>
    <row r="611" spans="1:21" s="192" customFormat="1" ht="14.25" customHeight="1" x14ac:dyDescent="0.2">
      <c r="A611" s="23" t="str">
        <f>IFERROR(VLOOKUP(D611,[23]CODIGOS!$A$1:$I$1872,2,0),"CODIGO INVALIDO ")</f>
        <v>ZONA 4</v>
      </c>
      <c r="B611" s="23" t="str">
        <f>IFERROR(VLOOKUP(D611,[23]CODIGOS!$A$1:$I$1872,3,0),"CODIGO INVALIDO ")</f>
        <v>SANTO DOMINGO DE LOS TSACHILAS</v>
      </c>
      <c r="C611" s="23" t="str">
        <f>IFERROR(VLOOKUP(D611,[23]CODIGOS!$A$1:$I$1872,4,0),"CODIGO INVALIDO ")</f>
        <v>SANTO DOMINGO</v>
      </c>
      <c r="D611" s="64" t="s">
        <v>87</v>
      </c>
      <c r="E611" s="23" t="str">
        <f>IFERROR(VLOOKUP(D611,[24]CODIGOS!$A$1:$I$1872,6,0),"CODIGO INVALIDO ")</f>
        <v>SANTO DOMINGO OESTE</v>
      </c>
      <c r="F611" s="23" t="str">
        <f>IFERROR(VLOOKUP(D611,[24]CODIGOS!$A$1:$I$1872,7,0),"CODIGO INVALIDO ")</f>
        <v>EL PROLETARIADO</v>
      </c>
      <c r="G611" s="23" t="str">
        <f>IFERROR(VLOOKUP(D611,[24]CODIGOS!$A$1:$I$1872,8,0),"CODIGO INVALIDO ")</f>
        <v>EL PROLETARIADO 1</v>
      </c>
      <c r="H611" s="23" t="s">
        <v>986</v>
      </c>
      <c r="I611" s="59">
        <v>-0.30142525867550901</v>
      </c>
      <c r="J611" s="83">
        <v>-79.210964441299396</v>
      </c>
      <c r="K611" s="68">
        <v>44756</v>
      </c>
      <c r="L611" s="68" t="s">
        <v>88</v>
      </c>
      <c r="M611" s="61" t="s">
        <v>17</v>
      </c>
      <c r="N611" s="56">
        <v>0.625</v>
      </c>
      <c r="O611" s="56">
        <v>0.79166666666666663</v>
      </c>
      <c r="P611" s="27">
        <v>5.27</v>
      </c>
      <c r="Q611" s="27" t="s">
        <v>46</v>
      </c>
      <c r="R611" s="27" t="s">
        <v>47</v>
      </c>
      <c r="S611" s="27" t="s">
        <v>75</v>
      </c>
      <c r="T611" s="27"/>
      <c r="U611" s="27" t="s">
        <v>50</v>
      </c>
    </row>
    <row r="612" spans="1:21" s="192" customFormat="1" ht="14.25" customHeight="1" x14ac:dyDescent="0.2">
      <c r="A612" s="23" t="str">
        <f>IFERROR(VLOOKUP(D612,[23]CODIGOS!$A$1:$I$1872,2,0),"CODIGO INVALIDO ")</f>
        <v>ZONA 4</v>
      </c>
      <c r="B612" s="23" t="str">
        <f>IFERROR(VLOOKUP(D612,[23]CODIGOS!$A$1:$I$1872,3,0),"CODIGO INVALIDO ")</f>
        <v>SANTO DOMINGO DE LOS TSACHILAS</v>
      </c>
      <c r="C612" s="23" t="str">
        <f>IFERROR(VLOOKUP(D612,[23]CODIGOS!$A$1:$I$1872,4,0),"CODIGO INVALIDO ")</f>
        <v>LA CONCORDIA</v>
      </c>
      <c r="D612" s="64" t="s">
        <v>913</v>
      </c>
      <c r="E612" s="23" t="str">
        <f>IFERROR(VLOOKUP(D612,[24]CODIGOS!$A$1:$I$1872,6,0),"CODIGO INVALIDO ")</f>
        <v>LA CONCORDIA</v>
      </c>
      <c r="F612" s="23" t="str">
        <f>IFERROR(VLOOKUP(D612,[24]CODIGOS!$A$1:$I$1872,7,0),"CODIGO INVALIDO ")</f>
        <v>MONTERREY</v>
      </c>
      <c r="G612" s="23" t="str">
        <f>IFERROR(VLOOKUP(D612,[24]CODIGOS!$A$1:$I$1872,8,0),"CODIGO INVALIDO ")</f>
        <v>MONTERREY 1</v>
      </c>
      <c r="H612" s="23" t="s">
        <v>987</v>
      </c>
      <c r="I612" s="59">
        <v>-2.921998374162E-2</v>
      </c>
      <c r="J612" s="83">
        <v>-79.495412707328796</v>
      </c>
      <c r="K612" s="68">
        <v>44757</v>
      </c>
      <c r="L612" s="68" t="s">
        <v>88</v>
      </c>
      <c r="M612" s="61" t="s">
        <v>17</v>
      </c>
      <c r="N612" s="56">
        <v>0.625</v>
      </c>
      <c r="O612" s="56">
        <v>0.79166666666666663</v>
      </c>
      <c r="P612" s="27">
        <v>7.28</v>
      </c>
      <c r="Q612" s="27" t="s">
        <v>46</v>
      </c>
      <c r="R612" s="27" t="s">
        <v>47</v>
      </c>
      <c r="S612" s="27" t="s">
        <v>75</v>
      </c>
      <c r="T612" s="27"/>
      <c r="U612" s="27" t="s">
        <v>50</v>
      </c>
    </row>
    <row r="613" spans="1:21" s="192" customFormat="1" ht="14.25" customHeight="1" x14ac:dyDescent="0.2">
      <c r="A613" s="23" t="str">
        <f>IFERROR(VLOOKUP(D613,[23]CODIGOS!$A$1:$I$1872,2,0),"CODIGO INVALIDO ")</f>
        <v>ZONA 4</v>
      </c>
      <c r="B613" s="23" t="str">
        <f>IFERROR(VLOOKUP(D613,[23]CODIGOS!$A$1:$I$1872,3,0),"CODIGO INVALIDO ")</f>
        <v>SANTO DOMINGO DE LOS TSACHILAS</v>
      </c>
      <c r="C613" s="23" t="str">
        <f>IFERROR(VLOOKUP(D613,[23]CODIGOS!$A$1:$I$1872,4,0),"CODIGO INVALIDO ")</f>
        <v>SANTO DOMINGO</v>
      </c>
      <c r="D613" s="64" t="s">
        <v>285</v>
      </c>
      <c r="E613" s="23" t="str">
        <f>IFERROR(VLOOKUP(D613,[24]CODIGOS!$A$1:$I$1872,6,0),"CODIGO INVALIDO ")</f>
        <v>SANTO DOMINGO ESTE</v>
      </c>
      <c r="F613" s="23" t="str">
        <f>IFERROR(VLOOKUP(D613,[24]CODIGOS!$A$1:$I$1872,7,0),"CODIGO INVALIDO ")</f>
        <v>SANTA MARTHA SUR</v>
      </c>
      <c r="G613" s="23" t="str">
        <f>IFERROR(VLOOKUP(D613,[24]CODIGOS!$A$1:$I$1872,8,0),"CODIGO INVALIDO ")</f>
        <v>SANTA MARTHA SUR 3</v>
      </c>
      <c r="H613" s="23" t="s">
        <v>1019</v>
      </c>
      <c r="I613" s="59">
        <v>-0.28583799999999998</v>
      </c>
      <c r="J613" s="83">
        <v>-79.180351000000002</v>
      </c>
      <c r="K613" s="68">
        <v>44767</v>
      </c>
      <c r="L613" s="68" t="s">
        <v>88</v>
      </c>
      <c r="M613" s="61" t="s">
        <v>17</v>
      </c>
      <c r="N613" s="56">
        <v>0.41666666666666669</v>
      </c>
      <c r="O613" s="56">
        <v>0.53194444444444444</v>
      </c>
      <c r="P613" s="27">
        <v>9</v>
      </c>
      <c r="Q613" s="27" t="s">
        <v>46</v>
      </c>
      <c r="R613" s="27" t="s">
        <v>47</v>
      </c>
      <c r="S613" s="27" t="s">
        <v>161</v>
      </c>
      <c r="T613" s="27"/>
      <c r="U613" s="27" t="s">
        <v>50</v>
      </c>
    </row>
    <row r="614" spans="1:21" s="192" customFormat="1" ht="14.25" customHeight="1" x14ac:dyDescent="0.2">
      <c r="A614" s="23" t="str">
        <f>IFERROR(VLOOKUP(D614,[23]CODIGOS!$A$1:$I$1872,2,0),"CODIGO INVALIDO ")</f>
        <v>ZONA 4</v>
      </c>
      <c r="B614" s="23" t="str">
        <f>IFERROR(VLOOKUP(D614,[23]CODIGOS!$A$1:$I$1872,3,0),"CODIGO INVALIDO ")</f>
        <v>SANTO DOMINGO DE LOS TSACHILAS</v>
      </c>
      <c r="C614" s="23" t="str">
        <f>IFERROR(VLOOKUP(D614,[23]CODIGOS!$A$1:$I$1872,4,0),"CODIGO INVALIDO ")</f>
        <v>SANTO DOMINGO</v>
      </c>
      <c r="D614" s="64" t="s">
        <v>252</v>
      </c>
      <c r="E614" s="23" t="str">
        <f>IFERROR(VLOOKUP(D614,[24]CODIGOS!$A$1:$I$1872,6,0),"CODIGO INVALIDO ")</f>
        <v>SANTO DOMINGO ESTE</v>
      </c>
      <c r="F614" s="23" t="str">
        <f>IFERROR(VLOOKUP(D614,[24]CODIGOS!$A$1:$I$1872,7,0),"CODIGO INVALIDO ")</f>
        <v>CENTRO</v>
      </c>
      <c r="G614" s="23" t="str">
        <f>IFERROR(VLOOKUP(D614,[24]CODIGOS!$A$1:$I$1872,8,0),"CODIGO INVALIDO ")</f>
        <v>CENTRO 2</v>
      </c>
      <c r="H614" s="23" t="s">
        <v>1020</v>
      </c>
      <c r="I614" s="59">
        <v>-0.23495012240407001</v>
      </c>
      <c r="J614" s="83">
        <v>-79.167512655258193</v>
      </c>
      <c r="K614" s="68">
        <v>44769</v>
      </c>
      <c r="L614" s="68" t="s">
        <v>88</v>
      </c>
      <c r="M614" s="61" t="s">
        <v>17</v>
      </c>
      <c r="N614" s="56">
        <v>0.375</v>
      </c>
      <c r="O614" s="56">
        <v>0.5</v>
      </c>
      <c r="P614" s="27">
        <v>2.09</v>
      </c>
      <c r="Q614" s="27" t="s">
        <v>46</v>
      </c>
      <c r="R614" s="27" t="s">
        <v>47</v>
      </c>
      <c r="S614" s="27" t="s">
        <v>454</v>
      </c>
      <c r="T614" s="27" t="s">
        <v>875</v>
      </c>
      <c r="U614" s="27" t="s">
        <v>50</v>
      </c>
    </row>
    <row r="615" spans="1:21" s="192" customFormat="1" ht="14.25" customHeight="1" x14ac:dyDescent="0.2">
      <c r="A615" s="23" t="str">
        <f>IFERROR(VLOOKUP(D615,[23]CODIGOS!$A$1:$I$1872,2,0),"CODIGO INVALIDO ")</f>
        <v>ZONA 4</v>
      </c>
      <c r="B615" s="23" t="str">
        <f>IFERROR(VLOOKUP(D615,[23]CODIGOS!$A$1:$I$1872,3,0),"CODIGO INVALIDO ")</f>
        <v>SANTO DOMINGO DE LOS TSACHILAS</v>
      </c>
      <c r="C615" s="23" t="str">
        <f>IFERROR(VLOOKUP(D615,[23]CODIGOS!$A$1:$I$1872,4,0),"CODIGO INVALIDO ")</f>
        <v>SANTO DOMINGO</v>
      </c>
      <c r="D615" s="64" t="s">
        <v>87</v>
      </c>
      <c r="E615" s="23" t="str">
        <f>IFERROR(VLOOKUP(D615,[24]CODIGOS!$A$1:$I$1872,6,0),"CODIGO INVALIDO ")</f>
        <v>SANTO DOMINGO OESTE</v>
      </c>
      <c r="F615" s="23" t="str">
        <f>IFERROR(VLOOKUP(D615,[24]CODIGOS!$A$1:$I$1872,7,0),"CODIGO INVALIDO ")</f>
        <v>EL PROLETARIADO</v>
      </c>
      <c r="G615" s="23" t="str">
        <f>IFERROR(VLOOKUP(D615,[24]CODIGOS!$A$1:$I$1872,8,0),"CODIGO INVALIDO ")</f>
        <v>EL PROLETARIADO 1</v>
      </c>
      <c r="H615" s="23" t="s">
        <v>1052</v>
      </c>
      <c r="I615" s="59">
        <v>-0.28452909524250097</v>
      </c>
      <c r="J615" s="83">
        <v>-79.211436510239096</v>
      </c>
      <c r="K615" s="68">
        <v>44776</v>
      </c>
      <c r="L615" s="68" t="s">
        <v>88</v>
      </c>
      <c r="M615" s="61" t="s">
        <v>17</v>
      </c>
      <c r="N615" s="56">
        <v>0.68958333333333333</v>
      </c>
      <c r="O615" s="56">
        <v>0.70833333333333337</v>
      </c>
      <c r="P615" s="27">
        <v>13.05</v>
      </c>
      <c r="Q615" s="27" t="s">
        <v>46</v>
      </c>
      <c r="R615" s="27" t="s">
        <v>47</v>
      </c>
      <c r="S615" s="27" t="s">
        <v>161</v>
      </c>
      <c r="T615" s="27"/>
      <c r="U615" s="27" t="s">
        <v>50</v>
      </c>
    </row>
    <row r="616" spans="1:21" s="192" customFormat="1" ht="14.25" customHeight="1" x14ac:dyDescent="0.2">
      <c r="A616" s="23" t="str">
        <f>IFERROR(VLOOKUP(D616,[23]CODIGOS!$A$1:$I$1872,2,0),"CODIGO INVALIDO ")</f>
        <v>ZONA 4</v>
      </c>
      <c r="B616" s="23" t="str">
        <f>IFERROR(VLOOKUP(D616,[23]CODIGOS!$A$1:$I$1872,3,0),"CODIGO INVALIDO ")</f>
        <v>SANTO DOMINGO DE LOS TSACHILAS</v>
      </c>
      <c r="C616" s="23" t="str">
        <f>IFERROR(VLOOKUP(D616,[23]CODIGOS!$A$1:$I$1872,4,0),"CODIGO INVALIDO ")</f>
        <v>SANTO DOMINGO</v>
      </c>
      <c r="D616" s="64" t="s">
        <v>572</v>
      </c>
      <c r="E616" s="23" t="str">
        <f>IFERROR(VLOOKUP(D616,[24]CODIGOS!$A$1:$I$1872,6,0),"CODIGO INVALIDO ")</f>
        <v>SANTO DOMINGO ESTE</v>
      </c>
      <c r="F616" s="23" t="str">
        <f>IFERROR(VLOOKUP(D616,[24]CODIGOS!$A$1:$I$1872,7,0),"CODIGO INVALIDO ")</f>
        <v>CENTRO</v>
      </c>
      <c r="G616" s="23" t="str">
        <f>IFERROR(VLOOKUP(D616,[24]CODIGOS!$A$1:$I$1872,8,0),"CODIGO INVALIDO ")</f>
        <v>CENTRO 3</v>
      </c>
      <c r="H616" s="23" t="s">
        <v>1104</v>
      </c>
      <c r="I616" s="59">
        <v>-0.24950640019362599</v>
      </c>
      <c r="J616" s="83">
        <v>-79.170023202896104</v>
      </c>
      <c r="K616" s="68">
        <v>44797</v>
      </c>
      <c r="L616" s="68" t="s">
        <v>88</v>
      </c>
      <c r="M616" s="61" t="s">
        <v>17</v>
      </c>
      <c r="N616" s="56">
        <v>0.68958333333333333</v>
      </c>
      <c r="O616" s="56">
        <v>0.70833333333333337</v>
      </c>
      <c r="P616" s="27">
        <v>8.16</v>
      </c>
      <c r="Q616" s="27" t="s">
        <v>46</v>
      </c>
      <c r="R616" s="27" t="s">
        <v>47</v>
      </c>
      <c r="S616" s="27" t="s">
        <v>472</v>
      </c>
      <c r="T616" s="27" t="s">
        <v>518</v>
      </c>
      <c r="U616" s="27" t="s">
        <v>50</v>
      </c>
    </row>
    <row r="617" spans="1:21" s="192" customFormat="1" ht="14.25" customHeight="1" x14ac:dyDescent="0.2">
      <c r="A617" s="23" t="str">
        <f>IFERROR(VLOOKUP(D617,[23]CODIGOS!$A$1:$I$1872,2,0),"CODIGO INVALIDO ")</f>
        <v>ZONA 4</v>
      </c>
      <c r="B617" s="23" t="str">
        <f>IFERROR(VLOOKUP(D617,[23]CODIGOS!$A$1:$I$1872,3,0),"CODIGO INVALIDO ")</f>
        <v>SANTO DOMINGO DE LOS TSACHILAS</v>
      </c>
      <c r="C617" s="23" t="str">
        <f>IFERROR(VLOOKUP(D617,[23]CODIGOS!$A$1:$I$1872,4,0),"CODIGO INVALIDO ")</f>
        <v>SANTO DOMINGO</v>
      </c>
      <c r="D617" s="64" t="s">
        <v>188</v>
      </c>
      <c r="E617" s="23" t="str">
        <f>IFERROR(VLOOKUP(D617,[24]CODIGOS!$A$1:$I$1872,6,0),"CODIGO INVALIDO ")</f>
        <v>SANTO DOMINGO ESTE</v>
      </c>
      <c r="F617" s="23" t="str">
        <f>IFERROR(VLOOKUP(D617,[24]CODIGOS!$A$1:$I$1872,7,0),"CODIGO INVALIDO ")</f>
        <v>BOLIVAR</v>
      </c>
      <c r="G617" s="23" t="str">
        <f>IFERROR(VLOOKUP(D617,[24]CODIGOS!$A$1:$I$1872,8,0),"CODIGO INVALIDO ")</f>
        <v>BOLIVAR 1</v>
      </c>
      <c r="H617" s="27" t="s">
        <v>1159</v>
      </c>
      <c r="I617" s="51">
        <v>-0.20923329569999999</v>
      </c>
      <c r="J617" s="109">
        <v>-79.183734655380206</v>
      </c>
      <c r="K617" s="68">
        <v>44816</v>
      </c>
      <c r="L617" s="68" t="s">
        <v>88</v>
      </c>
      <c r="M617" s="61" t="s">
        <v>17</v>
      </c>
      <c r="N617" s="66">
        <v>0.58333333333333337</v>
      </c>
      <c r="O617" s="66">
        <v>0.75</v>
      </c>
      <c r="P617" s="27">
        <v>7.85</v>
      </c>
      <c r="Q617" s="27" t="s">
        <v>46</v>
      </c>
      <c r="R617" s="27" t="s">
        <v>47</v>
      </c>
      <c r="S617" s="27" t="s">
        <v>266</v>
      </c>
      <c r="T617" s="27" t="s">
        <v>49</v>
      </c>
      <c r="U617" s="27" t="s">
        <v>50</v>
      </c>
    </row>
    <row r="618" spans="1:21" s="192" customFormat="1" ht="14.25" customHeight="1" x14ac:dyDescent="0.2">
      <c r="A618" s="23" t="str">
        <f>IFERROR(VLOOKUP(D618,[23]CODIGOS!$A$1:$I$1872,2,0),"CODIGO INVALIDO ")</f>
        <v>ZONA 4</v>
      </c>
      <c r="B618" s="23" t="str">
        <f>IFERROR(VLOOKUP(D618,[23]CODIGOS!$A$1:$I$1872,3,0),"CODIGO INVALIDO ")</f>
        <v>SANTO DOMINGO DE LOS TSACHILAS</v>
      </c>
      <c r="C618" s="23" t="str">
        <f>IFERROR(VLOOKUP(D618,[23]CODIGOS!$A$1:$I$1872,4,0),"CODIGO INVALIDO ")</f>
        <v>SANTO DOMINGO</v>
      </c>
      <c r="D618" s="64" t="s">
        <v>87</v>
      </c>
      <c r="E618" s="23" t="str">
        <f>IFERROR(VLOOKUP(D618,[24]CODIGOS!$A$1:$I$1872,6,0),"CODIGO INVALIDO ")</f>
        <v>SANTO DOMINGO OESTE</v>
      </c>
      <c r="F618" s="23" t="str">
        <f>IFERROR(VLOOKUP(D618,[24]CODIGOS!$A$1:$I$1872,7,0),"CODIGO INVALIDO ")</f>
        <v>EL PROLETARIADO</v>
      </c>
      <c r="G618" s="23" t="str">
        <f>IFERROR(VLOOKUP(D618,[24]CODIGOS!$A$1:$I$1872,8,0),"CODIGO INVALIDO ")</f>
        <v>EL PROLETARIADO 1</v>
      </c>
      <c r="H618" s="27" t="s">
        <v>1176</v>
      </c>
      <c r="I618" s="17">
        <v>-0.27553690563098998</v>
      </c>
      <c r="J618" s="83">
        <v>-79.2014479637146</v>
      </c>
      <c r="K618" s="68">
        <v>44821</v>
      </c>
      <c r="L618" s="68" t="s">
        <v>88</v>
      </c>
      <c r="M618" s="27" t="s">
        <v>17</v>
      </c>
      <c r="N618" s="66">
        <v>8.3333333333333329E-2</v>
      </c>
      <c r="O618" s="66">
        <v>0.625</v>
      </c>
      <c r="P618" s="27">
        <v>72</v>
      </c>
      <c r="Q618" s="27" t="s">
        <v>46</v>
      </c>
      <c r="R618" s="27" t="s">
        <v>47</v>
      </c>
      <c r="S618" s="27" t="s">
        <v>496</v>
      </c>
      <c r="T618" s="27" t="s">
        <v>467</v>
      </c>
      <c r="U618" s="27" t="s">
        <v>50</v>
      </c>
    </row>
    <row r="619" spans="1:21" s="192" customFormat="1" ht="14.25" customHeight="1" x14ac:dyDescent="0.2">
      <c r="A619" s="23" t="str">
        <f>IFERROR(VLOOKUP(D619,[23]CODIGOS!$A$1:$I$1872,2,0),"CODIGO INVALIDO ")</f>
        <v>ZONA 4</v>
      </c>
      <c r="B619" s="23" t="str">
        <f>IFERROR(VLOOKUP(D619,[23]CODIGOS!$A$1:$I$1872,3,0),"CODIGO INVALIDO ")</f>
        <v>SANTO DOMINGO DE LOS TSACHILAS</v>
      </c>
      <c r="C619" s="23" t="str">
        <f>IFERROR(VLOOKUP(D619,[23]CODIGOS!$A$1:$I$1872,4,0),"CODIGO INVALIDO ")</f>
        <v>SANTO DOMINGO</v>
      </c>
      <c r="D619" s="64" t="s">
        <v>347</v>
      </c>
      <c r="E619" s="23" t="str">
        <f>IFERROR(VLOOKUP(D619,[24]CODIGOS!$A$1:$I$1872,6,0),"CODIGO INVALIDO ")</f>
        <v>SANTO DOMINGO ESTE</v>
      </c>
      <c r="F619" s="23" t="str">
        <f>IFERROR(VLOOKUP(D619,[24]CODIGOS!$A$1:$I$1872,7,0),"CODIGO INVALIDO ")</f>
        <v>CENTRO</v>
      </c>
      <c r="G619" s="23" t="str">
        <f>IFERROR(VLOOKUP(D619,[24]CODIGOS!$A$1:$I$1872,8,0),"CODIGO INVALIDO ")</f>
        <v>CENTRO 4</v>
      </c>
      <c r="H619" s="27" t="s">
        <v>1236</v>
      </c>
      <c r="I619" s="4">
        <v>-0.25404727662162602</v>
      </c>
      <c r="J619" s="4">
        <v>-79.158178567886296</v>
      </c>
      <c r="K619" s="68">
        <v>44842</v>
      </c>
      <c r="L619" s="68" t="s">
        <v>88</v>
      </c>
      <c r="M619" s="27" t="s">
        <v>17</v>
      </c>
      <c r="N619" s="66">
        <v>0.70833333333333337</v>
      </c>
      <c r="O619" s="66">
        <v>0.77083333333333337</v>
      </c>
      <c r="P619" s="27">
        <v>5</v>
      </c>
      <c r="Q619" s="27" t="s">
        <v>46</v>
      </c>
      <c r="R619" s="27" t="s">
        <v>109</v>
      </c>
      <c r="S619" s="27" t="s">
        <v>441</v>
      </c>
      <c r="T619" s="27"/>
      <c r="U619" s="27" t="s">
        <v>50</v>
      </c>
    </row>
    <row r="620" spans="1:21" s="192" customFormat="1" ht="14.25" customHeight="1" x14ac:dyDescent="0.2">
      <c r="A620" s="23" t="str">
        <f>IFERROR(VLOOKUP(D620,[23]CODIGOS!$A$1:$I$1872,2,0),"CODIGO INVALIDO ")</f>
        <v>ZONA 4</v>
      </c>
      <c r="B620" s="23" t="str">
        <f>IFERROR(VLOOKUP(D620,[23]CODIGOS!$A$1:$I$1872,3,0),"CODIGO INVALIDO ")</f>
        <v>SANTO DOMINGO DE LOS TSACHILAS</v>
      </c>
      <c r="C620" s="23" t="str">
        <f>IFERROR(VLOOKUP(D620,[23]CODIGOS!$A$1:$I$1872,4,0),"CODIGO INVALIDO ")</f>
        <v>SANTO DOMINGO</v>
      </c>
      <c r="D620" s="23" t="s">
        <v>302</v>
      </c>
      <c r="E620" s="23" t="str">
        <f>IFERROR(VLOOKUP(D620,[24]CODIGOS!$A$1:$I$1872,6,0),"CODIGO INVALIDO ")</f>
        <v>SANTO DOMINGO OESTE</v>
      </c>
      <c r="F620" s="23" t="str">
        <f>IFERROR(VLOOKUP(D620,[24]CODIGOS!$A$1:$I$1872,7,0),"CODIGO INVALIDO ")</f>
        <v>PLAN DE VIVIENDA</v>
      </c>
      <c r="G620" s="23" t="str">
        <f>IFERROR(VLOOKUP(D620,[24]CODIGOS!$A$1:$I$1872,8,0),"CODIGO INVALIDO ")</f>
        <v>PLAN DE VIVIENDA 3</v>
      </c>
      <c r="H620" s="27" t="s">
        <v>1348</v>
      </c>
      <c r="I620" s="4">
        <v>-0.25553857008814201</v>
      </c>
      <c r="J620" s="4">
        <v>-79.2041623592376</v>
      </c>
      <c r="K620" s="67">
        <v>44897</v>
      </c>
      <c r="L620" s="27" t="s">
        <v>88</v>
      </c>
      <c r="M620" s="61" t="s">
        <v>17</v>
      </c>
      <c r="N620" s="66">
        <v>0.75</v>
      </c>
      <c r="O620" s="66">
        <v>1.0416666666666666E-2</v>
      </c>
      <c r="P620" s="27">
        <v>12.6</v>
      </c>
      <c r="Q620" s="27" t="s">
        <v>46</v>
      </c>
      <c r="R620" s="27" t="s">
        <v>109</v>
      </c>
      <c r="S620" s="27" t="s">
        <v>65</v>
      </c>
      <c r="T620" s="27"/>
      <c r="U620" s="27" t="s">
        <v>50</v>
      </c>
    </row>
    <row r="621" spans="1:21" s="192" customFormat="1" ht="14.25" customHeight="1" x14ac:dyDescent="0.2">
      <c r="A621" s="23" t="str">
        <f>IFERROR(VLOOKUP(D621,[23]CODIGOS!$A$1:$I$1872,2,0),"CODIGO INVALIDO ")</f>
        <v>ZONA 4</v>
      </c>
      <c r="B621" s="23" t="str">
        <f>IFERROR(VLOOKUP(D621,[23]CODIGOS!$A$1:$I$1872,3,0),"CODIGO INVALIDO ")</f>
        <v>SANTO DOMINGO DE LOS TSACHILAS</v>
      </c>
      <c r="C621" s="23" t="str">
        <f>IFERROR(VLOOKUP(D621,[23]CODIGOS!$A$1:$I$1872,4,0),"CODIGO INVALIDO ")</f>
        <v>SANTO DOMINGO</v>
      </c>
      <c r="D621" s="32" t="s">
        <v>417</v>
      </c>
      <c r="E621" s="23" t="str">
        <f>IFERROR(VLOOKUP(D621,[24]CODIGOS!$A$1:$I$1872,6,0),"CODIGO INVALIDO ")</f>
        <v>SANTO DOMINGO ESTE</v>
      </c>
      <c r="F621" s="23" t="str">
        <f>IFERROR(VLOOKUP(D621,[24]CODIGOS!$A$1:$I$1872,7,0),"CODIGO INVALIDO ")</f>
        <v>CENTRO</v>
      </c>
      <c r="G621" s="23" t="str">
        <f>IFERROR(VLOOKUP(D621,[24]CODIGOS!$A$1:$I$1872,8,0),"CODIGO INVALIDO ")</f>
        <v>CENTRO 1</v>
      </c>
      <c r="H621" s="27" t="s">
        <v>1352</v>
      </c>
      <c r="I621" s="4">
        <v>-0.24456307533826899</v>
      </c>
      <c r="J621" s="4">
        <v>-79.172587394714299</v>
      </c>
      <c r="K621" s="67">
        <v>44898</v>
      </c>
      <c r="L621" s="27" t="s">
        <v>88</v>
      </c>
      <c r="M621" s="61" t="s">
        <v>17</v>
      </c>
      <c r="N621" s="66">
        <v>0.50486111111111109</v>
      </c>
      <c r="O621" s="66">
        <v>0.66666666666666663</v>
      </c>
      <c r="P621" s="27">
        <v>4.09</v>
      </c>
      <c r="Q621" s="27" t="s">
        <v>46</v>
      </c>
      <c r="R621" s="27" t="s">
        <v>47</v>
      </c>
      <c r="S621" s="27" t="s">
        <v>49</v>
      </c>
      <c r="T621" s="27" t="s">
        <v>633</v>
      </c>
      <c r="U621" s="27" t="s">
        <v>50</v>
      </c>
    </row>
    <row r="622" spans="1:21" s="192" customFormat="1" ht="14.25" customHeight="1" x14ac:dyDescent="0.2">
      <c r="A622" s="23" t="str">
        <f>IFERROR(VLOOKUP(D622,[23]CODIGOS!$A$1:$I$1872,2,0),"CODIGO INVALIDO ")</f>
        <v>ZONA 4</v>
      </c>
      <c r="B622" s="23" t="str">
        <f>IFERROR(VLOOKUP(D622,[23]CODIGOS!$A$1:$I$1872,3,0),"CODIGO INVALIDO ")</f>
        <v>SANTO DOMINGO DE LOS TSACHILAS</v>
      </c>
      <c r="C622" s="23" t="str">
        <f>IFERROR(VLOOKUP(D622,[23]CODIGOS!$A$1:$I$1872,4,0),"CODIGO INVALIDO ")</f>
        <v>SANTO DOMINGO</v>
      </c>
      <c r="D622" s="23" t="s">
        <v>956</v>
      </c>
      <c r="E622" s="23" t="str">
        <f>IFERROR(VLOOKUP(D622,[24]CODIGOS!$A$1:$I$1872,6,0),"CODIGO INVALIDO ")</f>
        <v>SANTO DOMINGO ESTE</v>
      </c>
      <c r="F622" s="23" t="str">
        <f>IFERROR(VLOOKUP(D622,[24]CODIGOS!$A$1:$I$1872,7,0),"CODIGO INVALIDO ")</f>
        <v>LUZ DE AMERICA</v>
      </c>
      <c r="G622" s="23" t="str">
        <f>IFERROR(VLOOKUP(D622,[24]CODIGOS!$A$1:$I$1872,8,0),"CODIGO INVALIDO ")</f>
        <v>LUZ DE AMERICA 1</v>
      </c>
      <c r="H622" s="27" t="s">
        <v>1355</v>
      </c>
      <c r="I622" s="4">
        <v>-0.43444956255138001</v>
      </c>
      <c r="J622" s="4">
        <v>-79.320473670959402</v>
      </c>
      <c r="K622" s="67">
        <v>44900</v>
      </c>
      <c r="L622" s="27" t="s">
        <v>88</v>
      </c>
      <c r="M622" s="50" t="s">
        <v>17</v>
      </c>
      <c r="N622" s="66">
        <v>0.62222222222222223</v>
      </c>
      <c r="O622" s="66">
        <v>0.875</v>
      </c>
      <c r="P622" s="27">
        <v>3.43</v>
      </c>
      <c r="Q622" s="27" t="s">
        <v>46</v>
      </c>
      <c r="R622" s="27" t="s">
        <v>109</v>
      </c>
      <c r="S622" s="27" t="s">
        <v>372</v>
      </c>
      <c r="T622" s="27"/>
      <c r="U622" s="27" t="s">
        <v>50</v>
      </c>
    </row>
    <row r="623" spans="1:21" s="192" customFormat="1" ht="14.25" customHeight="1" x14ac:dyDescent="0.2">
      <c r="A623" s="23" t="str">
        <f>IFERROR(VLOOKUP(D623,[23]CODIGOS!$A$1:$I$1872,2,0),"CODIGO INVALIDO ")</f>
        <v>ZONA 4</v>
      </c>
      <c r="B623" s="23" t="str">
        <f>IFERROR(VLOOKUP(D623,[23]CODIGOS!$A$1:$I$1872,3,0),"CODIGO INVALIDO ")</f>
        <v>SANTO DOMINGO DE LOS TSACHILAS</v>
      </c>
      <c r="C623" s="23" t="str">
        <f>IFERROR(VLOOKUP(D623,[23]CODIGOS!$A$1:$I$1872,4,0),"CODIGO INVALIDO ")</f>
        <v>SANTO DOMINGO</v>
      </c>
      <c r="D623" s="23" t="s">
        <v>303</v>
      </c>
      <c r="E623" s="23" t="str">
        <f>IFERROR(VLOOKUP(D623,[24]CODIGOS!$A$1:$I$1872,6,0),"CODIGO INVALIDO ")</f>
        <v>SANTO DOMINGO OESTE</v>
      </c>
      <c r="F623" s="23" t="str">
        <f>IFERROR(VLOOKUP(D623,[24]CODIGOS!$A$1:$I$1872,7,0),"CODIGO INVALIDO ")</f>
        <v>CHILA</v>
      </c>
      <c r="G623" s="23" t="str">
        <f>IFERROR(VLOOKUP(D623,[24]CODIGOS!$A$1:$I$1872,8,0),"CODIGO INVALIDO ")</f>
        <v>CHILA 1</v>
      </c>
      <c r="H623" s="27" t="s">
        <v>1370</v>
      </c>
      <c r="I623" s="4">
        <v>-0.21270072932140999</v>
      </c>
      <c r="J623" s="4">
        <v>-79.201140071078001</v>
      </c>
      <c r="K623" s="67">
        <v>44906</v>
      </c>
      <c r="L623" s="27" t="s">
        <v>88</v>
      </c>
      <c r="M623" s="50" t="s">
        <v>17</v>
      </c>
      <c r="N623" s="66">
        <v>0.5</v>
      </c>
      <c r="O623" s="66">
        <v>0.58333333333333337</v>
      </c>
      <c r="P623" s="27">
        <v>3.74</v>
      </c>
      <c r="Q623" s="27" t="s">
        <v>46</v>
      </c>
      <c r="R623" s="27" t="s">
        <v>47</v>
      </c>
      <c r="S623" s="27" t="s">
        <v>49</v>
      </c>
      <c r="T623" s="27"/>
      <c r="U623" s="27" t="s">
        <v>50</v>
      </c>
    </row>
    <row r="624" spans="1:21" s="192" customFormat="1" ht="14.25" customHeight="1" x14ac:dyDescent="0.2">
      <c r="A624" s="23" t="str">
        <f>IFERROR(VLOOKUP(D624,[23]CODIGOS!$A$1:$I$1872,2,0),"CODIGO INVALIDO ")</f>
        <v>ZONA 4</v>
      </c>
      <c r="B624" s="23" t="str">
        <f>IFERROR(VLOOKUP(D624,[23]CODIGOS!$A$1:$I$1872,3,0),"CODIGO INVALIDO ")</f>
        <v>SANTO DOMINGO DE LOS TSACHILAS</v>
      </c>
      <c r="C624" s="23" t="str">
        <f>IFERROR(VLOOKUP(D624,[23]CODIGOS!$A$1:$I$1872,4,0),"CODIGO INVALIDO ")</f>
        <v>SANTO DOMINGO</v>
      </c>
      <c r="D624" s="23" t="s">
        <v>528</v>
      </c>
      <c r="E624" s="23" t="str">
        <f>IFERROR(VLOOKUP(D624,[24]CODIGOS!$A$1:$I$1872,6,0),"CODIGO INVALIDO ")</f>
        <v>SANTO DOMINGO OESTE</v>
      </c>
      <c r="F624" s="23" t="str">
        <f>IFERROR(VLOOKUP(D624,[24]CODIGOS!$A$1:$I$1872,7,0),"CODIGO INVALIDO ")</f>
        <v>BOMBOLI</v>
      </c>
      <c r="G624" s="23" t="str">
        <f>IFERROR(VLOOKUP(D624,[24]CODIGOS!$A$1:$I$1872,8,0),"CODIGO INVALIDO ")</f>
        <v>BOMBOLI 2</v>
      </c>
      <c r="H624" s="27" t="s">
        <v>1369</v>
      </c>
      <c r="I624" s="4">
        <v>-0.240182948028549</v>
      </c>
      <c r="J624" s="4">
        <v>-79.185504745692</v>
      </c>
      <c r="K624" s="67">
        <v>44909</v>
      </c>
      <c r="L624" s="27" t="s">
        <v>88</v>
      </c>
      <c r="M624" s="50" t="s">
        <v>17</v>
      </c>
      <c r="N624" s="66">
        <v>0.4548611111111111</v>
      </c>
      <c r="O624" s="66">
        <v>0.54166666666666663</v>
      </c>
      <c r="P624" s="27">
        <v>4.8</v>
      </c>
      <c r="Q624" s="27" t="s">
        <v>46</v>
      </c>
      <c r="R624" s="27" t="s">
        <v>47</v>
      </c>
      <c r="S624" s="27" t="s">
        <v>49</v>
      </c>
      <c r="T624" s="27" t="s">
        <v>382</v>
      </c>
      <c r="U624" s="27" t="s">
        <v>50</v>
      </c>
    </row>
    <row r="625" spans="1:21" s="192" customFormat="1" ht="14.25" customHeight="1" x14ac:dyDescent="0.2">
      <c r="A625" s="23" t="str">
        <f>IFERROR(VLOOKUP(D625,[23]CODIGOS!$A$1:$I$1872,2,0),"CODIGO INVALIDO ")</f>
        <v>ZONA 4</v>
      </c>
      <c r="B625" s="23" t="str">
        <f>IFERROR(VLOOKUP(D625,[23]CODIGOS!$A$1:$I$1872,3,0),"CODIGO INVALIDO ")</f>
        <v>SANTO DOMINGO DE LOS TSACHILAS</v>
      </c>
      <c r="C625" s="23" t="str">
        <f>IFERROR(VLOOKUP(D625,[23]CODIGOS!$A$1:$I$1872,4,0),"CODIGO INVALIDO ")</f>
        <v>LA CONCORDIA</v>
      </c>
      <c r="D625" s="23" t="s">
        <v>301</v>
      </c>
      <c r="E625" s="23" t="str">
        <f>IFERROR(VLOOKUP(D625,[24]CODIGOS!$A$1:$I$1872,6,0),"CODIGO INVALIDO ")</f>
        <v>LA CONCORDIA</v>
      </c>
      <c r="F625" s="23" t="str">
        <f>IFERROR(VLOOKUP(D625,[24]CODIGOS!$A$1:$I$1872,7,0),"CODIGO INVALIDO ")</f>
        <v>CONCORDIA NORTE</v>
      </c>
      <c r="G625" s="23" t="str">
        <f>IFERROR(VLOOKUP(D625,[24]CODIGOS!$A$1:$I$1872,8,0),"CODIGO INVALIDO ")</f>
        <v>CONCORDIA NORTE 1</v>
      </c>
      <c r="H625" s="27" t="s">
        <v>418</v>
      </c>
      <c r="I625" s="4">
        <v>-3.3044815045149998E-3</v>
      </c>
      <c r="J625" s="4">
        <v>-79.391133785247803</v>
      </c>
      <c r="K625" s="67">
        <v>44910</v>
      </c>
      <c r="L625" s="27" t="s">
        <v>88</v>
      </c>
      <c r="M625" s="50" t="s">
        <v>17</v>
      </c>
      <c r="N625" s="66">
        <v>0.60416666666666663</v>
      </c>
      <c r="O625" s="66">
        <v>0.83333333333333337</v>
      </c>
      <c r="P625" s="27">
        <v>5.79</v>
      </c>
      <c r="Q625" s="27" t="s">
        <v>46</v>
      </c>
      <c r="R625" s="27" t="s">
        <v>47</v>
      </c>
      <c r="S625" s="27" t="s">
        <v>266</v>
      </c>
      <c r="T625" s="27"/>
      <c r="U625" s="27" t="s">
        <v>50</v>
      </c>
    </row>
    <row r="626" spans="1:21" s="192" customFormat="1" ht="14.25" customHeight="1" x14ac:dyDescent="0.2">
      <c r="A626" s="23" t="str">
        <f>IFERROR(VLOOKUP(D626,[23]CODIGOS!$A$1:$I$1872,2,0),"CODIGO INVALIDO ")</f>
        <v>ZONA 5</v>
      </c>
      <c r="B626" s="23" t="str">
        <f>IFERROR(VLOOKUP(D626,[23]CODIGOS!$A$1:$I$1872,3,0),"CODIGO INVALIDO ")</f>
        <v>SANTA ELENA</v>
      </c>
      <c r="C626" s="23" t="str">
        <f>IFERROR(VLOOKUP(D626,[23]CODIGOS!$A$1:$I$1872,4,0),"CODIGO INVALIDO ")</f>
        <v>SANTA ELENA</v>
      </c>
      <c r="D626" s="64" t="s">
        <v>107</v>
      </c>
      <c r="E626" s="23" t="str">
        <f>IFERROR(VLOOKUP(D626,[24]CODIGOS!$A$1:$I$1872,6,0),"CODIGO INVALIDO ")</f>
        <v>SANTA ELENA</v>
      </c>
      <c r="F626" s="23" t="str">
        <f>IFERROR(VLOOKUP(D626,[24]CODIGOS!$A$1:$I$1872,7,0),"CODIGO INVALIDO ")</f>
        <v>JULIO MORENO</v>
      </c>
      <c r="G626" s="23" t="str">
        <f>IFERROR(VLOOKUP(D626,[24]CODIGOS!$A$1:$I$1872,8,0),"CODIGO INVALIDO ")</f>
        <v>JULIO MORENO 1</v>
      </c>
      <c r="H626" s="23" t="s">
        <v>108</v>
      </c>
      <c r="I626" s="59">
        <v>-2.1205636828530601</v>
      </c>
      <c r="J626" s="37">
        <v>-80.355720520019503</v>
      </c>
      <c r="K626" s="68">
        <v>44568</v>
      </c>
      <c r="L626" s="68" t="s">
        <v>27</v>
      </c>
      <c r="M626" s="61" t="s">
        <v>17</v>
      </c>
      <c r="N626" s="56">
        <v>0.61597222222222225</v>
      </c>
      <c r="O626" s="56">
        <v>0.80347222222222225</v>
      </c>
      <c r="P626" s="27">
        <v>1.32</v>
      </c>
      <c r="Q626" s="65" t="s">
        <v>46</v>
      </c>
      <c r="R626" s="27" t="s">
        <v>109</v>
      </c>
      <c r="S626" s="27" t="s">
        <v>65</v>
      </c>
      <c r="T626" s="23"/>
      <c r="U626" s="27" t="s">
        <v>50</v>
      </c>
    </row>
    <row r="627" spans="1:21" s="192" customFormat="1" ht="14.25" customHeight="1" x14ac:dyDescent="0.2">
      <c r="A627" s="23" t="str">
        <f>IFERROR(VLOOKUP(D627,[23]CODIGOS!$A$1:$I$1872,2,0),"CODIGO INVALIDO ")</f>
        <v>ZONA 5</v>
      </c>
      <c r="B627" s="23" t="str">
        <f>IFERROR(VLOOKUP(D627,[23]CODIGOS!$A$1:$I$1872,3,0),"CODIGO INVALIDO ")</f>
        <v>SANTA ELENA</v>
      </c>
      <c r="C627" s="23" t="str">
        <f>IFERROR(VLOOKUP(D627,[23]CODIGOS!$A$1:$I$1872,4,0),"CODIGO INVALIDO ")</f>
        <v>LA LIBERTAD</v>
      </c>
      <c r="D627" s="64" t="s">
        <v>286</v>
      </c>
      <c r="E627" s="23" t="str">
        <f>IFERROR(VLOOKUP(D627,[24]CODIGOS!$A$1:$I$1872,6,0),"CODIGO INVALIDO ")</f>
        <v>LIBERTAD SALINAS</v>
      </c>
      <c r="F627" s="23" t="str">
        <f>IFERROR(VLOOKUP(D627,[24]CODIGOS!$A$1:$I$1872,7,0),"CODIGO INVALIDO ")</f>
        <v>VIRGEN DEL CARMEN</v>
      </c>
      <c r="G627" s="23" t="str">
        <f>IFERROR(VLOOKUP(D627,[24]CODIGOS!$A$1:$I$1872,8,0),"CODIGO INVALIDO ")</f>
        <v>VIRGEN DEL CARMEN 1</v>
      </c>
      <c r="H627" s="23" t="s">
        <v>287</v>
      </c>
      <c r="I627" s="59">
        <v>-2.2356009031230699</v>
      </c>
      <c r="J627" s="37">
        <v>-80.907332897186294</v>
      </c>
      <c r="K627" s="68">
        <v>44579</v>
      </c>
      <c r="L627" s="68" t="s">
        <v>27</v>
      </c>
      <c r="M627" s="61" t="s">
        <v>17</v>
      </c>
      <c r="N627" s="56">
        <v>0.5</v>
      </c>
      <c r="O627" s="56">
        <v>0.76597222222222217</v>
      </c>
      <c r="P627" s="27">
        <v>14</v>
      </c>
      <c r="Q627" s="65" t="s">
        <v>46</v>
      </c>
      <c r="R627" s="27" t="s">
        <v>109</v>
      </c>
      <c r="S627" s="27" t="s">
        <v>288</v>
      </c>
      <c r="T627" s="23"/>
      <c r="U627" s="27" t="s">
        <v>50</v>
      </c>
    </row>
    <row r="628" spans="1:21" s="192" customFormat="1" ht="14.25" customHeight="1" x14ac:dyDescent="0.2">
      <c r="A628" s="23" t="str">
        <f>IFERROR(VLOOKUP(D628,[23]CODIGOS!$A$1:$I$1872,2,0),"CODIGO INVALIDO ")</f>
        <v>ZONA 5</v>
      </c>
      <c r="B628" s="23" t="str">
        <f>IFERROR(VLOOKUP(D628,[23]CODIGOS!$A$1:$I$1872,3,0),"CODIGO INVALIDO ")</f>
        <v>SANTA ELENA</v>
      </c>
      <c r="C628" s="23" t="str">
        <f>IFERROR(VLOOKUP(D628,[23]CODIGOS!$A$1:$I$1872,4,0),"CODIGO INVALIDO ")</f>
        <v>SANTA ELENA</v>
      </c>
      <c r="D628" s="64" t="s">
        <v>107</v>
      </c>
      <c r="E628" s="23" t="str">
        <f>IFERROR(VLOOKUP(D628,[24]CODIGOS!$A$1:$I$1872,6,0),"CODIGO INVALIDO ")</f>
        <v>SANTA ELENA</v>
      </c>
      <c r="F628" s="23" t="str">
        <f>IFERROR(VLOOKUP(D628,[24]CODIGOS!$A$1:$I$1872,7,0),"CODIGO INVALIDO ")</f>
        <v>JULIO MORENO</v>
      </c>
      <c r="G628" s="23" t="str">
        <f>IFERROR(VLOOKUP(D628,[24]CODIGOS!$A$1:$I$1872,8,0),"CODIGO INVALIDO ")</f>
        <v>JULIO MORENO 1</v>
      </c>
      <c r="H628" s="23" t="s">
        <v>108</v>
      </c>
      <c r="I628" s="59">
        <v>-2.16819851850846</v>
      </c>
      <c r="J628" s="37">
        <v>-80.319607257843003</v>
      </c>
      <c r="K628" s="68">
        <v>44593</v>
      </c>
      <c r="L628" s="68" t="s">
        <v>27</v>
      </c>
      <c r="M628" s="61" t="s">
        <v>17</v>
      </c>
      <c r="N628" s="56">
        <v>0.70833333333333337</v>
      </c>
      <c r="O628" s="56">
        <v>0.39305555555555555</v>
      </c>
      <c r="P628" s="27">
        <v>4.3</v>
      </c>
      <c r="Q628" s="65" t="s">
        <v>46</v>
      </c>
      <c r="R628" s="27" t="s">
        <v>109</v>
      </c>
      <c r="S628" s="27" t="s">
        <v>65</v>
      </c>
      <c r="T628" s="23"/>
      <c r="U628" s="27" t="s">
        <v>50</v>
      </c>
    </row>
    <row r="629" spans="1:21" s="192" customFormat="1" ht="14.25" customHeight="1" x14ac:dyDescent="0.2">
      <c r="A629" s="23" t="str">
        <f>IFERROR(VLOOKUP(D629,[23]CODIGOS!$A$1:$I$1872,2,0),"CODIGO INVALIDO ")</f>
        <v>ZONA 5</v>
      </c>
      <c r="B629" s="23" t="str">
        <f>IFERROR(VLOOKUP(D629,[23]CODIGOS!$A$1:$I$1872,3,0),"CODIGO INVALIDO ")</f>
        <v>SANTA ELENA</v>
      </c>
      <c r="C629" s="23" t="str">
        <f>IFERROR(VLOOKUP(D629,[23]CODIGOS!$A$1:$I$1872,4,0),"CODIGO INVALIDO ")</f>
        <v>LA LIBERTAD</v>
      </c>
      <c r="D629" s="64" t="s">
        <v>391</v>
      </c>
      <c r="E629" s="23" t="str">
        <f>IFERROR(VLOOKUP(D629,[24]CODIGOS!$A$1:$I$1872,6,0),"CODIGO INVALIDO ")</f>
        <v>LIBERTAD SALINAS</v>
      </c>
      <c r="F629" s="23" t="str">
        <f>IFERROR(VLOOKUP(D629,[24]CODIGOS!$A$1:$I$1872,7,0),"CODIGO INVALIDO ")</f>
        <v>ENRIQUEZ GALLO</v>
      </c>
      <c r="G629" s="23" t="str">
        <f>IFERROR(VLOOKUP(D629,[24]CODIGOS!$A$1:$I$1872,8,0),"CODIGO INVALIDO ")</f>
        <v>ENRIQUEZ GALLO 1</v>
      </c>
      <c r="H629" s="23" t="s">
        <v>392</v>
      </c>
      <c r="I629" s="59">
        <v>-2.23348892960755</v>
      </c>
      <c r="J629" s="37">
        <v>-80.908931493759098</v>
      </c>
      <c r="K629" s="68">
        <v>44601</v>
      </c>
      <c r="L629" s="68" t="s">
        <v>27</v>
      </c>
      <c r="M629" s="61" t="s">
        <v>17</v>
      </c>
      <c r="N629" s="56">
        <v>0.70833333333333337</v>
      </c>
      <c r="O629" s="56">
        <v>0.80555555555555547</v>
      </c>
      <c r="P629" s="27">
        <v>0.43</v>
      </c>
      <c r="Q629" s="65" t="s">
        <v>46</v>
      </c>
      <c r="R629" s="27" t="s">
        <v>47</v>
      </c>
      <c r="S629" s="27" t="s">
        <v>225</v>
      </c>
      <c r="T629" s="23"/>
      <c r="U629" s="27" t="s">
        <v>50</v>
      </c>
    </row>
    <row r="630" spans="1:21" s="192" customFormat="1" ht="14.25" customHeight="1" x14ac:dyDescent="0.2">
      <c r="A630" s="23" t="str">
        <f>IFERROR(VLOOKUP(D630,[23]CODIGOS!$A$1:$I$1872,2,0),"CODIGO INVALIDO ")</f>
        <v>ZONA 5</v>
      </c>
      <c r="B630" s="23" t="str">
        <f>IFERROR(VLOOKUP(D630,[23]CODIGOS!$A$1:$I$1872,3,0),"CODIGO INVALIDO ")</f>
        <v>SANTA ELENA</v>
      </c>
      <c r="C630" s="23" t="str">
        <f>IFERROR(VLOOKUP(D630,[23]CODIGOS!$A$1:$I$1872,4,0),"CODIGO INVALIDO ")</f>
        <v>SANTA ELENA</v>
      </c>
      <c r="D630" s="64" t="s">
        <v>474</v>
      </c>
      <c r="E630" s="23" t="str">
        <f>IFERROR(VLOOKUP(D630,[24]CODIGOS!$A$1:$I$1872,6,0),"CODIGO INVALIDO ")</f>
        <v>SANTA ELENA</v>
      </c>
      <c r="F630" s="23" t="str">
        <f>IFERROR(VLOOKUP(D630,[24]CODIGOS!$A$1:$I$1872,7,0),"CODIGO INVALIDO ")</f>
        <v>SANTA ELENA CENTRO</v>
      </c>
      <c r="G630" s="23" t="str">
        <f>IFERROR(VLOOKUP(D630,[24]CODIGOS!$A$1:$I$1872,8,0),"CODIGO INVALIDO ")</f>
        <v>SANTA ELENA CENTRO 3</v>
      </c>
      <c r="H630" s="23" t="s">
        <v>475</v>
      </c>
      <c r="I630" s="59">
        <v>-2.2116614523989901</v>
      </c>
      <c r="J630" s="37">
        <v>-80.869417190551701</v>
      </c>
      <c r="K630" s="68">
        <v>44615</v>
      </c>
      <c r="L630" s="68" t="s">
        <v>27</v>
      </c>
      <c r="M630" s="61" t="s">
        <v>17</v>
      </c>
      <c r="N630" s="56">
        <v>0.375</v>
      </c>
      <c r="O630" s="56">
        <v>0.54305555555555551</v>
      </c>
      <c r="P630" s="27">
        <v>5.2</v>
      </c>
      <c r="Q630" s="65" t="s">
        <v>46</v>
      </c>
      <c r="R630" s="27" t="s">
        <v>47</v>
      </c>
      <c r="S630" s="27" t="s">
        <v>187</v>
      </c>
      <c r="T630" s="23"/>
      <c r="U630" s="27" t="s">
        <v>50</v>
      </c>
    </row>
    <row r="631" spans="1:21" s="192" customFormat="1" ht="14.25" customHeight="1" x14ac:dyDescent="0.2">
      <c r="A631" s="23" t="str">
        <f>IFERROR(VLOOKUP(D631,[23]CODIGOS!$A$1:$I$1872,2,0),"CODIGO INVALIDO ")</f>
        <v>ZONA 5</v>
      </c>
      <c r="B631" s="23" t="str">
        <f>IFERROR(VLOOKUP(D631,[23]CODIGOS!$A$1:$I$1872,3,0),"CODIGO INVALIDO ")</f>
        <v>SANTA ELENA</v>
      </c>
      <c r="C631" s="23" t="str">
        <f>IFERROR(VLOOKUP(D631,[23]CODIGOS!$A$1:$I$1872,4,0),"CODIGO INVALIDO ")</f>
        <v>LA LIBERTAD</v>
      </c>
      <c r="D631" s="64" t="s">
        <v>191</v>
      </c>
      <c r="E631" s="23" t="str">
        <f>IFERROR(VLOOKUP(D631,[24]CODIGOS!$A$1:$I$1872,6,0),"CODIGO INVALIDO ")</f>
        <v>LIBERTAD SALINAS</v>
      </c>
      <c r="F631" s="23" t="str">
        <f>IFERROR(VLOOKUP(D631,[24]CODIGOS!$A$1:$I$1872,7,0),"CODIGO INVALIDO ")</f>
        <v>LIBERTAD CENTRO</v>
      </c>
      <c r="G631" s="23" t="str">
        <f>IFERROR(VLOOKUP(D631,[24]CODIGOS!$A$1:$I$1872,8,0),"CODIGO INVALIDO ")</f>
        <v>LIBERTAD CENTRO 2</v>
      </c>
      <c r="H631" s="37" t="s">
        <v>718</v>
      </c>
      <c r="I631" s="27">
        <v>-2.2289326312294202</v>
      </c>
      <c r="J631" s="37">
        <v>-80.882914066314697</v>
      </c>
      <c r="K631" s="68">
        <v>44677</v>
      </c>
      <c r="L631" s="68" t="s">
        <v>27</v>
      </c>
      <c r="M631" s="61" t="s">
        <v>17</v>
      </c>
      <c r="N631" s="56">
        <v>0.5</v>
      </c>
      <c r="O631" s="56">
        <v>0.79999999999999993</v>
      </c>
      <c r="P631" s="27">
        <v>4.2</v>
      </c>
      <c r="Q631" s="27" t="s">
        <v>46</v>
      </c>
      <c r="R631" s="27" t="s">
        <v>47</v>
      </c>
      <c r="S631" s="27" t="s">
        <v>225</v>
      </c>
      <c r="T631" s="27"/>
      <c r="U631" s="27" t="s">
        <v>50</v>
      </c>
    </row>
    <row r="632" spans="1:21" s="192" customFormat="1" ht="14.25" customHeight="1" x14ac:dyDescent="0.2">
      <c r="A632" s="23" t="str">
        <f>IFERROR(VLOOKUP(D632,[23]CODIGOS!$A$1:$I$1872,2,0),"CODIGO INVALIDO ")</f>
        <v>ZONA 5</v>
      </c>
      <c r="B632" s="23" t="str">
        <f>IFERROR(VLOOKUP(D632,[23]CODIGOS!$A$1:$I$1872,3,0),"CODIGO INVALIDO ")</f>
        <v>SANTA ELENA</v>
      </c>
      <c r="C632" s="23" t="str">
        <f>IFERROR(VLOOKUP(D632,[23]CODIGOS!$A$1:$I$1872,4,0),"CODIGO INVALIDO ")</f>
        <v>SANTA ELENA</v>
      </c>
      <c r="D632" s="64" t="s">
        <v>289</v>
      </c>
      <c r="E632" s="23" t="str">
        <f>IFERROR(VLOOKUP(D632,[24]CODIGOS!$A$1:$I$1872,6,0),"CODIGO INVALIDO ")</f>
        <v>SANTA ELENA</v>
      </c>
      <c r="F632" s="23" t="str">
        <f>IFERROR(VLOOKUP(D632,[24]CODIGOS!$A$1:$I$1872,7,0),"CODIGO INVALIDO ")</f>
        <v>CHANDUY</v>
      </c>
      <c r="G632" s="23" t="str">
        <f>IFERROR(VLOOKUP(D632,[24]CODIGOS!$A$1:$I$1872,8,0),"CODIGO INVALIDO ")</f>
        <v>CHANDUY 1</v>
      </c>
      <c r="H632" s="23" t="s">
        <v>795</v>
      </c>
      <c r="I632" s="23">
        <v>-2.2797693998978898</v>
      </c>
      <c r="J632" s="37">
        <v>-80.733342509049294</v>
      </c>
      <c r="K632" s="68">
        <v>44690</v>
      </c>
      <c r="L632" s="68" t="s">
        <v>27</v>
      </c>
      <c r="M632" s="61" t="s">
        <v>17</v>
      </c>
      <c r="N632" s="56">
        <v>0.5</v>
      </c>
      <c r="O632" s="56">
        <v>0.31597222222222221</v>
      </c>
      <c r="P632" s="27">
        <v>9.1199999999999992</v>
      </c>
      <c r="Q632" s="27" t="s">
        <v>46</v>
      </c>
      <c r="R632" s="27" t="s">
        <v>47</v>
      </c>
      <c r="S632" s="27" t="s">
        <v>796</v>
      </c>
      <c r="T632" s="27"/>
      <c r="U632" s="27" t="s">
        <v>50</v>
      </c>
    </row>
    <row r="633" spans="1:21" s="192" customFormat="1" ht="14.25" customHeight="1" x14ac:dyDescent="0.2">
      <c r="A633" s="23" t="str">
        <f>IFERROR(VLOOKUP(D633,[23]CODIGOS!$A$1:$I$1872,2,0),"CODIGO INVALIDO ")</f>
        <v>ZONA 5</v>
      </c>
      <c r="B633" s="23" t="str">
        <f>IFERROR(VLOOKUP(D633,[23]CODIGOS!$A$1:$I$1872,3,0),"CODIGO INVALIDO ")</f>
        <v>SANTA ELENA</v>
      </c>
      <c r="C633" s="23" t="str">
        <f>IFERROR(VLOOKUP(D633,[23]CODIGOS!$A$1:$I$1872,4,0),"CODIGO INVALIDO ")</f>
        <v>SANTA ELENA</v>
      </c>
      <c r="D633" s="64" t="s">
        <v>192</v>
      </c>
      <c r="E633" s="23" t="str">
        <f>IFERROR(VLOOKUP(D633,[24]CODIGOS!$A$1:$I$1872,6,0),"CODIGO INVALIDO ")</f>
        <v>SANTA ELENA</v>
      </c>
      <c r="F633" s="23" t="str">
        <f>IFERROR(VLOOKUP(D633,[24]CODIGOS!$A$1:$I$1872,7,0),"CODIGO INVALIDO ")</f>
        <v>OLON</v>
      </c>
      <c r="G633" s="23" t="str">
        <f>IFERROR(VLOOKUP(D633,[24]CODIGOS!$A$1:$I$1872,8,0),"CODIGO INVALIDO ")</f>
        <v>OLON 1</v>
      </c>
      <c r="H633" s="37" t="s">
        <v>797</v>
      </c>
      <c r="I633" s="23">
        <v>-1.7986084673435301</v>
      </c>
      <c r="J633" s="37">
        <v>-80.758030414581299</v>
      </c>
      <c r="K633" s="68">
        <v>44693</v>
      </c>
      <c r="L633" s="68" t="s">
        <v>27</v>
      </c>
      <c r="M633" s="61" t="s">
        <v>17</v>
      </c>
      <c r="N633" s="56">
        <v>0.6875</v>
      </c>
      <c r="O633" s="56">
        <v>0.96527777777777779</v>
      </c>
      <c r="P633" s="27">
        <v>6.63</v>
      </c>
      <c r="Q633" s="65" t="s">
        <v>46</v>
      </c>
      <c r="R633" s="27" t="s">
        <v>47</v>
      </c>
      <c r="S633" s="27" t="s">
        <v>798</v>
      </c>
      <c r="T633" s="27"/>
      <c r="U633" s="23" t="s">
        <v>50</v>
      </c>
    </row>
    <row r="634" spans="1:21" s="192" customFormat="1" ht="14.25" customHeight="1" x14ac:dyDescent="0.2">
      <c r="A634" s="23" t="str">
        <f>IFERROR(VLOOKUP(D634,[23]CODIGOS!$A$1:$I$1872,2,0),"CODIGO INVALIDO ")</f>
        <v>ZONA 5</v>
      </c>
      <c r="B634" s="23" t="str">
        <f>IFERROR(VLOOKUP(D634,[23]CODIGOS!$A$1:$I$1872,3,0),"CODIGO INVALIDO ")</f>
        <v>SANTA ELENA</v>
      </c>
      <c r="C634" s="23" t="str">
        <f>IFERROR(VLOOKUP(D634,[23]CODIGOS!$A$1:$I$1872,4,0),"CODIGO INVALIDO ")</f>
        <v>SANTA ELENA</v>
      </c>
      <c r="D634" s="64" t="s">
        <v>192</v>
      </c>
      <c r="E634" s="23" t="str">
        <f>IFERROR(VLOOKUP(D634,[24]CODIGOS!$A$1:$I$1872,6,0),"CODIGO INVALIDO ")</f>
        <v>SANTA ELENA</v>
      </c>
      <c r="F634" s="23" t="str">
        <f>IFERROR(VLOOKUP(D634,[24]CODIGOS!$A$1:$I$1872,7,0),"CODIGO INVALIDO ")</f>
        <v>OLON</v>
      </c>
      <c r="G634" s="23" t="str">
        <f>IFERROR(VLOOKUP(D634,[24]CODIGOS!$A$1:$I$1872,8,0),"CODIGO INVALIDO ")</f>
        <v>OLON 1</v>
      </c>
      <c r="H634" s="37" t="s">
        <v>871</v>
      </c>
      <c r="I634" s="23">
        <v>-1.8287521165873799</v>
      </c>
      <c r="J634" s="37">
        <v>-80.752086639404297</v>
      </c>
      <c r="K634" s="68">
        <v>44705</v>
      </c>
      <c r="L634" s="68" t="s">
        <v>27</v>
      </c>
      <c r="M634" s="61" t="s">
        <v>17</v>
      </c>
      <c r="N634" s="56">
        <v>0.66666666666666663</v>
      </c>
      <c r="O634" s="56">
        <v>0.74861111111111101</v>
      </c>
      <c r="P634" s="27">
        <v>2</v>
      </c>
      <c r="Q634" s="65" t="s">
        <v>46</v>
      </c>
      <c r="R634" s="27" t="s">
        <v>47</v>
      </c>
      <c r="S634" s="27" t="s">
        <v>217</v>
      </c>
      <c r="T634" s="27"/>
      <c r="U634" s="27" t="s">
        <v>50</v>
      </c>
    </row>
    <row r="635" spans="1:21" s="192" customFormat="1" ht="14.25" customHeight="1" x14ac:dyDescent="0.2">
      <c r="A635" s="23" t="str">
        <f>IFERROR(VLOOKUP(D635,[23]CODIGOS!$A$1:$I$1872,2,0),"CODIGO INVALIDO ")</f>
        <v>ZONA 5</v>
      </c>
      <c r="B635" s="23" t="str">
        <f>IFERROR(VLOOKUP(D635,[23]CODIGOS!$A$1:$I$1872,3,0),"CODIGO INVALIDO ")</f>
        <v>SANTA ELENA</v>
      </c>
      <c r="C635" s="23" t="str">
        <f>IFERROR(VLOOKUP(D635,[23]CODIGOS!$A$1:$I$1872,4,0),"CODIGO INVALIDO ")</f>
        <v>SANTA ELENA</v>
      </c>
      <c r="D635" s="64" t="s">
        <v>289</v>
      </c>
      <c r="E635" s="23" t="str">
        <f>IFERROR(VLOOKUP(D635,[24]CODIGOS!$A$1:$I$1872,6,0),"CODIGO INVALIDO ")</f>
        <v>SANTA ELENA</v>
      </c>
      <c r="F635" s="23" t="str">
        <f>IFERROR(VLOOKUP(D635,[24]CODIGOS!$A$1:$I$1872,7,0),"CODIGO INVALIDO ")</f>
        <v>CHANDUY</v>
      </c>
      <c r="G635" s="23" t="str">
        <f>IFERROR(VLOOKUP(D635,[24]CODIGOS!$A$1:$I$1872,8,0),"CODIGO INVALIDO ")</f>
        <v>CHANDUY 1</v>
      </c>
      <c r="H635" s="27" t="s">
        <v>903</v>
      </c>
      <c r="I635" s="23">
        <v>-2.2925908691294699</v>
      </c>
      <c r="J635" s="37">
        <v>-80.846199989318805</v>
      </c>
      <c r="K635" s="68">
        <v>44718</v>
      </c>
      <c r="L635" s="68" t="s">
        <v>27</v>
      </c>
      <c r="M635" s="61" t="s">
        <v>17</v>
      </c>
      <c r="N635" s="56">
        <v>0.43055555555555558</v>
      </c>
      <c r="O635" s="56">
        <v>0.67708333333333337</v>
      </c>
      <c r="P635" s="27">
        <v>1</v>
      </c>
      <c r="Q635" s="27" t="s">
        <v>46</v>
      </c>
      <c r="R635" s="27" t="s">
        <v>47</v>
      </c>
      <c r="S635" s="27" t="s">
        <v>904</v>
      </c>
      <c r="T635" s="27"/>
      <c r="U635" s="27" t="s">
        <v>50</v>
      </c>
    </row>
    <row r="636" spans="1:21" s="192" customFormat="1" ht="14.25" customHeight="1" x14ac:dyDescent="0.2">
      <c r="A636" s="23" t="str">
        <f>IFERROR(VLOOKUP(D636,[23]CODIGOS!$A$1:$I$1872,2,0),"CODIGO INVALIDO ")</f>
        <v>ZONA 5</v>
      </c>
      <c r="B636" s="23" t="str">
        <f>IFERROR(VLOOKUP(D636,[23]CODIGOS!$A$1:$I$1872,3,0),"CODIGO INVALIDO ")</f>
        <v>SANTA ELENA</v>
      </c>
      <c r="C636" s="23" t="str">
        <f>IFERROR(VLOOKUP(D636,[23]CODIGOS!$A$1:$I$1872,4,0),"CODIGO INVALIDO ")</f>
        <v>SANTA ELENA</v>
      </c>
      <c r="D636" s="64" t="s">
        <v>193</v>
      </c>
      <c r="E636" s="23" t="str">
        <f>IFERROR(VLOOKUP(D636,[24]CODIGOS!$A$1:$I$1872,6,0),"CODIGO INVALIDO ")</f>
        <v>SANTA ELENA</v>
      </c>
      <c r="F636" s="23" t="str">
        <f>IFERROR(VLOOKUP(D636,[24]CODIGOS!$A$1:$I$1872,7,0),"CODIGO INVALIDO ")</f>
        <v>SANTA ELENA CENTRO</v>
      </c>
      <c r="G636" s="23" t="str">
        <f>IFERROR(VLOOKUP(D636,[24]CODIGOS!$A$1:$I$1872,8,0),"CODIGO INVALIDO ")</f>
        <v>SANTA ELENA CENTRO 1</v>
      </c>
      <c r="H636" s="23" t="s">
        <v>967</v>
      </c>
      <c r="I636" s="108">
        <v>-2.1986141280367701</v>
      </c>
      <c r="J636" s="70">
        <v>-80.867507457733097</v>
      </c>
      <c r="K636" s="68">
        <v>44749</v>
      </c>
      <c r="L636" s="68" t="s">
        <v>27</v>
      </c>
      <c r="M636" s="61" t="s">
        <v>17</v>
      </c>
      <c r="N636" s="56">
        <v>0.41875000000000001</v>
      </c>
      <c r="O636" s="56">
        <v>0.8305555555555556</v>
      </c>
      <c r="P636" s="27">
        <v>3.23</v>
      </c>
      <c r="Q636" s="65" t="s">
        <v>46</v>
      </c>
      <c r="R636" s="27" t="s">
        <v>47</v>
      </c>
      <c r="S636" s="27" t="s">
        <v>217</v>
      </c>
      <c r="T636" s="27"/>
      <c r="U636" s="27" t="s">
        <v>50</v>
      </c>
    </row>
    <row r="637" spans="1:21" s="192" customFormat="1" ht="14.25" customHeight="1" x14ac:dyDescent="0.2">
      <c r="A637" s="23" t="str">
        <f>IFERROR(VLOOKUP(D637,[23]CODIGOS!$A$1:$I$1872,2,0),"CODIGO INVALIDO ")</f>
        <v>ZONA 5</v>
      </c>
      <c r="B637" s="23" t="str">
        <f>IFERROR(VLOOKUP(D637,[23]CODIGOS!$A$1:$I$1872,3,0),"CODIGO INVALIDO ")</f>
        <v>SANTA ELENA</v>
      </c>
      <c r="C637" s="23" t="str">
        <f>IFERROR(VLOOKUP(D637,[23]CODIGOS!$A$1:$I$1872,4,0),"CODIGO INVALIDO ")</f>
        <v>LA LIBERTAD</v>
      </c>
      <c r="D637" s="64" t="s">
        <v>286</v>
      </c>
      <c r="E637" s="23" t="str">
        <f>IFERROR(VLOOKUP(D637,[24]CODIGOS!$A$1:$I$1872,6,0),"CODIGO INVALIDO ")</f>
        <v>LIBERTAD SALINAS</v>
      </c>
      <c r="F637" s="23" t="str">
        <f>IFERROR(VLOOKUP(D637,[24]CODIGOS!$A$1:$I$1872,7,0),"CODIGO INVALIDO ")</f>
        <v>VIRGEN DEL CARMEN</v>
      </c>
      <c r="G637" s="23" t="str">
        <f>IFERROR(VLOOKUP(D637,[24]CODIGOS!$A$1:$I$1872,8,0),"CODIGO INVALIDO ")</f>
        <v>VIRGEN DEL CARMEN 1</v>
      </c>
      <c r="H637" s="27" t="s">
        <v>657</v>
      </c>
      <c r="I637" s="69">
        <v>-2.2437999745632702</v>
      </c>
      <c r="J637" s="20">
        <v>-80.901521361838604</v>
      </c>
      <c r="K637" s="68">
        <v>44798</v>
      </c>
      <c r="L637" s="68" t="s">
        <v>27</v>
      </c>
      <c r="M637" s="27" t="s">
        <v>17</v>
      </c>
      <c r="N637" s="66">
        <v>0.45833333333333331</v>
      </c>
      <c r="O637" s="66">
        <v>0.5</v>
      </c>
      <c r="P637" s="27">
        <v>2.37</v>
      </c>
      <c r="Q637" s="65" t="s">
        <v>46</v>
      </c>
      <c r="R637" s="27" t="s">
        <v>47</v>
      </c>
      <c r="S637" s="27" t="s">
        <v>49</v>
      </c>
      <c r="T637" s="27" t="s">
        <v>225</v>
      </c>
      <c r="U637" s="27" t="s">
        <v>50</v>
      </c>
    </row>
    <row r="638" spans="1:21" s="192" customFormat="1" ht="14.25" customHeight="1" x14ac:dyDescent="0.2">
      <c r="A638" s="23" t="str">
        <f>IFERROR(VLOOKUP(D638,[23]CODIGOS!$A$1:$I$1872,2,0),"CODIGO INVALIDO ")</f>
        <v>ZONA 5</v>
      </c>
      <c r="B638" s="23" t="str">
        <f>IFERROR(VLOOKUP(D638,[23]CODIGOS!$A$1:$I$1872,3,0),"CODIGO INVALIDO ")</f>
        <v>SANTA ELENA</v>
      </c>
      <c r="C638" s="23" t="str">
        <f>IFERROR(VLOOKUP(D638,[23]CODIGOS!$A$1:$I$1872,4,0),"CODIGO INVALIDO ")</f>
        <v>LA LIBERTAD</v>
      </c>
      <c r="D638" s="64" t="s">
        <v>286</v>
      </c>
      <c r="E638" s="23" t="str">
        <f>IFERROR(VLOOKUP(D638,[24]CODIGOS!$A$1:$I$1872,6,0),"CODIGO INVALIDO ")</f>
        <v>LIBERTAD SALINAS</v>
      </c>
      <c r="F638" s="23" t="str">
        <f>IFERROR(VLOOKUP(D638,[24]CODIGOS!$A$1:$I$1872,7,0),"CODIGO INVALIDO ")</f>
        <v>VIRGEN DEL CARMEN</v>
      </c>
      <c r="G638" s="23" t="str">
        <f>IFERROR(VLOOKUP(D638,[24]CODIGOS!$A$1:$I$1872,8,0),"CODIGO INVALIDO ")</f>
        <v>VIRGEN DEL CARMEN 1</v>
      </c>
      <c r="H638" s="27" t="s">
        <v>1113</v>
      </c>
      <c r="I638" s="69">
        <v>-2.2449485074698301</v>
      </c>
      <c r="J638" s="20">
        <v>-80.902690933726205</v>
      </c>
      <c r="K638" s="68">
        <v>44798</v>
      </c>
      <c r="L638" s="68" t="s">
        <v>27</v>
      </c>
      <c r="M638" s="27" t="s">
        <v>17</v>
      </c>
      <c r="N638" s="66">
        <v>0.51250000000000007</v>
      </c>
      <c r="O638" s="66">
        <v>0.5625</v>
      </c>
      <c r="P638" s="27">
        <v>6.43</v>
      </c>
      <c r="Q638" s="65" t="s">
        <v>46</v>
      </c>
      <c r="R638" s="27" t="s">
        <v>47</v>
      </c>
      <c r="S638" s="27" t="s">
        <v>396</v>
      </c>
      <c r="T638" s="27"/>
      <c r="U638" s="27" t="s">
        <v>50</v>
      </c>
    </row>
    <row r="639" spans="1:21" s="192" customFormat="1" ht="14.25" customHeight="1" x14ac:dyDescent="0.2">
      <c r="A639" s="23" t="str">
        <f>IFERROR(VLOOKUP(D639,[23]CODIGOS!$A$1:$I$1872,2,0),"CODIGO INVALIDO ")</f>
        <v>ZONA 5</v>
      </c>
      <c r="B639" s="23" t="str">
        <f>IFERROR(VLOOKUP(D639,[23]CODIGOS!$A$1:$I$1872,3,0),"CODIGO INVALIDO ")</f>
        <v>SANTA ELENA</v>
      </c>
      <c r="C639" s="23" t="str">
        <f>IFERROR(VLOOKUP(D639,[23]CODIGOS!$A$1:$I$1872,4,0),"CODIGO INVALIDO ")</f>
        <v>SANTA ELENA</v>
      </c>
      <c r="D639" s="55" t="s">
        <v>717</v>
      </c>
      <c r="E639" s="23" t="str">
        <f>IFERROR(VLOOKUP(D639,[24]CODIGOS!$A$1:$I$1872,6,0),"CODIGO INVALIDO ")</f>
        <v>SANTA ELENA</v>
      </c>
      <c r="F639" s="23" t="str">
        <f>IFERROR(VLOOKUP(D639,[24]CODIGOS!$A$1:$I$1872,7,0),"CODIGO INVALIDO ")</f>
        <v>SANTA ELENA CENTRO</v>
      </c>
      <c r="G639" s="23" t="str">
        <f>IFERROR(VLOOKUP(D639,[24]CODIGOS!$A$1:$I$1872,8,0),"CODIGO INVALIDO ")</f>
        <v>SANTA ELENA CENTRO 4</v>
      </c>
      <c r="H639" s="55" t="s">
        <v>1248</v>
      </c>
      <c r="I639" s="55">
        <v>-2.2320385730504202</v>
      </c>
      <c r="J639" s="55">
        <v>-80.874052047894907</v>
      </c>
      <c r="K639" s="68">
        <v>44848</v>
      </c>
      <c r="L639" s="55" t="s">
        <v>27</v>
      </c>
      <c r="M639" s="55" t="s">
        <v>17</v>
      </c>
      <c r="N639" s="76">
        <v>0.5</v>
      </c>
      <c r="O639" s="76">
        <v>0.5625</v>
      </c>
      <c r="P639" s="55">
        <v>9.3000000000000007</v>
      </c>
      <c r="Q639" s="55" t="s">
        <v>46</v>
      </c>
      <c r="R639" s="55" t="s">
        <v>47</v>
      </c>
      <c r="S639" s="55" t="s">
        <v>329</v>
      </c>
      <c r="T639" s="55" t="s">
        <v>729</v>
      </c>
      <c r="U639" s="27" t="s">
        <v>50</v>
      </c>
    </row>
    <row r="640" spans="1:21" s="192" customFormat="1" ht="14.25" customHeight="1" x14ac:dyDescent="0.2">
      <c r="A640" s="23" t="str">
        <f>IFERROR(VLOOKUP(D640,[23]CODIGOS!$A$1:$I$1872,2,0),"CODIGO INVALIDO ")</f>
        <v>ZONA 5</v>
      </c>
      <c r="B640" s="23" t="str">
        <f>IFERROR(VLOOKUP(D640,[23]CODIGOS!$A$1:$I$1872,3,0),"CODIGO INVALIDO ")</f>
        <v>SANTA ELENA</v>
      </c>
      <c r="C640" s="23" t="str">
        <f>IFERROR(VLOOKUP(D640,[23]CODIGOS!$A$1:$I$1872,4,0),"CODIGO INVALIDO ")</f>
        <v>SANTA ELENA</v>
      </c>
      <c r="D640" s="93" t="s">
        <v>289</v>
      </c>
      <c r="E640" s="23" t="str">
        <f>IFERROR(VLOOKUP(D640,[24]CODIGOS!$A$1:$I$1872,6,0),"CODIGO INVALIDO ")</f>
        <v>SANTA ELENA</v>
      </c>
      <c r="F640" s="23" t="str">
        <f>IFERROR(VLOOKUP(D640,[24]CODIGOS!$A$1:$I$1872,7,0),"CODIGO INVALIDO ")</f>
        <v>CHANDUY</v>
      </c>
      <c r="G640" s="23" t="str">
        <f>IFERROR(VLOOKUP(D640,[24]CODIGOS!$A$1:$I$1872,8,0),"CODIGO INVALIDO ")</f>
        <v>CHANDUY 1</v>
      </c>
      <c r="H640" s="37" t="s">
        <v>789</v>
      </c>
      <c r="I640" s="55">
        <v>-2.3104437996933598</v>
      </c>
      <c r="J640" s="55">
        <v>-80.773426294402896</v>
      </c>
      <c r="K640" s="68">
        <v>44851</v>
      </c>
      <c r="L640" s="55" t="s">
        <v>27</v>
      </c>
      <c r="M640" s="55" t="s">
        <v>17</v>
      </c>
      <c r="N640" s="76">
        <v>0.5</v>
      </c>
      <c r="O640" s="76">
        <v>0.5625</v>
      </c>
      <c r="P640" s="55">
        <v>1.97</v>
      </c>
      <c r="Q640" s="55" t="s">
        <v>46</v>
      </c>
      <c r="R640" s="55" t="s">
        <v>47</v>
      </c>
      <c r="S640" s="55" t="s">
        <v>120</v>
      </c>
      <c r="T640" s="55"/>
      <c r="U640" s="27" t="s">
        <v>50</v>
      </c>
    </row>
    <row r="641" spans="1:21" s="192" customFormat="1" ht="14.25" customHeight="1" x14ac:dyDescent="0.2">
      <c r="A641" s="23" t="str">
        <f>IFERROR(VLOOKUP(D641,[23]CODIGOS!$A$1:$I$1872,2,0),"CODIGO INVALIDO ")</f>
        <v>ZONA 5</v>
      </c>
      <c r="B641" s="23" t="str">
        <f>IFERROR(VLOOKUP(D641,[23]CODIGOS!$A$1:$I$1872,3,0),"CODIGO INVALIDO ")</f>
        <v>SANTA ELENA</v>
      </c>
      <c r="C641" s="23" t="str">
        <f>IFERROR(VLOOKUP(D641,[23]CODIGOS!$A$1:$I$1872,4,0),"CODIGO INVALIDO ")</f>
        <v>LA LIBERTAD</v>
      </c>
      <c r="D641" s="20" t="s">
        <v>190</v>
      </c>
      <c r="E641" s="23" t="str">
        <f>IFERROR(VLOOKUP(D641,[24]CODIGOS!$A$1:$I$1872,6,0),"CODIGO INVALIDO ")</f>
        <v>LIBERTAD SALINAS</v>
      </c>
      <c r="F641" s="23" t="str">
        <f>IFERROR(VLOOKUP(D641,[24]CODIGOS!$A$1:$I$1872,7,0),"CODIGO INVALIDO ")</f>
        <v>LIBERTAD CENTRO</v>
      </c>
      <c r="G641" s="23" t="str">
        <f>IFERROR(VLOOKUP(D641,[24]CODIGOS!$A$1:$I$1872,8,0),"CODIGO INVALIDO ")</f>
        <v>LIBERTAD CENTRO 1</v>
      </c>
      <c r="H641" s="55" t="s">
        <v>1251</v>
      </c>
      <c r="I641" s="55">
        <v>-2.2361726720255701</v>
      </c>
      <c r="J641" s="55">
        <v>-80.906002521514907</v>
      </c>
      <c r="K641" s="68">
        <v>44853</v>
      </c>
      <c r="L641" s="55" t="s">
        <v>27</v>
      </c>
      <c r="M641" s="55" t="s">
        <v>17</v>
      </c>
      <c r="N641" s="76">
        <v>0.51041666666666663</v>
      </c>
      <c r="O641" s="76">
        <v>0.58333333333333337</v>
      </c>
      <c r="P641" s="55">
        <v>4.07</v>
      </c>
      <c r="Q641" s="55" t="s">
        <v>46</v>
      </c>
      <c r="R641" s="55" t="s">
        <v>47</v>
      </c>
      <c r="S641" s="55" t="s">
        <v>1093</v>
      </c>
      <c r="T641" s="55"/>
      <c r="U641" s="27" t="s">
        <v>50</v>
      </c>
    </row>
    <row r="642" spans="1:21" s="192" customFormat="1" ht="14.25" customHeight="1" x14ac:dyDescent="0.2">
      <c r="A642" s="23" t="str">
        <f>IFERROR(VLOOKUP(D642,[23]CODIGOS!$A$1:$I$1872,2,0),"CODIGO INVALIDO ")</f>
        <v>ZONA 5</v>
      </c>
      <c r="B642" s="23" t="str">
        <f>IFERROR(VLOOKUP(D642,[23]CODIGOS!$A$1:$I$1872,3,0),"CODIGO INVALIDO ")</f>
        <v>SANTA ELENA</v>
      </c>
      <c r="C642" s="23" t="str">
        <f>IFERROR(VLOOKUP(D642,[23]CODIGOS!$A$1:$I$1872,4,0),"CODIGO INVALIDO ")</f>
        <v>SANTA ELENA</v>
      </c>
      <c r="D642" s="93" t="s">
        <v>390</v>
      </c>
      <c r="E642" s="23" t="str">
        <f>IFERROR(VLOOKUP(D642,[24]CODIGOS!$A$1:$I$1872,6,0),"CODIGO INVALIDO ")</f>
        <v>SANTA ELENA</v>
      </c>
      <c r="F642" s="23" t="str">
        <f>IFERROR(VLOOKUP(D642,[24]CODIGOS!$A$1:$I$1872,7,0),"CODIGO INVALIDO ")</f>
        <v>MANANTIAL</v>
      </c>
      <c r="G642" s="23" t="str">
        <f>IFERROR(VLOOKUP(D642,[24]CODIGOS!$A$1:$I$1872,8,0),"CODIGO INVALIDO ")</f>
        <v>MANANTIAL DE GUANGALA 1</v>
      </c>
      <c r="H642" s="37" t="s">
        <v>968</v>
      </c>
      <c r="I642" s="55">
        <v>-2.0722411844348101</v>
      </c>
      <c r="J642" s="55">
        <v>-80.735864639282198</v>
      </c>
      <c r="K642" s="68">
        <v>44854</v>
      </c>
      <c r="L642" s="55" t="s">
        <v>27</v>
      </c>
      <c r="M642" s="55" t="s">
        <v>17</v>
      </c>
      <c r="N642" s="76">
        <v>0.5</v>
      </c>
      <c r="O642" s="76">
        <v>0.70833333333333337</v>
      </c>
      <c r="P642" s="55">
        <v>9.9</v>
      </c>
      <c r="Q642" s="55" t="s">
        <v>46</v>
      </c>
      <c r="R642" s="55" t="s">
        <v>47</v>
      </c>
      <c r="S642" s="55" t="s">
        <v>372</v>
      </c>
      <c r="T642" s="55"/>
      <c r="U642" s="27" t="s">
        <v>50</v>
      </c>
    </row>
    <row r="643" spans="1:21" s="195" customFormat="1" ht="14.25" customHeight="1" x14ac:dyDescent="0.2">
      <c r="A643" s="23" t="str">
        <f>IFERROR(VLOOKUP(D643,[23]CODIGOS!$A$1:$I$1872,2,0),"CODIGO INVALIDO ")</f>
        <v>ZONA 5</v>
      </c>
      <c r="B643" s="23" t="str">
        <f>IFERROR(VLOOKUP(D643,[23]CODIGOS!$A$1:$I$1872,3,0),"CODIGO INVALIDO ")</f>
        <v>SANTA ELENA</v>
      </c>
      <c r="C643" s="23" t="str">
        <f>IFERROR(VLOOKUP(D643,[23]CODIGOS!$A$1:$I$1872,4,0),"CODIGO INVALIDO ")</f>
        <v>SANTA ELENA</v>
      </c>
      <c r="D643" s="55" t="s">
        <v>107</v>
      </c>
      <c r="E643" s="23" t="str">
        <f>IFERROR(VLOOKUP(D643,[24]CODIGOS!$A$1:$I$1872,6,0),"CODIGO INVALIDO ")</f>
        <v>SANTA ELENA</v>
      </c>
      <c r="F643" s="23" t="str">
        <f>IFERROR(VLOOKUP(D643,[24]CODIGOS!$A$1:$I$1872,7,0),"CODIGO INVALIDO ")</f>
        <v>JULIO MORENO</v>
      </c>
      <c r="G643" s="23" t="str">
        <f>IFERROR(VLOOKUP(D643,[24]CODIGOS!$A$1:$I$1872,8,0),"CODIGO INVALIDO ")</f>
        <v>JULIO MORENO 1</v>
      </c>
      <c r="H643" s="55" t="s">
        <v>1311</v>
      </c>
      <c r="I643" s="55">
        <v>-2.2518227176436798</v>
      </c>
      <c r="J643" s="55">
        <v>-80.314613750363804</v>
      </c>
      <c r="K643" s="68">
        <v>44877</v>
      </c>
      <c r="L643" s="55" t="s">
        <v>27</v>
      </c>
      <c r="M643" s="78" t="s">
        <v>17</v>
      </c>
      <c r="N643" s="76">
        <v>0.91666666666666663</v>
      </c>
      <c r="O643" s="76">
        <v>0.37291666666666662</v>
      </c>
      <c r="P643" s="55">
        <v>2.5</v>
      </c>
      <c r="Q643" s="55" t="s">
        <v>46</v>
      </c>
      <c r="R643" s="55" t="s">
        <v>47</v>
      </c>
      <c r="S643" s="55" t="s">
        <v>396</v>
      </c>
      <c r="T643" s="55"/>
      <c r="U643" s="55" t="s">
        <v>50</v>
      </c>
    </row>
    <row r="644" spans="1:21" s="195" customFormat="1" ht="14.25" customHeight="1" x14ac:dyDescent="0.2">
      <c r="A644" s="23" t="str">
        <f>IFERROR(VLOOKUP(D644,[23]CODIGOS!$A$1:$I$1872,2,0),"CODIGO INVALIDO ")</f>
        <v>ZONA 5</v>
      </c>
      <c r="B644" s="23" t="str">
        <f>IFERROR(VLOOKUP(D644,[23]CODIGOS!$A$1:$I$1872,3,0),"CODIGO INVALIDO ")</f>
        <v>SANTA ELENA</v>
      </c>
      <c r="C644" s="23" t="str">
        <f>IFERROR(VLOOKUP(D644,[23]CODIGOS!$A$1:$I$1872,4,0),"CODIGO INVALIDO ")</f>
        <v>SANTA ELENA</v>
      </c>
      <c r="D644" s="55" t="s">
        <v>192</v>
      </c>
      <c r="E644" s="23" t="str">
        <f>IFERROR(VLOOKUP(D644,[24]CODIGOS!$A$1:$I$1872,6,0),"CODIGO INVALIDO ")</f>
        <v>SANTA ELENA</v>
      </c>
      <c r="F644" s="23" t="str">
        <f>IFERROR(VLOOKUP(D644,[24]CODIGOS!$A$1:$I$1872,7,0),"CODIGO INVALIDO ")</f>
        <v>OLON</v>
      </c>
      <c r="G644" s="23" t="str">
        <f>IFERROR(VLOOKUP(D644,[24]CODIGOS!$A$1:$I$1872,8,0),"CODIGO INVALIDO ")</f>
        <v>OLON 1</v>
      </c>
      <c r="H644" s="55" t="s">
        <v>1318</v>
      </c>
      <c r="I644" s="55">
        <v>-1.80080679367921</v>
      </c>
      <c r="J644" s="55">
        <v>-80.755498409452599</v>
      </c>
      <c r="K644" s="68">
        <v>44880</v>
      </c>
      <c r="L644" s="55" t="s">
        <v>27</v>
      </c>
      <c r="M644" s="78" t="s">
        <v>17</v>
      </c>
      <c r="N644" s="76">
        <v>0.64583333333333337</v>
      </c>
      <c r="O644" s="76">
        <v>0.84861111111111109</v>
      </c>
      <c r="P644" s="55">
        <v>2.94</v>
      </c>
      <c r="Q644" s="55" t="s">
        <v>46</v>
      </c>
      <c r="R644" s="55" t="s">
        <v>47</v>
      </c>
      <c r="S644" s="55" t="s">
        <v>448</v>
      </c>
      <c r="T644" s="55" t="s">
        <v>266</v>
      </c>
      <c r="U644" s="55" t="s">
        <v>50</v>
      </c>
    </row>
    <row r="645" spans="1:21" s="195" customFormat="1" ht="14.25" customHeight="1" x14ac:dyDescent="0.2">
      <c r="A645" s="23" t="str">
        <f>IFERROR(VLOOKUP(D645,[23]CODIGOS!$A$1:$I$1872,2,0),"CODIGO INVALIDO ")</f>
        <v>ZONA 5</v>
      </c>
      <c r="B645" s="23" t="str">
        <f>IFERROR(VLOOKUP(D645,[23]CODIGOS!$A$1:$I$1872,3,0),"CODIGO INVALIDO ")</f>
        <v>SANTA ELENA</v>
      </c>
      <c r="C645" s="23" t="str">
        <f>IFERROR(VLOOKUP(D645,[23]CODIGOS!$A$1:$I$1872,4,0),"CODIGO INVALIDO ")</f>
        <v>SANTA ELENA</v>
      </c>
      <c r="D645" s="55" t="s">
        <v>192</v>
      </c>
      <c r="E645" s="23" t="str">
        <f>IFERROR(VLOOKUP(D645,[24]CODIGOS!$A$1:$I$1872,6,0),"CODIGO INVALIDO ")</f>
        <v>SANTA ELENA</v>
      </c>
      <c r="F645" s="23" t="str">
        <f>IFERROR(VLOOKUP(D645,[24]CODIGOS!$A$1:$I$1872,7,0),"CODIGO INVALIDO ")</f>
        <v>OLON</v>
      </c>
      <c r="G645" s="23" t="str">
        <f>IFERROR(VLOOKUP(D645,[24]CODIGOS!$A$1:$I$1872,8,0),"CODIGO INVALIDO ")</f>
        <v>OLON 1</v>
      </c>
      <c r="H645" s="55" t="s">
        <v>1318</v>
      </c>
      <c r="I645" s="55">
        <v>-1.8019105517478</v>
      </c>
      <c r="J645" s="55">
        <v>-80.755922198364999</v>
      </c>
      <c r="K645" s="68">
        <v>44880</v>
      </c>
      <c r="L645" s="55" t="s">
        <v>27</v>
      </c>
      <c r="M645" s="78" t="s">
        <v>17</v>
      </c>
      <c r="N645" s="76">
        <v>0.67361111111111116</v>
      </c>
      <c r="O645" s="76">
        <v>0.85416666666666663</v>
      </c>
      <c r="P645" s="55">
        <v>1.2</v>
      </c>
      <c r="Q645" s="55" t="s">
        <v>46</v>
      </c>
      <c r="R645" s="55" t="s">
        <v>47</v>
      </c>
      <c r="S645" s="55" t="s">
        <v>266</v>
      </c>
      <c r="T645" s="55"/>
      <c r="U645" s="55" t="s">
        <v>50</v>
      </c>
    </row>
    <row r="646" spans="1:21" s="213" customFormat="1" ht="14.25" customHeight="1" x14ac:dyDescent="0.25">
      <c r="A646" s="23" t="str">
        <f>IFERROR(VLOOKUP(D646,[23]CODIGOS!$A$1:$I$1872,2,0),"CODIGO INVALIDO ")</f>
        <v>ZONA 5</v>
      </c>
      <c r="B646" s="23" t="str">
        <f>IFERROR(VLOOKUP(D646,[23]CODIGOS!$A$1:$I$1872,3,0),"CODIGO INVALIDO ")</f>
        <v>SANTA ELENA</v>
      </c>
      <c r="C646" s="23" t="str">
        <f>IFERROR(VLOOKUP(D646,[23]CODIGOS!$A$1:$I$1872,4,0),"CODIGO INVALIDO ")</f>
        <v>SANTA ELENA</v>
      </c>
      <c r="D646" s="119" t="s">
        <v>499</v>
      </c>
      <c r="E646" s="23" t="str">
        <f>IFERROR(VLOOKUP(D646,[24]CODIGOS!$A$1:$I$1872,6,0),"CODIGO INVALIDO ")</f>
        <v>SANTA ELENA</v>
      </c>
      <c r="F646" s="23" t="str">
        <f>IFERROR(VLOOKUP(D646,[24]CODIGOS!$A$1:$I$1872,7,0),"CODIGO INVALIDO ")</f>
        <v>SAN PABLO</v>
      </c>
      <c r="G646" s="23" t="str">
        <f>IFERROR(VLOOKUP(D646,[24]CODIGOS!$A$1:$I$1872,8,0),"CODIGO INVALIDO ")</f>
        <v>SAN PABLO 1</v>
      </c>
      <c r="H646" s="119" t="s">
        <v>1364</v>
      </c>
      <c r="I646" s="119">
        <v>-2.13759926846804</v>
      </c>
      <c r="J646" s="119">
        <v>-80.767841935237399</v>
      </c>
      <c r="K646" s="68">
        <v>44904</v>
      </c>
      <c r="L646" s="119" t="s">
        <v>27</v>
      </c>
      <c r="M646" s="120" t="s">
        <v>17</v>
      </c>
      <c r="N646" s="121">
        <v>0.66666666666666663</v>
      </c>
      <c r="O646" s="121">
        <v>0.77847222222222223</v>
      </c>
      <c r="P646" s="119">
        <v>5.32</v>
      </c>
      <c r="Q646" s="119" t="s">
        <v>46</v>
      </c>
      <c r="R646" s="119" t="s">
        <v>47</v>
      </c>
      <c r="S646" s="119" t="s">
        <v>372</v>
      </c>
      <c r="T646" s="119"/>
      <c r="U646" s="119" t="s">
        <v>50</v>
      </c>
    </row>
    <row r="647" spans="1:21" s="192" customFormat="1" ht="14.25" customHeight="1" x14ac:dyDescent="0.2">
      <c r="A647" s="23" t="str">
        <f>IFERROR(VLOOKUP(D647,[23]CODIGOS!$A$1:$I$1872,2,0),"CODIGO INVALIDO ")</f>
        <v>ZONA 5</v>
      </c>
      <c r="B647" s="23" t="str">
        <f>IFERROR(VLOOKUP(D647,[23]CODIGOS!$A$1:$I$1872,3,0),"CODIGO INVALIDO ")</f>
        <v>LOS RIOS</v>
      </c>
      <c r="C647" s="23" t="str">
        <f>IFERROR(VLOOKUP(D647,[23]CODIGOS!$A$1:$I$1872,4,0),"CODIGO INVALIDO ")</f>
        <v>QUEVEDO</v>
      </c>
      <c r="D647" s="64" t="s">
        <v>63</v>
      </c>
      <c r="E647" s="23" t="str">
        <f>IFERROR(VLOOKUP(D647,[24]CODIGOS!$A$1:$I$1872,6,0),"CODIGO INVALIDO ")</f>
        <v>QUEVEDO</v>
      </c>
      <c r="F647" s="23" t="str">
        <f>IFERROR(VLOOKUP(D647,[24]CODIGOS!$A$1:$I$1872,7,0),"CODIGO INVALIDO ")</f>
        <v>7 DE OCTUBRE</v>
      </c>
      <c r="G647" s="23" t="str">
        <f>IFERROR(VLOOKUP(D647,[24]CODIGOS!$A$1:$I$1872,8,0),"CODIGO INVALIDO ")</f>
        <v>7 DE OCTUBRE 1</v>
      </c>
      <c r="H647" s="23" t="s">
        <v>64</v>
      </c>
      <c r="I647" s="59">
        <v>-1.0327447479248799</v>
      </c>
      <c r="J647" s="37">
        <v>-79.4665092229843</v>
      </c>
      <c r="K647" s="68">
        <v>44564</v>
      </c>
      <c r="L647" s="68" t="s">
        <v>70</v>
      </c>
      <c r="M647" s="61" t="s">
        <v>17</v>
      </c>
      <c r="N647" s="56">
        <v>0.60416666666666663</v>
      </c>
      <c r="O647" s="56">
        <v>0.6875</v>
      </c>
      <c r="P647" s="27">
        <v>10</v>
      </c>
      <c r="Q647" s="65" t="s">
        <v>46</v>
      </c>
      <c r="R647" s="27" t="s">
        <v>109</v>
      </c>
      <c r="S647" s="27" t="s">
        <v>65</v>
      </c>
      <c r="T647" s="23"/>
      <c r="U647" s="27" t="s">
        <v>50</v>
      </c>
    </row>
    <row r="648" spans="1:21" s="192" customFormat="1" ht="14.25" customHeight="1" x14ac:dyDescent="0.2">
      <c r="A648" s="23" t="str">
        <f>IFERROR(VLOOKUP(D648,[23]CODIGOS!$A$1:$I$1872,2,0),"CODIGO INVALIDO ")</f>
        <v>ZONA 5</v>
      </c>
      <c r="B648" s="23" t="str">
        <f>IFERROR(VLOOKUP(D648,[23]CODIGOS!$A$1:$I$1872,3,0),"CODIGO INVALIDO ")</f>
        <v>LOS RIOS</v>
      </c>
      <c r="C648" s="23" t="str">
        <f>IFERROR(VLOOKUP(D648,[23]CODIGOS!$A$1:$I$1872,4,0),"CODIGO INVALIDO ")</f>
        <v>BABAHOYO</v>
      </c>
      <c r="D648" s="64" t="s">
        <v>68</v>
      </c>
      <c r="E648" s="23" t="str">
        <f>IFERROR(VLOOKUP(D648,[24]CODIGOS!$A$1:$I$1872,6,0),"CODIGO INVALIDO ")</f>
        <v>BABAHOYO</v>
      </c>
      <c r="F648" s="23" t="str">
        <f>IFERROR(VLOOKUP(D648,[24]CODIGOS!$A$1:$I$1872,7,0),"CODIGO INVALIDO ")</f>
        <v>LA UNION</v>
      </c>
      <c r="G648" s="23" t="str">
        <f>IFERROR(VLOOKUP(D648,[24]CODIGOS!$A$1:$I$1872,8,0),"CODIGO INVALIDO ")</f>
        <v>LA UNION 1</v>
      </c>
      <c r="H648" s="23" t="s">
        <v>69</v>
      </c>
      <c r="I648" s="59">
        <v>-1.7042219999999999</v>
      </c>
      <c r="J648" s="37">
        <v>-79.346147000000002</v>
      </c>
      <c r="K648" s="68">
        <v>44569</v>
      </c>
      <c r="L648" s="68" t="s">
        <v>70</v>
      </c>
      <c r="M648" s="61" t="s">
        <v>17</v>
      </c>
      <c r="N648" s="56">
        <v>0.72916666666666663</v>
      </c>
      <c r="O648" s="56">
        <v>0.79166666666666663</v>
      </c>
      <c r="P648" s="27">
        <v>17</v>
      </c>
      <c r="Q648" s="65" t="s">
        <v>46</v>
      </c>
      <c r="R648" s="27" t="s">
        <v>109</v>
      </c>
      <c r="S648" s="27" t="s">
        <v>65</v>
      </c>
      <c r="T648" s="23"/>
      <c r="U648" s="27" t="s">
        <v>50</v>
      </c>
    </row>
    <row r="649" spans="1:21" s="192" customFormat="1" ht="14.25" customHeight="1" x14ac:dyDescent="0.2">
      <c r="A649" s="23" t="str">
        <f>IFERROR(VLOOKUP(D649,[23]CODIGOS!$A$1:$I$1872,2,0),"CODIGO INVALIDO ")</f>
        <v>ZONA 5</v>
      </c>
      <c r="B649" s="23" t="str">
        <f>IFERROR(VLOOKUP(D649,[23]CODIGOS!$A$1:$I$1872,3,0),"CODIGO INVALIDO ")</f>
        <v>LOS RIOS</v>
      </c>
      <c r="C649" s="23" t="str">
        <f>IFERROR(VLOOKUP(D649,[23]CODIGOS!$A$1:$I$1872,4,0),"CODIGO INVALIDO ")</f>
        <v>QUEVEDO</v>
      </c>
      <c r="D649" s="64" t="s">
        <v>394</v>
      </c>
      <c r="E649" s="23" t="str">
        <f>IFERROR(VLOOKUP(D649,[24]CODIGOS!$A$1:$I$1872,6,0),"CODIGO INVALIDO ")</f>
        <v>QUEVEDO</v>
      </c>
      <c r="F649" s="23" t="str">
        <f>IFERROR(VLOOKUP(D649,[24]CODIGOS!$A$1:$I$1872,7,0),"CODIGO INVALIDO ")</f>
        <v>CONTROL</v>
      </c>
      <c r="G649" s="23" t="str">
        <f>IFERROR(VLOOKUP(D649,[24]CODIGOS!$A$1:$I$1872,8,0),"CODIGO INVALIDO ")</f>
        <v>CONTROL 1</v>
      </c>
      <c r="H649" s="23" t="s">
        <v>395</v>
      </c>
      <c r="I649" s="59">
        <v>-0.97675800000000002</v>
      </c>
      <c r="J649" s="37">
        <v>-79.468875999999995</v>
      </c>
      <c r="K649" s="68">
        <v>44603</v>
      </c>
      <c r="L649" s="68" t="s">
        <v>70</v>
      </c>
      <c r="M649" s="61" t="s">
        <v>17</v>
      </c>
      <c r="N649" s="56">
        <v>0.82291666666666663</v>
      </c>
      <c r="O649" s="56">
        <v>0.88194444444444453</v>
      </c>
      <c r="P649" s="27">
        <v>16</v>
      </c>
      <c r="Q649" s="65" t="s">
        <v>46</v>
      </c>
      <c r="R649" s="27" t="s">
        <v>47</v>
      </c>
      <c r="S649" s="27" t="s">
        <v>396</v>
      </c>
      <c r="T649" s="23"/>
      <c r="U649" s="27" t="s">
        <v>50</v>
      </c>
    </row>
    <row r="650" spans="1:21" s="192" customFormat="1" ht="14.25" customHeight="1" x14ac:dyDescent="0.2">
      <c r="A650" s="23" t="str">
        <f>IFERROR(VLOOKUP(D650,[23]CODIGOS!$A$1:$I$1872,2,0),"CODIGO INVALIDO ")</f>
        <v>ZONA 5</v>
      </c>
      <c r="B650" s="23" t="str">
        <f>IFERROR(VLOOKUP(D650,[23]CODIGOS!$A$1:$I$1872,3,0),"CODIGO INVALIDO ")</f>
        <v>LOS RIOS</v>
      </c>
      <c r="C650" s="23" t="str">
        <f>IFERROR(VLOOKUP(D650,[23]CODIGOS!$A$1:$I$1872,4,0),"CODIGO INVALIDO ")</f>
        <v>QUEVEDO</v>
      </c>
      <c r="D650" s="64" t="s">
        <v>394</v>
      </c>
      <c r="E650" s="23" t="str">
        <f>IFERROR(VLOOKUP(D650,[24]CODIGOS!$A$1:$I$1872,6,0),"CODIGO INVALIDO ")</f>
        <v>QUEVEDO</v>
      </c>
      <c r="F650" s="23" t="str">
        <f>IFERROR(VLOOKUP(D650,[24]CODIGOS!$A$1:$I$1872,7,0),"CODIGO INVALIDO ")</f>
        <v>CONTROL</v>
      </c>
      <c r="G650" s="23" t="str">
        <f>IFERROR(VLOOKUP(D650,[24]CODIGOS!$A$1:$I$1872,8,0),"CODIGO INVALIDO ")</f>
        <v>CONTROL 1</v>
      </c>
      <c r="H650" s="23" t="s">
        <v>395</v>
      </c>
      <c r="I650" s="59">
        <v>-0.97694400000000003</v>
      </c>
      <c r="J650" s="37">
        <v>-79.468890999999999</v>
      </c>
      <c r="K650" s="68">
        <v>44603</v>
      </c>
      <c r="L650" s="68" t="s">
        <v>70</v>
      </c>
      <c r="M650" s="61" t="s">
        <v>17</v>
      </c>
      <c r="N650" s="56">
        <v>0.82430555555555562</v>
      </c>
      <c r="O650" s="56">
        <v>0.88194444444444453</v>
      </c>
      <c r="P650" s="27">
        <v>6.19</v>
      </c>
      <c r="Q650" s="65" t="s">
        <v>46</v>
      </c>
      <c r="R650" s="27" t="s">
        <v>47</v>
      </c>
      <c r="S650" s="27" t="s">
        <v>396</v>
      </c>
      <c r="T650" s="23"/>
      <c r="U650" s="27" t="s">
        <v>50</v>
      </c>
    </row>
    <row r="651" spans="1:21" s="192" customFormat="1" ht="14.25" customHeight="1" x14ac:dyDescent="0.2">
      <c r="A651" s="23" t="str">
        <f>IFERROR(VLOOKUP(D651,[23]CODIGOS!$A$1:$I$1872,2,0),"CODIGO INVALIDO ")</f>
        <v>ZONA 5</v>
      </c>
      <c r="B651" s="23" t="str">
        <f>IFERROR(VLOOKUP(D651,[23]CODIGOS!$A$1:$I$1872,3,0),"CODIGO INVALIDO ")</f>
        <v>LOS RIOS</v>
      </c>
      <c r="C651" s="23" t="str">
        <f>IFERROR(VLOOKUP(D651,[23]CODIGOS!$A$1:$I$1872,4,0),"CODIGO INVALIDO ")</f>
        <v>QUEVEDO</v>
      </c>
      <c r="D651" s="64" t="s">
        <v>394</v>
      </c>
      <c r="E651" s="23" t="str">
        <f>IFERROR(VLOOKUP(D651,[24]CODIGOS!$A$1:$I$1872,6,0),"CODIGO INVALIDO ")</f>
        <v>QUEVEDO</v>
      </c>
      <c r="F651" s="23" t="str">
        <f>IFERROR(VLOOKUP(D651,[24]CODIGOS!$A$1:$I$1872,7,0),"CODIGO INVALIDO ")</f>
        <v>CONTROL</v>
      </c>
      <c r="G651" s="23" t="str">
        <f>IFERROR(VLOOKUP(D651,[24]CODIGOS!$A$1:$I$1872,8,0),"CODIGO INVALIDO ")</f>
        <v>CONTROL 1</v>
      </c>
      <c r="H651" s="23" t="s">
        <v>397</v>
      </c>
      <c r="I651" s="59">
        <v>-1.0024230000000001</v>
      </c>
      <c r="J651" s="37">
        <v>-79.478527999999997</v>
      </c>
      <c r="K651" s="68">
        <v>44604</v>
      </c>
      <c r="L651" s="68" t="s">
        <v>70</v>
      </c>
      <c r="M651" s="61" t="s">
        <v>17</v>
      </c>
      <c r="N651" s="56">
        <v>0.6875</v>
      </c>
      <c r="O651" s="56">
        <v>0.75</v>
      </c>
      <c r="P651" s="27">
        <v>1.25</v>
      </c>
      <c r="Q651" s="65" t="s">
        <v>46</v>
      </c>
      <c r="R651" s="27" t="s">
        <v>109</v>
      </c>
      <c r="S651" s="27" t="s">
        <v>372</v>
      </c>
      <c r="T651" s="23"/>
      <c r="U651" s="27" t="s">
        <v>50</v>
      </c>
    </row>
    <row r="652" spans="1:21" s="192" customFormat="1" ht="14.25" customHeight="1" x14ac:dyDescent="0.2">
      <c r="A652" s="23" t="str">
        <f>IFERROR(VLOOKUP(D652,[23]CODIGOS!$A$1:$I$1872,2,0),"CODIGO INVALIDO ")</f>
        <v>ZONA 5</v>
      </c>
      <c r="B652" s="23" t="str">
        <f>IFERROR(VLOOKUP(D652,[23]CODIGOS!$A$1:$I$1872,3,0),"CODIGO INVALIDO ")</f>
        <v>LOS RIOS</v>
      </c>
      <c r="C652" s="23" t="str">
        <f>IFERROR(VLOOKUP(D652,[23]CODIGOS!$A$1:$I$1872,4,0),"CODIGO INVALIDO ")</f>
        <v>BUENA FE</v>
      </c>
      <c r="D652" s="64" t="s">
        <v>476</v>
      </c>
      <c r="E652" s="23" t="str">
        <f>IFERROR(VLOOKUP(D652,[24]CODIGOS!$A$1:$I$1872,6,0),"CODIGO INVALIDO ")</f>
        <v>BUENA FE</v>
      </c>
      <c r="F652" s="23" t="str">
        <f>IFERROR(VLOOKUP(D652,[24]CODIGOS!$A$1:$I$1872,7,0),"CODIGO INVALIDO ")</f>
        <v>BUENA FE OESTE</v>
      </c>
      <c r="G652" s="23" t="str">
        <f>IFERROR(VLOOKUP(D652,[24]CODIGOS!$A$1:$I$1872,8,0),"CODIGO INVALIDO ")</f>
        <v>BUENA FE OESTE 2</v>
      </c>
      <c r="H652" s="23" t="s">
        <v>477</v>
      </c>
      <c r="I652" s="59">
        <v>-0.90001500000000001</v>
      </c>
      <c r="J652" s="37">
        <v>-79.493705000000006</v>
      </c>
      <c r="K652" s="68">
        <v>44614</v>
      </c>
      <c r="L652" s="68" t="s">
        <v>70</v>
      </c>
      <c r="M652" s="61" t="s">
        <v>17</v>
      </c>
      <c r="N652" s="56">
        <v>0.60416666666666663</v>
      </c>
      <c r="O652" s="56">
        <v>0.75</v>
      </c>
      <c r="P652" s="27">
        <v>0.8</v>
      </c>
      <c r="Q652" s="65" t="s">
        <v>46</v>
      </c>
      <c r="R652" s="27" t="s">
        <v>109</v>
      </c>
      <c r="S652" s="27" t="s">
        <v>65</v>
      </c>
      <c r="T652" s="23"/>
      <c r="U652" s="27" t="s">
        <v>50</v>
      </c>
    </row>
    <row r="653" spans="1:21" s="192" customFormat="1" ht="14.25" customHeight="1" x14ac:dyDescent="0.2">
      <c r="A653" s="23" t="str">
        <f>IFERROR(VLOOKUP(D653,[23]CODIGOS!$A$1:$I$1872,2,0),"CODIGO INVALIDO ")</f>
        <v>ZONA 5</v>
      </c>
      <c r="B653" s="23" t="str">
        <f>IFERROR(VLOOKUP(D653,[23]CODIGOS!$A$1:$I$1872,3,0),"CODIGO INVALIDO ")</f>
        <v>LOS RIOS</v>
      </c>
      <c r="C653" s="23" t="str">
        <f>IFERROR(VLOOKUP(D653,[23]CODIGOS!$A$1:$I$1872,4,0),"CODIGO INVALIDO ")</f>
        <v>MONTALVO</v>
      </c>
      <c r="D653" s="64" t="s">
        <v>435</v>
      </c>
      <c r="E653" s="23" t="str">
        <f>IFERROR(VLOOKUP(D653,[24]CODIGOS!$A$1:$I$1872,6,0),"CODIGO INVALIDO ")</f>
        <v>BABAHOYO</v>
      </c>
      <c r="F653" s="23" t="str">
        <f>IFERROR(VLOOKUP(D653,[24]CODIGOS!$A$1:$I$1872,7,0),"CODIGO INVALIDO ")</f>
        <v>MONTALVO</v>
      </c>
      <c r="G653" s="23" t="str">
        <f>IFERROR(VLOOKUP(D653,[24]CODIGOS!$A$1:$I$1872,8,0),"CODIGO INVALIDO ")</f>
        <v>MONTALVO 1</v>
      </c>
      <c r="H653" s="23" t="s">
        <v>495</v>
      </c>
      <c r="I653" s="59">
        <v>-1.8000860000000001</v>
      </c>
      <c r="J653" s="37">
        <v>-79.294381999999999</v>
      </c>
      <c r="K653" s="68">
        <v>44623</v>
      </c>
      <c r="L653" s="68" t="s">
        <v>70</v>
      </c>
      <c r="M653" s="61" t="s">
        <v>17</v>
      </c>
      <c r="N653" s="56">
        <v>0.5</v>
      </c>
      <c r="O653" s="56">
        <v>0.60416666666666663</v>
      </c>
      <c r="P653" s="27">
        <v>35</v>
      </c>
      <c r="Q653" s="65" t="s">
        <v>46</v>
      </c>
      <c r="R653" s="27" t="s">
        <v>109</v>
      </c>
      <c r="S653" s="27" t="s">
        <v>372</v>
      </c>
      <c r="T653" s="23"/>
      <c r="U653" s="27" t="s">
        <v>50</v>
      </c>
    </row>
    <row r="654" spans="1:21" s="192" customFormat="1" ht="14.25" customHeight="1" x14ac:dyDescent="0.2">
      <c r="A654" s="23" t="str">
        <f>IFERROR(VLOOKUP(D654,[23]CODIGOS!$A$1:$I$1872,2,0),"CODIGO INVALIDO ")</f>
        <v>ZONA 5</v>
      </c>
      <c r="B654" s="23" t="str">
        <f>IFERROR(VLOOKUP(D654,[23]CODIGOS!$A$1:$I$1872,3,0),"CODIGO INVALIDO ")</f>
        <v>LOS RIOS</v>
      </c>
      <c r="C654" s="23" t="str">
        <f>IFERROR(VLOOKUP(D654,[23]CODIGOS!$A$1:$I$1872,4,0),"CODIGO INVALIDO ")</f>
        <v>URDANETA</v>
      </c>
      <c r="D654" s="64" t="s">
        <v>720</v>
      </c>
      <c r="E654" s="23" t="str">
        <f>IFERROR(VLOOKUP(D654,[24]CODIGOS!$A$1:$I$1872,6,0),"CODIGO INVALIDO ")</f>
        <v>PUEBLOVIEJO</v>
      </c>
      <c r="F654" s="23" t="str">
        <f>IFERROR(VLOOKUP(D654,[24]CODIGOS!$A$1:$I$1872,7,0),"CODIGO INVALIDO ")</f>
        <v>PIJULLO</v>
      </c>
      <c r="G654" s="23" t="str">
        <f>IFERROR(VLOOKUP(D654,[24]CODIGOS!$A$1:$I$1872,8,0),"CODIGO INVALIDO ")</f>
        <v>PIJULLO 1</v>
      </c>
      <c r="H654" s="27" t="s">
        <v>721</v>
      </c>
      <c r="I654" s="59">
        <v>-1.60289356067314</v>
      </c>
      <c r="J654" s="37">
        <v>-79.390693902969304</v>
      </c>
      <c r="K654" s="68">
        <v>44663</v>
      </c>
      <c r="L654" s="45" t="s">
        <v>70</v>
      </c>
      <c r="M654" s="61" t="s">
        <v>17</v>
      </c>
      <c r="N654" s="56">
        <v>0.375</v>
      </c>
      <c r="O654" s="56">
        <v>0.66666666666666663</v>
      </c>
      <c r="P654" s="27">
        <v>33</v>
      </c>
      <c r="Q654" s="65" t="s">
        <v>46</v>
      </c>
      <c r="R654" s="27" t="s">
        <v>47</v>
      </c>
      <c r="S654" s="27" t="s">
        <v>187</v>
      </c>
      <c r="T654" s="27" t="s">
        <v>49</v>
      </c>
      <c r="U654" s="27" t="s">
        <v>50</v>
      </c>
    </row>
    <row r="655" spans="1:21" s="192" customFormat="1" ht="14.25" customHeight="1" x14ac:dyDescent="0.2">
      <c r="A655" s="23" t="str">
        <f>IFERROR(VLOOKUP(D655,[23]CODIGOS!$A$1:$I$1872,2,0),"CODIGO INVALIDO ")</f>
        <v>ZONA 5</v>
      </c>
      <c r="B655" s="23" t="str">
        <f>IFERROR(VLOOKUP(D655,[23]CODIGOS!$A$1:$I$1872,3,0),"CODIGO INVALIDO ")</f>
        <v>LOS RIOS</v>
      </c>
      <c r="C655" s="23" t="str">
        <f>IFERROR(VLOOKUP(D655,[23]CODIGOS!$A$1:$I$1872,4,0),"CODIGO INVALIDO ")</f>
        <v>BABAHOYO</v>
      </c>
      <c r="D655" s="64" t="s">
        <v>722</v>
      </c>
      <c r="E655" s="23" t="str">
        <f>IFERROR(VLOOKUP(D655,[24]CODIGOS!$A$1:$I$1872,6,0),"CODIGO INVALIDO ")</f>
        <v>BABAHOYO</v>
      </c>
      <c r="F655" s="23" t="str">
        <f>IFERROR(VLOOKUP(D655,[24]CODIGOS!$A$1:$I$1872,7,0),"CODIGO INVALIDO ")</f>
        <v>CARACOL</v>
      </c>
      <c r="G655" s="23" t="str">
        <f>IFERROR(VLOOKUP(D655,[24]CODIGOS!$A$1:$I$1872,8,0),"CODIGO INVALIDO ")</f>
        <v>CARACOL 1</v>
      </c>
      <c r="H655" s="23" t="s">
        <v>724</v>
      </c>
      <c r="I655" s="42">
        <v>-1.65797455157991</v>
      </c>
      <c r="J655" s="43">
        <v>-79.400982856750403</v>
      </c>
      <c r="K655" s="68">
        <v>44669</v>
      </c>
      <c r="L655" s="45" t="s">
        <v>70</v>
      </c>
      <c r="M655" s="61" t="s">
        <v>17</v>
      </c>
      <c r="N655" s="62">
        <v>0.48958333333333331</v>
      </c>
      <c r="O655" s="62">
        <v>0.65277777777777779</v>
      </c>
      <c r="P655" s="37">
        <v>5.76</v>
      </c>
      <c r="Q655" s="65" t="s">
        <v>46</v>
      </c>
      <c r="R655" s="27" t="s">
        <v>109</v>
      </c>
      <c r="S655" s="27" t="s">
        <v>441</v>
      </c>
      <c r="T655" s="27"/>
      <c r="U655" s="27" t="s">
        <v>50</v>
      </c>
    </row>
    <row r="656" spans="1:21" s="192" customFormat="1" ht="14.25" customHeight="1" x14ac:dyDescent="0.2">
      <c r="A656" s="23" t="str">
        <f>IFERROR(VLOOKUP(D656,[23]CODIGOS!$A$1:$I$1872,2,0),"CODIGO INVALIDO ")</f>
        <v>ZONA 5</v>
      </c>
      <c r="B656" s="23" t="str">
        <f>IFERROR(VLOOKUP(D656,[23]CODIGOS!$A$1:$I$1872,3,0),"CODIGO INVALIDO ")</f>
        <v>GUAYAS</v>
      </c>
      <c r="C656" s="23" t="str">
        <f>IFERROR(VLOOKUP(D656,[23]CODIGOS!$A$1:$I$1872,4,0),"CODIGO INVALIDO ")</f>
        <v>EMPALME</v>
      </c>
      <c r="D656" s="64" t="s">
        <v>504</v>
      </c>
      <c r="E656" s="23" t="str">
        <f>IFERROR(VLOOKUP(D656,[24]CODIGOS!$A$1:$I$1872,6,0),"CODIGO INVALIDO ")</f>
        <v>EMPALME</v>
      </c>
      <c r="F656" s="23" t="str">
        <f>IFERROR(VLOOKUP(D656,[24]CODIGOS!$A$1:$I$1872,7,0),"CODIGO INVALIDO ")</f>
        <v>EMPALME SUROESTE</v>
      </c>
      <c r="G656" s="23" t="str">
        <f>IFERROR(VLOOKUP(D656,[24]CODIGOS!$A$1:$I$1872,8,0),"CODIGO INVALIDO ")</f>
        <v>EMPALME SUROESTE 1</v>
      </c>
      <c r="H656" s="37" t="s">
        <v>855</v>
      </c>
      <c r="I656" s="42">
        <v>-1.0343377208721301</v>
      </c>
      <c r="J656" s="43">
        <v>-79.664402604103103</v>
      </c>
      <c r="K656" s="68">
        <v>44704</v>
      </c>
      <c r="L656" s="68" t="s">
        <v>70</v>
      </c>
      <c r="M656" s="61" t="s">
        <v>17</v>
      </c>
      <c r="N656" s="62">
        <v>0.80138888888888893</v>
      </c>
      <c r="O656" s="62">
        <v>0.875</v>
      </c>
      <c r="P656" s="45">
        <v>9</v>
      </c>
      <c r="Q656" s="45" t="s">
        <v>46</v>
      </c>
      <c r="R656" s="27" t="s">
        <v>47</v>
      </c>
      <c r="S656" s="27" t="s">
        <v>372</v>
      </c>
      <c r="T656" s="45"/>
      <c r="U656" s="45" t="s">
        <v>50</v>
      </c>
    </row>
    <row r="657" spans="1:21" s="192" customFormat="1" ht="14.25" customHeight="1" x14ac:dyDescent="0.2">
      <c r="A657" s="23" t="str">
        <f>IFERROR(VLOOKUP(D657,[23]CODIGOS!$A$1:$I$1872,2,0),"CODIGO INVALIDO ")</f>
        <v>ZONA 5</v>
      </c>
      <c r="B657" s="23" t="str">
        <f>IFERROR(VLOOKUP(D657,[23]CODIGOS!$A$1:$I$1872,3,0),"CODIGO INVALIDO ")</f>
        <v>LOS RIOS</v>
      </c>
      <c r="C657" s="23" t="str">
        <f>IFERROR(VLOOKUP(D657,[23]CODIGOS!$A$1:$I$1872,4,0),"CODIGO INVALIDO ")</f>
        <v>BABAHOYO</v>
      </c>
      <c r="D657" s="64" t="s">
        <v>299</v>
      </c>
      <c r="E657" s="23" t="str">
        <f>IFERROR(VLOOKUP(D657,[24]CODIGOS!$A$1:$I$1872,6,0),"CODIGO INVALIDO ")</f>
        <v>BABAHOYO</v>
      </c>
      <c r="F657" s="23" t="str">
        <f>IFERROR(VLOOKUP(D657,[24]CODIGOS!$A$1:$I$1872,7,0),"CODIGO INVALIDO ")</f>
        <v>TERMINAL TERRESTRE</v>
      </c>
      <c r="G657" s="23" t="str">
        <f>IFERROR(VLOOKUP(D657,[24]CODIGOS!$A$1:$I$1872,8,0),"CODIGO INVALIDO ")</f>
        <v>TERMINAL TERRESTRE 1</v>
      </c>
      <c r="H657" s="27" t="s">
        <v>856</v>
      </c>
      <c r="I657" s="59">
        <v>-1.823536</v>
      </c>
      <c r="J657" s="37">
        <v>-79.550021999999998</v>
      </c>
      <c r="K657" s="68">
        <v>44707</v>
      </c>
      <c r="L657" s="68" t="s">
        <v>70</v>
      </c>
      <c r="M657" s="61" t="s">
        <v>17</v>
      </c>
      <c r="N657" s="62">
        <v>0.45833333333333331</v>
      </c>
      <c r="O657" s="62">
        <v>0.54513888888888895</v>
      </c>
      <c r="P657" s="27">
        <v>15.31</v>
      </c>
      <c r="Q657" s="27" t="s">
        <v>46</v>
      </c>
      <c r="R657" s="27" t="s">
        <v>47</v>
      </c>
      <c r="S657" s="27" t="s">
        <v>372</v>
      </c>
      <c r="T657" s="23"/>
      <c r="U657" s="23" t="s">
        <v>50</v>
      </c>
    </row>
    <row r="658" spans="1:21" s="192" customFormat="1" ht="14.25" customHeight="1" x14ac:dyDescent="0.2">
      <c r="A658" s="23" t="str">
        <f>IFERROR(VLOOKUP(D658,[23]CODIGOS!$A$1:$I$1872,2,0),"CODIGO INVALIDO ")</f>
        <v>ZONA 5</v>
      </c>
      <c r="B658" s="23" t="str">
        <f>IFERROR(VLOOKUP(D658,[23]CODIGOS!$A$1:$I$1872,3,0),"CODIGO INVALIDO ")</f>
        <v>LOS RIOS</v>
      </c>
      <c r="C658" s="23" t="str">
        <f>IFERROR(VLOOKUP(D658,[23]CODIGOS!$A$1:$I$1872,4,0),"CODIGO INVALIDO ")</f>
        <v>BUENA FE</v>
      </c>
      <c r="D658" s="64" t="s">
        <v>885</v>
      </c>
      <c r="E658" s="23" t="str">
        <f>IFERROR(VLOOKUP(D658,[24]CODIGOS!$A$1:$I$1872,6,0),"CODIGO INVALIDO ")</f>
        <v>BUENA FE</v>
      </c>
      <c r="F658" s="23" t="str">
        <f>IFERROR(VLOOKUP(D658,[24]CODIGOS!$A$1:$I$1872,7,0),"CODIGO INVALIDO ")</f>
        <v>FUMISA</v>
      </c>
      <c r="G658" s="23" t="str">
        <f>IFERROR(VLOOKUP(D658,[24]CODIGOS!$A$1:$I$1872,8,0),"CODIGO INVALIDO ")</f>
        <v>FUMISA 1</v>
      </c>
      <c r="H658" s="27" t="s">
        <v>886</v>
      </c>
      <c r="I658" s="59">
        <v>-0.73292581019296699</v>
      </c>
      <c r="J658" s="37">
        <v>-79.470473527908297</v>
      </c>
      <c r="K658" s="68">
        <v>44713</v>
      </c>
      <c r="L658" s="68" t="s">
        <v>70</v>
      </c>
      <c r="M658" s="61" t="s">
        <v>17</v>
      </c>
      <c r="N658" s="62">
        <v>0.40277777777777773</v>
      </c>
      <c r="O658" s="62">
        <v>0.59027777777777779</v>
      </c>
      <c r="P658" s="27">
        <v>10.66</v>
      </c>
      <c r="Q658" s="27" t="s">
        <v>46</v>
      </c>
      <c r="R658" s="27" t="s">
        <v>109</v>
      </c>
      <c r="S658" s="27" t="s">
        <v>441</v>
      </c>
      <c r="T658" s="27"/>
      <c r="U658" s="27" t="s">
        <v>50</v>
      </c>
    </row>
    <row r="659" spans="1:21" s="192" customFormat="1" ht="14.25" customHeight="1" x14ac:dyDescent="0.2">
      <c r="A659" s="23" t="str">
        <f>IFERROR(VLOOKUP(D659,[23]CODIGOS!$A$1:$I$1872,2,0),"CODIGO INVALIDO ")</f>
        <v>ZONA 5</v>
      </c>
      <c r="B659" s="23" t="str">
        <f>IFERROR(VLOOKUP(D659,[23]CODIGOS!$A$1:$I$1872,3,0),"CODIGO INVALIDO ")</f>
        <v>LOS RIOS</v>
      </c>
      <c r="C659" s="23" t="str">
        <f>IFERROR(VLOOKUP(D659,[23]CODIGOS!$A$1:$I$1872,4,0),"CODIGO INVALIDO ")</f>
        <v>QUEVEDO</v>
      </c>
      <c r="D659" s="64" t="s">
        <v>887</v>
      </c>
      <c r="E659" s="23" t="str">
        <f>IFERROR(VLOOKUP(D659,[24]CODIGOS!$A$1:$I$1872,6,0),"CODIGO INVALIDO ")</f>
        <v>QUEVEDO</v>
      </c>
      <c r="F659" s="23" t="str">
        <f>IFERROR(VLOOKUP(D659,[24]CODIGOS!$A$1:$I$1872,7,0),"CODIGO INVALIDO ")</f>
        <v>7 DE OCTUBRE</v>
      </c>
      <c r="G659" s="23" t="str">
        <f>IFERROR(VLOOKUP(D659,[24]CODIGOS!$A$1:$I$1872,8,0),"CODIGO INVALIDO ")</f>
        <v>7 DE OCTUBRE 3</v>
      </c>
      <c r="H659" s="23" t="s">
        <v>839</v>
      </c>
      <c r="I659" s="59">
        <v>-1.06221622655351</v>
      </c>
      <c r="J659" s="37">
        <v>-79.486884355283095</v>
      </c>
      <c r="K659" s="68">
        <v>44714</v>
      </c>
      <c r="L659" s="68" t="s">
        <v>70</v>
      </c>
      <c r="M659" s="61" t="s">
        <v>17</v>
      </c>
      <c r="N659" s="62" t="s">
        <v>888</v>
      </c>
      <c r="O659" s="62">
        <v>0.69444444444444453</v>
      </c>
      <c r="P659" s="27">
        <v>8.06</v>
      </c>
      <c r="Q659" s="27" t="s">
        <v>46</v>
      </c>
      <c r="R659" s="27" t="s">
        <v>109</v>
      </c>
      <c r="S659" s="27" t="s">
        <v>441</v>
      </c>
      <c r="T659" s="27"/>
      <c r="U659" s="27" t="s">
        <v>50</v>
      </c>
    </row>
    <row r="660" spans="1:21" s="192" customFormat="1" ht="14.25" customHeight="1" x14ac:dyDescent="0.2">
      <c r="A660" s="23" t="str">
        <f>IFERROR(VLOOKUP(D660,[23]CODIGOS!$A$1:$I$1872,2,0),"CODIGO INVALIDO ")</f>
        <v>ZONA 5</v>
      </c>
      <c r="B660" s="23" t="str">
        <f>IFERROR(VLOOKUP(D660,[23]CODIGOS!$A$1:$I$1872,3,0),"CODIGO INVALIDO ")</f>
        <v>LOS RIOS</v>
      </c>
      <c r="C660" s="23" t="str">
        <f>IFERROR(VLOOKUP(D660,[23]CODIGOS!$A$1:$I$1872,4,0),"CODIGO INVALIDO ")</f>
        <v>VALENCIA</v>
      </c>
      <c r="D660" s="64" t="s">
        <v>566</v>
      </c>
      <c r="E660" s="23" t="str">
        <f>IFERROR(VLOOKUP(D660,[24]CODIGOS!$A$1:$I$1872,6,0),"CODIGO INVALIDO ")</f>
        <v>BUENA FE</v>
      </c>
      <c r="F660" s="23" t="str">
        <f>IFERROR(VLOOKUP(D660,[24]CODIGOS!$A$1:$I$1872,7,0),"CODIGO INVALIDO ")</f>
        <v>EL VERGEL NORTE</v>
      </c>
      <c r="G660" s="23" t="str">
        <f>IFERROR(VLOOKUP(D660,[24]CODIGOS!$A$1:$I$1872,8,0),"CODIGO INVALIDO ")</f>
        <v>EL VERGEL NORTE 1</v>
      </c>
      <c r="H660" s="23" t="s">
        <v>889</v>
      </c>
      <c r="I660" s="59">
        <v>-0.811759493009508</v>
      </c>
      <c r="J660" s="37">
        <v>-79.359333515167194</v>
      </c>
      <c r="K660" s="68">
        <v>44715</v>
      </c>
      <c r="L660" s="68" t="s">
        <v>70</v>
      </c>
      <c r="M660" s="61" t="s">
        <v>17</v>
      </c>
      <c r="N660" s="62">
        <v>0.64583333333333337</v>
      </c>
      <c r="O660" s="62">
        <v>0.75</v>
      </c>
      <c r="P660" s="27">
        <v>10.98</v>
      </c>
      <c r="Q660" s="27" t="s">
        <v>46</v>
      </c>
      <c r="R660" s="27" t="s">
        <v>47</v>
      </c>
      <c r="S660" s="27" t="s">
        <v>49</v>
      </c>
      <c r="T660" s="23" t="s">
        <v>120</v>
      </c>
      <c r="U660" s="27" t="s">
        <v>50</v>
      </c>
    </row>
    <row r="661" spans="1:21" s="192" customFormat="1" ht="14.25" customHeight="1" x14ac:dyDescent="0.2">
      <c r="A661" s="23" t="str">
        <f>IFERROR(VLOOKUP(D661,[23]CODIGOS!$A$1:$I$1872,2,0),"CODIGO INVALIDO ")</f>
        <v>ZONA 5</v>
      </c>
      <c r="B661" s="23" t="str">
        <f>IFERROR(VLOOKUP(D661,[23]CODIGOS!$A$1:$I$1872,3,0),"CODIGO INVALIDO ")</f>
        <v>GUAYAS</v>
      </c>
      <c r="C661" s="23" t="str">
        <f>IFERROR(VLOOKUP(D661,[23]CODIGOS!$A$1:$I$1872,4,0),"CODIGO INVALIDO ")</f>
        <v>EMPALME</v>
      </c>
      <c r="D661" s="64" t="s">
        <v>536</v>
      </c>
      <c r="E661" s="23" t="str">
        <f>IFERROR(VLOOKUP(D661,[24]CODIGOS!$A$1:$I$1872,6,0),"CODIGO INVALIDO ")</f>
        <v>EMPALME</v>
      </c>
      <c r="F661" s="23" t="str">
        <f>IFERROR(VLOOKUP(D661,[24]CODIGOS!$A$1:$I$1872,7,0),"CODIGO INVALIDO ")</f>
        <v>EL ROSARIO</v>
      </c>
      <c r="G661" s="23" t="str">
        <f>IFERROR(VLOOKUP(D661,[24]CODIGOS!$A$1:$I$1872,8,0),"CODIGO INVALIDO ")</f>
        <v>EL ROSARIO 1</v>
      </c>
      <c r="H661" s="23" t="s">
        <v>901</v>
      </c>
      <c r="I661" s="59">
        <v>-1.031712</v>
      </c>
      <c r="J661" s="37">
        <v>-79.630703999999994</v>
      </c>
      <c r="K661" s="68">
        <v>44718</v>
      </c>
      <c r="L661" s="45" t="s">
        <v>70</v>
      </c>
      <c r="M661" s="61" t="s">
        <v>17</v>
      </c>
      <c r="N661" s="56">
        <v>0.58333333333333337</v>
      </c>
      <c r="O661" s="56">
        <v>72.708333333333329</v>
      </c>
      <c r="P661" s="23">
        <v>15.27</v>
      </c>
      <c r="Q661" s="27" t="s">
        <v>46</v>
      </c>
      <c r="R661" s="27" t="s">
        <v>109</v>
      </c>
      <c r="S661" s="27" t="s">
        <v>65</v>
      </c>
      <c r="T661" s="27"/>
      <c r="U661" s="27" t="s">
        <v>50</v>
      </c>
    </row>
    <row r="662" spans="1:21" s="192" customFormat="1" ht="14.25" customHeight="1" x14ac:dyDescent="0.2">
      <c r="A662" s="23" t="str">
        <f>IFERROR(VLOOKUP(D662,[23]CODIGOS!$A$1:$I$1872,2,0),"CODIGO INVALIDO ")</f>
        <v>ZONA 5</v>
      </c>
      <c r="B662" s="23" t="str">
        <f>IFERROR(VLOOKUP(D662,[23]CODIGOS!$A$1:$I$1872,3,0),"CODIGO INVALIDO ")</f>
        <v>LOS RIOS</v>
      </c>
      <c r="C662" s="23" t="str">
        <f>IFERROR(VLOOKUP(D662,[23]CODIGOS!$A$1:$I$1872,4,0),"CODIGO INVALIDO ")</f>
        <v>BABAHOYO</v>
      </c>
      <c r="D662" s="64" t="s">
        <v>854</v>
      </c>
      <c r="E662" s="23" t="str">
        <f>IFERROR(VLOOKUP(D662,[24]CODIGOS!$A$1:$I$1872,6,0),"CODIGO INVALIDO ")</f>
        <v>BABAHOYO</v>
      </c>
      <c r="F662" s="23" t="str">
        <f>IFERROR(VLOOKUP(D662,[24]CODIGOS!$A$1:$I$1872,7,0),"CODIGO INVALIDO ")</f>
        <v>PUERTA NEGRA</v>
      </c>
      <c r="G662" s="23" t="str">
        <f>IFERROR(VLOOKUP(D662,[24]CODIGOS!$A$1:$I$1872,8,0),"CODIGO INVALIDO ")</f>
        <v>PUERTA NEGRA 1</v>
      </c>
      <c r="H662" s="52" t="s">
        <v>767</v>
      </c>
      <c r="I662" s="59">
        <v>-1.8123774837253199</v>
      </c>
      <c r="J662" s="37">
        <v>-79.507616758346501</v>
      </c>
      <c r="K662" s="68">
        <v>44719</v>
      </c>
      <c r="L662" s="45" t="s">
        <v>70</v>
      </c>
      <c r="M662" s="61" t="s">
        <v>17</v>
      </c>
      <c r="N662" s="56">
        <v>0.47916666666666669</v>
      </c>
      <c r="O662" s="56">
        <v>0.51388888888888895</v>
      </c>
      <c r="P662" s="27">
        <v>3.02</v>
      </c>
      <c r="Q662" s="27" t="s">
        <v>46</v>
      </c>
      <c r="R662" s="27" t="s">
        <v>47</v>
      </c>
      <c r="S662" s="27" t="s">
        <v>551</v>
      </c>
      <c r="T662" s="27" t="s">
        <v>412</v>
      </c>
      <c r="U662" s="27" t="s">
        <v>50</v>
      </c>
    </row>
    <row r="663" spans="1:21" s="192" customFormat="1" ht="14.25" customHeight="1" x14ac:dyDescent="0.2">
      <c r="A663" s="23" t="str">
        <f>IFERROR(VLOOKUP(D663,[23]CODIGOS!$A$1:$I$1872,2,0),"CODIGO INVALIDO ")</f>
        <v>ZONA 5</v>
      </c>
      <c r="B663" s="23" t="str">
        <f>IFERROR(VLOOKUP(D663,[23]CODIGOS!$A$1:$I$1872,3,0),"CODIGO INVALIDO ")</f>
        <v>LOS RIOS</v>
      </c>
      <c r="C663" s="23" t="str">
        <f>IFERROR(VLOOKUP(D663,[23]CODIGOS!$A$1:$I$1872,4,0),"CODIGO INVALIDO ")</f>
        <v>BABAHOYO</v>
      </c>
      <c r="D663" s="64" t="s">
        <v>854</v>
      </c>
      <c r="E663" s="23" t="str">
        <f>IFERROR(VLOOKUP(D663,[24]CODIGOS!$A$1:$I$1872,6,0),"CODIGO INVALIDO ")</f>
        <v>BABAHOYO</v>
      </c>
      <c r="F663" s="23" t="str">
        <f>IFERROR(VLOOKUP(D663,[24]CODIGOS!$A$1:$I$1872,7,0),"CODIGO INVALIDO ")</f>
        <v>PUERTA NEGRA</v>
      </c>
      <c r="G663" s="23" t="str">
        <f>IFERROR(VLOOKUP(D663,[24]CODIGOS!$A$1:$I$1872,8,0),"CODIGO INVALIDO ")</f>
        <v>PUERTA NEGRA 1</v>
      </c>
      <c r="H663" s="23" t="s">
        <v>914</v>
      </c>
      <c r="I663" s="59">
        <v>-1.8461078092672401</v>
      </c>
      <c r="J663" s="37">
        <v>-79.503840208053603</v>
      </c>
      <c r="K663" s="68">
        <v>44719</v>
      </c>
      <c r="L663" s="45" t="s">
        <v>70</v>
      </c>
      <c r="M663" s="61" t="s">
        <v>17</v>
      </c>
      <c r="N663" s="56">
        <v>0.53472222222222221</v>
      </c>
      <c r="O663" s="56">
        <v>0.5625</v>
      </c>
      <c r="P663" s="27">
        <v>8</v>
      </c>
      <c r="Q663" s="27" t="s">
        <v>46</v>
      </c>
      <c r="R663" s="27" t="s">
        <v>109</v>
      </c>
      <c r="S663" s="27" t="s">
        <v>65</v>
      </c>
      <c r="T663" s="27"/>
      <c r="U663" s="27" t="s">
        <v>50</v>
      </c>
    </row>
    <row r="664" spans="1:21" s="192" customFormat="1" ht="14.25" customHeight="1" x14ac:dyDescent="0.2">
      <c r="A664" s="23" t="str">
        <f>IFERROR(VLOOKUP(D664,[23]CODIGOS!$A$1:$I$1872,2,0),"CODIGO INVALIDO ")</f>
        <v>ZONA 5</v>
      </c>
      <c r="B664" s="23" t="str">
        <f>IFERROR(VLOOKUP(D664,[23]CODIGOS!$A$1:$I$1872,3,0),"CODIGO INVALIDO ")</f>
        <v>LOS RIOS</v>
      </c>
      <c r="C664" s="23" t="str">
        <f>IFERROR(VLOOKUP(D664,[23]CODIGOS!$A$1:$I$1872,4,0),"CODIGO INVALIDO ")</f>
        <v>BABAHOYO</v>
      </c>
      <c r="D664" s="64" t="s">
        <v>194</v>
      </c>
      <c r="E664" s="23" t="str">
        <f>IFERROR(VLOOKUP(D664,[24]CODIGOS!$A$1:$I$1872,6,0),"CODIGO INVALIDO ")</f>
        <v>BABAHOYO</v>
      </c>
      <c r="F664" s="23" t="str">
        <f>IFERROR(VLOOKUP(D664,[24]CODIGOS!$A$1:$I$1872,7,0),"CODIGO INVALIDO ")</f>
        <v>SABANA</v>
      </c>
      <c r="G664" s="23" t="str">
        <f>IFERROR(VLOOKUP(D664,[24]CODIGOS!$A$1:$I$1872,8,0),"CODIGO INVALIDO ")</f>
        <v>SABANA 2</v>
      </c>
      <c r="H664" s="23" t="s">
        <v>915</v>
      </c>
      <c r="I664" s="42">
        <v>-1.80107488222364</v>
      </c>
      <c r="J664" s="43">
        <v>-79.527904987335205</v>
      </c>
      <c r="K664" s="68">
        <v>44721</v>
      </c>
      <c r="L664" s="68" t="s">
        <v>70</v>
      </c>
      <c r="M664" s="61" t="s">
        <v>17</v>
      </c>
      <c r="N664" s="56">
        <v>0.47916666666666669</v>
      </c>
      <c r="O664" s="56">
        <v>0.54166666666666663</v>
      </c>
      <c r="P664" s="27">
        <v>4.32</v>
      </c>
      <c r="Q664" s="27" t="s">
        <v>46</v>
      </c>
      <c r="R664" s="27" t="s">
        <v>47</v>
      </c>
      <c r="S664" s="27" t="s">
        <v>168</v>
      </c>
      <c r="T664" s="27"/>
      <c r="U664" s="27" t="s">
        <v>50</v>
      </c>
    </row>
    <row r="665" spans="1:21" s="192" customFormat="1" ht="14.25" customHeight="1" x14ac:dyDescent="0.2">
      <c r="A665" s="23" t="str">
        <f>IFERROR(VLOOKUP(D665,[23]CODIGOS!$A$1:$I$1872,2,0),"CODIGO INVALIDO ")</f>
        <v>ZONA 5</v>
      </c>
      <c r="B665" s="23" t="str">
        <f>IFERROR(VLOOKUP(D665,[23]CODIGOS!$A$1:$I$1872,3,0),"CODIGO INVALIDO ")</f>
        <v>LOS RIOS</v>
      </c>
      <c r="C665" s="23" t="str">
        <f>IFERROR(VLOOKUP(D665,[23]CODIGOS!$A$1:$I$1872,4,0),"CODIGO INVALIDO ")</f>
        <v>URDANETA</v>
      </c>
      <c r="D665" s="64" t="s">
        <v>300</v>
      </c>
      <c r="E665" s="23" t="str">
        <f>IFERROR(VLOOKUP(D665,[24]CODIGOS!$A$1:$I$1872,6,0),"CODIGO INVALIDO ")</f>
        <v>PUEBLOVIEJO</v>
      </c>
      <c r="F665" s="23" t="str">
        <f>IFERROR(VLOOKUP(D665,[24]CODIGOS!$A$1:$I$1872,7,0),"CODIGO INVALIDO ")</f>
        <v>RICAURTE</v>
      </c>
      <c r="G665" s="23" t="str">
        <f>IFERROR(VLOOKUP(D665,[24]CODIGOS!$A$1:$I$1872,8,0),"CODIGO INVALIDO ")</f>
        <v>RICAURTE 1</v>
      </c>
      <c r="H665" s="27" t="s">
        <v>916</v>
      </c>
      <c r="I665" s="59">
        <v>-1.5526740000000001</v>
      </c>
      <c r="J665" s="37">
        <v>-79.530452999999994</v>
      </c>
      <c r="K665" s="68">
        <v>44721</v>
      </c>
      <c r="L665" s="68" t="s">
        <v>70</v>
      </c>
      <c r="M665" s="61" t="s">
        <v>17</v>
      </c>
      <c r="N665" s="56">
        <v>0.64583333333333337</v>
      </c>
      <c r="O665" s="56">
        <v>0.72916666666666663</v>
      </c>
      <c r="P665" s="27">
        <v>32</v>
      </c>
      <c r="Q665" s="27" t="s">
        <v>46</v>
      </c>
      <c r="R665" s="27" t="s">
        <v>109</v>
      </c>
      <c r="S665" s="27" t="s">
        <v>65</v>
      </c>
      <c r="T665" s="27"/>
      <c r="U665" s="27" t="s">
        <v>50</v>
      </c>
    </row>
    <row r="666" spans="1:21" s="192" customFormat="1" ht="14.25" customHeight="1" x14ac:dyDescent="0.2">
      <c r="A666" s="23" t="str">
        <f>IFERROR(VLOOKUP(D666,[23]CODIGOS!$A$1:$I$1872,2,0),"CODIGO INVALIDO ")</f>
        <v>ZONA 5</v>
      </c>
      <c r="B666" s="23" t="str">
        <f>IFERROR(VLOOKUP(D666,[23]CODIGOS!$A$1:$I$1872,3,0),"CODIGO INVALIDO ")</f>
        <v>LOS RIOS</v>
      </c>
      <c r="C666" s="23" t="str">
        <f>IFERROR(VLOOKUP(D666,[23]CODIGOS!$A$1:$I$1872,4,0),"CODIGO INVALIDO ")</f>
        <v>MONTALVO</v>
      </c>
      <c r="D666" s="64" t="s">
        <v>435</v>
      </c>
      <c r="E666" s="23" t="str">
        <f>IFERROR(VLOOKUP(D666,[24]CODIGOS!$A$1:$I$1872,6,0),"CODIGO INVALIDO ")</f>
        <v>BABAHOYO</v>
      </c>
      <c r="F666" s="23" t="str">
        <f>IFERROR(VLOOKUP(D666,[24]CODIGOS!$A$1:$I$1872,7,0),"CODIGO INVALIDO ")</f>
        <v>MONTALVO</v>
      </c>
      <c r="G666" s="23" t="str">
        <f>IFERROR(VLOOKUP(D666,[24]CODIGOS!$A$1:$I$1872,8,0),"CODIGO INVALIDO ")</f>
        <v>MONTALVO 1</v>
      </c>
      <c r="H666" s="23" t="s">
        <v>949</v>
      </c>
      <c r="I666" s="59">
        <v>-1.8981809999999999</v>
      </c>
      <c r="J666" s="37">
        <v>-79.269047</v>
      </c>
      <c r="K666" s="68">
        <v>44732</v>
      </c>
      <c r="L666" s="37" t="s">
        <v>70</v>
      </c>
      <c r="M666" s="61" t="s">
        <v>17</v>
      </c>
      <c r="N666" s="62">
        <v>0.49305555555555558</v>
      </c>
      <c r="O666" s="62">
        <v>0.625</v>
      </c>
      <c r="P666" s="27">
        <v>10.050000000000001</v>
      </c>
      <c r="Q666" s="27" t="s">
        <v>46</v>
      </c>
      <c r="R666" s="27" t="s">
        <v>47</v>
      </c>
      <c r="S666" s="27" t="s">
        <v>49</v>
      </c>
      <c r="T666" s="27" t="s">
        <v>502</v>
      </c>
      <c r="U666" s="27" t="s">
        <v>50</v>
      </c>
    </row>
    <row r="667" spans="1:21" s="192" customFormat="1" ht="14.25" customHeight="1" x14ac:dyDescent="0.2">
      <c r="A667" s="23" t="str">
        <f>IFERROR(VLOOKUP(D667,[23]CODIGOS!$A$1:$I$1872,2,0),"CODIGO INVALIDO ")</f>
        <v>ZONA 5</v>
      </c>
      <c r="B667" s="23" t="str">
        <f>IFERROR(VLOOKUP(D667,[23]CODIGOS!$A$1:$I$1872,3,0),"CODIGO INVALIDO ")</f>
        <v>LOS RIOS</v>
      </c>
      <c r="C667" s="23" t="str">
        <f>IFERROR(VLOOKUP(D667,[23]CODIGOS!$A$1:$I$1872,4,0),"CODIGO INVALIDO ")</f>
        <v>VINCES</v>
      </c>
      <c r="D667" s="64" t="s">
        <v>66</v>
      </c>
      <c r="E667" s="23" t="str">
        <f>IFERROR(VLOOKUP(D667,[24]CODIGOS!$A$1:$I$1872,6,0),"CODIGO INVALIDO ")</f>
        <v>VINCES</v>
      </c>
      <c r="F667" s="23" t="str">
        <f>IFERROR(VLOOKUP(D667,[24]CODIGOS!$A$1:$I$1872,7,0),"CODIGO INVALIDO ")</f>
        <v>ABRAS DE MANTEQUILLA</v>
      </c>
      <c r="G667" s="23" t="str">
        <f>IFERROR(VLOOKUP(D667,[24]CODIGOS!$A$1:$I$1872,8,0),"CODIGO INVALIDO ")</f>
        <v>ABRAS DE MANTEQUILLA 1</v>
      </c>
      <c r="H667" s="23" t="s">
        <v>605</v>
      </c>
      <c r="I667" s="59">
        <v>-1.497161</v>
      </c>
      <c r="J667" s="59">
        <v>-79.688878000000003</v>
      </c>
      <c r="K667" s="68">
        <v>44733</v>
      </c>
      <c r="L667" s="37" t="s">
        <v>70</v>
      </c>
      <c r="M667" s="61" t="s">
        <v>17</v>
      </c>
      <c r="N667" s="62">
        <v>0.54166666666666663</v>
      </c>
      <c r="O667" s="62">
        <v>0.625</v>
      </c>
      <c r="P667" s="27">
        <v>10</v>
      </c>
      <c r="Q667" s="27" t="s">
        <v>46</v>
      </c>
      <c r="R667" s="27" t="s">
        <v>47</v>
      </c>
      <c r="S667" s="27" t="s">
        <v>372</v>
      </c>
      <c r="T667" s="27"/>
      <c r="U667" s="27" t="s">
        <v>50</v>
      </c>
    </row>
    <row r="668" spans="1:21" s="192" customFormat="1" ht="14.25" customHeight="1" x14ac:dyDescent="0.2">
      <c r="A668" s="23" t="str">
        <f>IFERROR(VLOOKUP(D668,[23]CODIGOS!$A$1:$I$1872,2,0),"CODIGO INVALIDO ")</f>
        <v>ZONA 5</v>
      </c>
      <c r="B668" s="23" t="str">
        <f>IFERROR(VLOOKUP(D668,[23]CODIGOS!$A$1:$I$1872,3,0),"CODIGO INVALIDO ")</f>
        <v>LOS RIOS</v>
      </c>
      <c r="C668" s="23" t="str">
        <f>IFERROR(VLOOKUP(D668,[23]CODIGOS!$A$1:$I$1872,4,0),"CODIGO INVALIDO ")</f>
        <v>BABAHOYO</v>
      </c>
      <c r="D668" s="64" t="s">
        <v>62</v>
      </c>
      <c r="E668" s="23" t="str">
        <f>IFERROR(VLOOKUP(D668,[24]CODIGOS!$A$1:$I$1872,6,0),"CODIGO INVALIDO ")</f>
        <v>BABAHOYO</v>
      </c>
      <c r="F668" s="23" t="str">
        <f>IFERROR(VLOOKUP(D668,[24]CODIGOS!$A$1:$I$1872,7,0),"CODIGO INVALIDO ")</f>
        <v>SAN JOSE DE JUJAN</v>
      </c>
      <c r="G668" s="23" t="str">
        <f>IFERROR(VLOOKUP(D668,[24]CODIGOS!$A$1:$I$1872,8,0),"CODIGO INVALIDO ")</f>
        <v>SAN JOSE DE JUJAN 1</v>
      </c>
      <c r="H668" s="23" t="s">
        <v>969</v>
      </c>
      <c r="I668" s="59">
        <v>-1.8208549999999999</v>
      </c>
      <c r="J668" s="37">
        <v>-79.544113999999993</v>
      </c>
      <c r="K668" s="68">
        <v>44750</v>
      </c>
      <c r="L668" s="45" t="s">
        <v>70</v>
      </c>
      <c r="M668" s="61" t="s">
        <v>17</v>
      </c>
      <c r="N668" s="62">
        <v>0.52777777777777779</v>
      </c>
      <c r="O668" s="62">
        <v>0.64583333333333337</v>
      </c>
      <c r="P668" s="27">
        <v>11.95</v>
      </c>
      <c r="Q668" s="27" t="s">
        <v>46</v>
      </c>
      <c r="R668" s="27" t="s">
        <v>109</v>
      </c>
      <c r="S668" s="27" t="s">
        <v>65</v>
      </c>
      <c r="T668" s="27"/>
      <c r="U668" s="27" t="s">
        <v>50</v>
      </c>
    </row>
    <row r="669" spans="1:21" s="192" customFormat="1" ht="14.25" customHeight="1" x14ac:dyDescent="0.2">
      <c r="A669" s="23" t="str">
        <f>IFERROR(VLOOKUP(D669,[23]CODIGOS!$A$1:$I$1872,2,0),"CODIGO INVALIDO ")</f>
        <v>ZONA 5</v>
      </c>
      <c r="B669" s="23" t="str">
        <f>IFERROR(VLOOKUP(D669,[23]CODIGOS!$A$1:$I$1872,3,0),"CODIGO INVALIDO ")</f>
        <v>LOS RIOS</v>
      </c>
      <c r="C669" s="23" t="str">
        <f>IFERROR(VLOOKUP(D669,[23]CODIGOS!$A$1:$I$1872,4,0),"CODIGO INVALIDO ")</f>
        <v>MONTALVO</v>
      </c>
      <c r="D669" s="64" t="s">
        <v>67</v>
      </c>
      <c r="E669" s="23" t="str">
        <f>IFERROR(VLOOKUP(D669,[24]CODIGOS!$A$1:$I$1872,6,0),"CODIGO INVALIDO ")</f>
        <v>BABAHOYO</v>
      </c>
      <c r="F669" s="23" t="str">
        <f>IFERROR(VLOOKUP(D669,[24]CODIGOS!$A$1:$I$1872,7,0),"CODIGO INVALIDO ")</f>
        <v>LA ESMERALDA</v>
      </c>
      <c r="G669" s="23" t="str">
        <f>IFERROR(VLOOKUP(D669,[24]CODIGOS!$A$1:$I$1872,8,0),"CODIGO INVALIDO ")</f>
        <v>LA ESMERALDA 2</v>
      </c>
      <c r="H669" s="27" t="s">
        <v>970</v>
      </c>
      <c r="I669" s="27">
        <v>-1.7762765379368399</v>
      </c>
      <c r="J669" s="27">
        <v>-79.279081821441594</v>
      </c>
      <c r="K669" s="68">
        <v>44753</v>
      </c>
      <c r="L669" s="68" t="s">
        <v>70</v>
      </c>
      <c r="M669" s="61" t="s">
        <v>17</v>
      </c>
      <c r="N669" s="62">
        <v>0.5</v>
      </c>
      <c r="O669" s="62">
        <v>0.58333333333333337</v>
      </c>
      <c r="P669" s="27">
        <v>12.96</v>
      </c>
      <c r="Q669" s="27" t="s">
        <v>46</v>
      </c>
      <c r="R669" s="27" t="s">
        <v>109</v>
      </c>
      <c r="S669" s="27" t="s">
        <v>65</v>
      </c>
      <c r="T669" s="27"/>
      <c r="U669" s="27" t="s">
        <v>50</v>
      </c>
    </row>
    <row r="670" spans="1:21" s="192" customFormat="1" ht="14.25" customHeight="1" x14ac:dyDescent="0.2">
      <c r="A670" s="23" t="str">
        <f>IFERROR(VLOOKUP(D670,[23]CODIGOS!$A$1:$I$1872,2,0),"CODIGO INVALIDO ")</f>
        <v>ZONA 5</v>
      </c>
      <c r="B670" s="23" t="str">
        <f>IFERROR(VLOOKUP(D670,[23]CODIGOS!$A$1:$I$1872,3,0),"CODIGO INVALIDO ")</f>
        <v>LOS RIOS</v>
      </c>
      <c r="C670" s="23" t="str">
        <f>IFERROR(VLOOKUP(D670,[23]CODIGOS!$A$1:$I$1872,4,0),"CODIGO INVALIDO ")</f>
        <v>MONTALVO</v>
      </c>
      <c r="D670" s="64" t="s">
        <v>67</v>
      </c>
      <c r="E670" s="23" t="str">
        <f>IFERROR(VLOOKUP(D670,[24]CODIGOS!$A$1:$I$1872,6,0),"CODIGO INVALIDO ")</f>
        <v>BABAHOYO</v>
      </c>
      <c r="F670" s="23" t="str">
        <f>IFERROR(VLOOKUP(D670,[24]CODIGOS!$A$1:$I$1872,7,0),"CODIGO INVALIDO ")</f>
        <v>LA ESMERALDA</v>
      </c>
      <c r="G670" s="23" t="str">
        <f>IFERROR(VLOOKUP(D670,[24]CODIGOS!$A$1:$I$1872,8,0),"CODIGO INVALIDO ")</f>
        <v>LA ESMERALDA 2</v>
      </c>
      <c r="H670" s="27" t="s">
        <v>970</v>
      </c>
      <c r="I670" s="27">
        <v>-1.77843735832237</v>
      </c>
      <c r="J670" s="27">
        <v>-79.279983043670597</v>
      </c>
      <c r="K670" s="68">
        <v>44754</v>
      </c>
      <c r="L670" s="68" t="s">
        <v>70</v>
      </c>
      <c r="M670" s="61" t="s">
        <v>17</v>
      </c>
      <c r="N670" s="62">
        <v>0.54861111111111105</v>
      </c>
      <c r="O670" s="62">
        <v>0.625</v>
      </c>
      <c r="P670" s="27">
        <v>11.63</v>
      </c>
      <c r="Q670" s="27" t="s">
        <v>46</v>
      </c>
      <c r="R670" s="27" t="s">
        <v>109</v>
      </c>
      <c r="S670" s="27" t="s">
        <v>65</v>
      </c>
      <c r="T670" s="27"/>
      <c r="U670" s="27" t="s">
        <v>50</v>
      </c>
    </row>
    <row r="671" spans="1:21" s="192" customFormat="1" ht="14.25" customHeight="1" x14ac:dyDescent="0.2">
      <c r="A671" s="23" t="str">
        <f>IFERROR(VLOOKUP(D671,[23]CODIGOS!$A$1:$I$1872,2,0),"CODIGO INVALIDO ")</f>
        <v>ZONA 5</v>
      </c>
      <c r="B671" s="23" t="str">
        <f>IFERROR(VLOOKUP(D671,[23]CODIGOS!$A$1:$I$1872,3,0),"CODIGO INVALIDO ")</f>
        <v>LOS RIOS</v>
      </c>
      <c r="C671" s="23" t="str">
        <f>IFERROR(VLOOKUP(D671,[23]CODIGOS!$A$1:$I$1872,4,0),"CODIGO INVALIDO ")</f>
        <v>BABAHOYO</v>
      </c>
      <c r="D671" s="64" t="s">
        <v>299</v>
      </c>
      <c r="E671" s="23" t="str">
        <f>IFERROR(VLOOKUP(D671,[24]CODIGOS!$A$1:$I$1872,6,0),"CODIGO INVALIDO ")</f>
        <v>BABAHOYO</v>
      </c>
      <c r="F671" s="23" t="str">
        <f>IFERROR(VLOOKUP(D671,[24]CODIGOS!$A$1:$I$1872,7,0),"CODIGO INVALIDO ")</f>
        <v>TERMINAL TERRESTRE</v>
      </c>
      <c r="G671" s="23" t="str">
        <f>IFERROR(VLOOKUP(D671,[24]CODIGOS!$A$1:$I$1872,8,0),"CODIGO INVALIDO ")</f>
        <v>TERMINAL TERRESTRE 1</v>
      </c>
      <c r="H671" s="49" t="s">
        <v>971</v>
      </c>
      <c r="I671" s="59">
        <v>-1.7942118064652699</v>
      </c>
      <c r="J671" s="37">
        <v>-79.530576467513995</v>
      </c>
      <c r="K671" s="68">
        <v>44757</v>
      </c>
      <c r="L671" s="68" t="s">
        <v>70</v>
      </c>
      <c r="M671" s="61" t="s">
        <v>17</v>
      </c>
      <c r="N671" s="62">
        <v>0.41666666666666669</v>
      </c>
      <c r="O671" s="62">
        <v>0.5</v>
      </c>
      <c r="P671" s="27">
        <v>2.19</v>
      </c>
      <c r="Q671" s="27" t="s">
        <v>46</v>
      </c>
      <c r="R671" s="27" t="s">
        <v>47</v>
      </c>
      <c r="S671" s="27" t="s">
        <v>161</v>
      </c>
      <c r="T671" s="27"/>
      <c r="U671" s="27" t="s">
        <v>50</v>
      </c>
    </row>
    <row r="672" spans="1:21" s="192" customFormat="1" ht="14.25" customHeight="1" x14ac:dyDescent="0.2">
      <c r="A672" s="23" t="str">
        <f>IFERROR(VLOOKUP(D672,[23]CODIGOS!$A$1:$I$1872,2,0),"CODIGO INVALIDO ")</f>
        <v>ZONA 5</v>
      </c>
      <c r="B672" s="23" t="str">
        <f>IFERROR(VLOOKUP(D672,[23]CODIGOS!$A$1:$I$1872,3,0),"CODIGO INVALIDO ")</f>
        <v>LOS RIOS</v>
      </c>
      <c r="C672" s="23" t="str">
        <f>IFERROR(VLOOKUP(D672,[23]CODIGOS!$A$1:$I$1872,4,0),"CODIGO INVALIDO ")</f>
        <v>VALENCIA</v>
      </c>
      <c r="D672" s="64" t="s">
        <v>950</v>
      </c>
      <c r="E672" s="23" t="str">
        <f>IFERROR(VLOOKUP(D672,[24]CODIGOS!$A$1:$I$1872,6,0),"CODIGO INVALIDO ")</f>
        <v>BUENA FE</v>
      </c>
      <c r="F672" s="23" t="str">
        <f>IFERROR(VLOOKUP(D672,[24]CODIGOS!$A$1:$I$1872,7,0),"CODIGO INVALIDO ")</f>
        <v>COSTA AZUL</v>
      </c>
      <c r="G672" s="23" t="str">
        <f>IFERROR(VLOOKUP(D672,[24]CODIGOS!$A$1:$I$1872,8,0),"CODIGO INVALIDO ")</f>
        <v>COSTA AZUL 1</v>
      </c>
      <c r="H672" s="23" t="s">
        <v>1006</v>
      </c>
      <c r="I672" s="59">
        <v>-0.90591804298046197</v>
      </c>
      <c r="J672" s="37">
        <v>-79.387543915818199</v>
      </c>
      <c r="K672" s="68">
        <v>44762</v>
      </c>
      <c r="L672" s="37" t="s">
        <v>70</v>
      </c>
      <c r="M672" s="61" t="s">
        <v>17</v>
      </c>
      <c r="N672" s="56">
        <v>0.37847222222222227</v>
      </c>
      <c r="O672" s="56">
        <v>0.57986111111111105</v>
      </c>
      <c r="P672" s="27">
        <v>5</v>
      </c>
      <c r="Q672" s="65" t="s">
        <v>46</v>
      </c>
      <c r="R672" s="27" t="s">
        <v>109</v>
      </c>
      <c r="S672" s="27" t="s">
        <v>372</v>
      </c>
      <c r="T672" s="45"/>
      <c r="U672" s="65" t="s">
        <v>50</v>
      </c>
    </row>
    <row r="673" spans="1:21" s="192" customFormat="1" ht="14.25" customHeight="1" x14ac:dyDescent="0.2">
      <c r="A673" s="23" t="str">
        <f>IFERROR(VLOOKUP(D673,[23]CODIGOS!$A$1:$I$1872,2,0),"CODIGO INVALIDO ")</f>
        <v>ZONA 5</v>
      </c>
      <c r="B673" s="23" t="str">
        <f>IFERROR(VLOOKUP(D673,[23]CODIGOS!$A$1:$I$1872,3,0),"CODIGO INVALIDO ")</f>
        <v>LOS RIOS</v>
      </c>
      <c r="C673" s="23" t="str">
        <f>IFERROR(VLOOKUP(D673,[23]CODIGOS!$A$1:$I$1872,4,0),"CODIGO INVALIDO ")</f>
        <v>URDANETA</v>
      </c>
      <c r="D673" s="64" t="s">
        <v>720</v>
      </c>
      <c r="E673" s="23" t="str">
        <f>IFERROR(VLOOKUP(D673,[24]CODIGOS!$A$1:$I$1872,6,0),"CODIGO INVALIDO ")</f>
        <v>PUEBLOVIEJO</v>
      </c>
      <c r="F673" s="23" t="str">
        <f>IFERROR(VLOOKUP(D673,[24]CODIGOS!$A$1:$I$1872,7,0),"CODIGO INVALIDO ")</f>
        <v>PIJULLO</v>
      </c>
      <c r="G673" s="23" t="str">
        <f>IFERROR(VLOOKUP(D673,[24]CODIGOS!$A$1:$I$1872,8,0),"CODIGO INVALIDO ")</f>
        <v>PIJULLO 1</v>
      </c>
      <c r="H673" s="23" t="s">
        <v>705</v>
      </c>
      <c r="I673" s="59">
        <v>-1.5088619999999999</v>
      </c>
      <c r="J673" s="37">
        <v>-79.404110000000003</v>
      </c>
      <c r="K673" s="68">
        <v>44771</v>
      </c>
      <c r="L673" s="37" t="s">
        <v>70</v>
      </c>
      <c r="M673" s="61" t="s">
        <v>17</v>
      </c>
      <c r="N673" s="56">
        <v>0.66666666666666663</v>
      </c>
      <c r="O673" s="56">
        <v>0.72916666666666663</v>
      </c>
      <c r="P673" s="27">
        <v>3</v>
      </c>
      <c r="Q673" s="27" t="s">
        <v>46</v>
      </c>
      <c r="R673" s="27" t="s">
        <v>47</v>
      </c>
      <c r="S673" s="27" t="s">
        <v>551</v>
      </c>
      <c r="T673" s="23"/>
      <c r="U673" s="27" t="s">
        <v>50</v>
      </c>
    </row>
    <row r="674" spans="1:21" s="192" customFormat="1" ht="14.25" customHeight="1" x14ac:dyDescent="0.2">
      <c r="A674" s="23" t="str">
        <f>IFERROR(VLOOKUP(D674,[23]CODIGOS!$A$1:$I$1872,2,0),"CODIGO INVALIDO ")</f>
        <v>ZONA 5</v>
      </c>
      <c r="B674" s="23" t="str">
        <f>IFERROR(VLOOKUP(D674,[23]CODIGOS!$A$1:$I$1872,3,0),"CODIGO INVALIDO ")</f>
        <v>LOS RIOS</v>
      </c>
      <c r="C674" s="23" t="str">
        <f>IFERROR(VLOOKUP(D674,[23]CODIGOS!$A$1:$I$1872,4,0),"CODIGO INVALIDO ")</f>
        <v>BABAHOYO</v>
      </c>
      <c r="D674" s="64" t="s">
        <v>719</v>
      </c>
      <c r="E674" s="23" t="str">
        <f>IFERROR(VLOOKUP(D674,[24]CODIGOS!$A$1:$I$1872,6,0),"CODIGO INVALIDO ")</f>
        <v>BABAHOYO</v>
      </c>
      <c r="F674" s="23" t="str">
        <f>IFERROR(VLOOKUP(D674,[24]CODIGOS!$A$1:$I$1872,7,0),"CODIGO INVALIDO ")</f>
        <v>UNIVERSIDAD</v>
      </c>
      <c r="G674" s="23" t="str">
        <f>IFERROR(VLOOKUP(D674,[24]CODIGOS!$A$1:$I$1872,8,0),"CODIGO INVALIDO ")</f>
        <v>UNIVERSIDAD 2</v>
      </c>
      <c r="H674" s="27" t="s">
        <v>1053</v>
      </c>
      <c r="I674" s="59">
        <v>-1.81192170623653</v>
      </c>
      <c r="J674" s="37">
        <v>-79.508898854255605</v>
      </c>
      <c r="K674" s="68">
        <v>44776</v>
      </c>
      <c r="L674" s="37" t="s">
        <v>70</v>
      </c>
      <c r="M674" s="61" t="s">
        <v>17</v>
      </c>
      <c r="N674" s="56">
        <v>0.52083333333333337</v>
      </c>
      <c r="O674" s="56">
        <v>0.70833333333333337</v>
      </c>
      <c r="P674" s="27">
        <v>4</v>
      </c>
      <c r="Q674" s="27" t="s">
        <v>46</v>
      </c>
      <c r="R674" s="27" t="s">
        <v>109</v>
      </c>
      <c r="S674" s="27" t="s">
        <v>372</v>
      </c>
      <c r="T674" s="27"/>
      <c r="U674" s="27" t="s">
        <v>50</v>
      </c>
    </row>
    <row r="675" spans="1:21" s="192" customFormat="1" ht="14.25" customHeight="1" x14ac:dyDescent="0.2">
      <c r="A675" s="23" t="str">
        <f>IFERROR(VLOOKUP(D675,[23]CODIGOS!$A$1:$I$1872,2,0),"CODIGO INVALIDO ")</f>
        <v>ZONA 5</v>
      </c>
      <c r="B675" s="23" t="str">
        <f>IFERROR(VLOOKUP(D675,[23]CODIGOS!$A$1:$I$1872,3,0),"CODIGO INVALIDO ")</f>
        <v>LOS RIOS</v>
      </c>
      <c r="C675" s="23" t="str">
        <f>IFERROR(VLOOKUP(D675,[23]CODIGOS!$A$1:$I$1872,4,0),"CODIGO INVALIDO ")</f>
        <v>VINCES</v>
      </c>
      <c r="D675" s="64" t="s">
        <v>1054</v>
      </c>
      <c r="E675" s="23" t="str">
        <f>IFERROR(VLOOKUP(D675,[24]CODIGOS!$A$1:$I$1872,6,0),"CODIGO INVALIDO ")</f>
        <v>VINCES</v>
      </c>
      <c r="F675" s="23" t="str">
        <f>IFERROR(VLOOKUP(D675,[24]CODIGOS!$A$1:$I$1872,7,0),"CODIGO INVALIDO ")</f>
        <v>VINCES NORTE</v>
      </c>
      <c r="G675" s="23" t="str">
        <f>IFERROR(VLOOKUP(D675,[24]CODIGOS!$A$1:$I$1872,8,0),"CODIGO INVALIDO ")</f>
        <v>VINCES NORTE 1</v>
      </c>
      <c r="H675" s="27" t="s">
        <v>1055</v>
      </c>
      <c r="I675" s="59">
        <v>-1.54450780958999</v>
      </c>
      <c r="J675" s="37">
        <v>-79.746118783950806</v>
      </c>
      <c r="K675" s="68">
        <v>44777</v>
      </c>
      <c r="L675" s="37" t="s">
        <v>70</v>
      </c>
      <c r="M675" s="61" t="s">
        <v>17</v>
      </c>
      <c r="N675" s="56">
        <v>0.54166666666666663</v>
      </c>
      <c r="O675" s="56">
        <v>0.58333333333333337</v>
      </c>
      <c r="P675" s="27">
        <v>50.67</v>
      </c>
      <c r="Q675" s="27" t="s">
        <v>46</v>
      </c>
      <c r="R675" s="27" t="s">
        <v>47</v>
      </c>
      <c r="S675" s="27" t="s">
        <v>798</v>
      </c>
      <c r="T675" s="27" t="s">
        <v>187</v>
      </c>
      <c r="U675" s="27" t="s">
        <v>50</v>
      </c>
    </row>
    <row r="676" spans="1:21" s="192" customFormat="1" ht="14.25" customHeight="1" x14ac:dyDescent="0.2">
      <c r="A676" s="23" t="str">
        <f>IFERROR(VLOOKUP(D676,[23]CODIGOS!$A$1:$I$1872,2,0),"CODIGO INVALIDO ")</f>
        <v>ZONA 5</v>
      </c>
      <c r="B676" s="23" t="str">
        <f>IFERROR(VLOOKUP(D676,[23]CODIGOS!$A$1:$I$1872,3,0),"CODIGO INVALIDO ")</f>
        <v>LOS RIOS</v>
      </c>
      <c r="C676" s="23" t="str">
        <f>IFERROR(VLOOKUP(D676,[23]CODIGOS!$A$1:$I$1872,4,0),"CODIGO INVALIDO ")</f>
        <v>QUEVEDO</v>
      </c>
      <c r="D676" s="64" t="s">
        <v>230</v>
      </c>
      <c r="E676" s="23" t="str">
        <f>IFERROR(VLOOKUP(D676,[24]CODIGOS!$A$1:$I$1872,6,0),"CODIGO INVALIDO ")</f>
        <v>QUEVEDO</v>
      </c>
      <c r="F676" s="23" t="str">
        <f>IFERROR(VLOOKUP(D676,[24]CODIGOS!$A$1:$I$1872,7,0),"CODIGO INVALIDO ")</f>
        <v>DIVINO NIÑO</v>
      </c>
      <c r="G676" s="23" t="str">
        <f>IFERROR(VLOOKUP(D676,[24]CODIGOS!$A$1:$I$1872,8,0),"CODIGO INVALIDO ")</f>
        <v>DIVINO NIÑO 2</v>
      </c>
      <c r="H676" s="27" t="s">
        <v>1056</v>
      </c>
      <c r="I676" s="59">
        <v>-1.8226934014376901</v>
      </c>
      <c r="J676" s="37">
        <v>-79.550457000732393</v>
      </c>
      <c r="K676" s="68">
        <v>44784</v>
      </c>
      <c r="L676" s="37" t="s">
        <v>70</v>
      </c>
      <c r="M676" s="61" t="s">
        <v>17</v>
      </c>
      <c r="N676" s="56">
        <v>0.70833333333333337</v>
      </c>
      <c r="O676" s="56">
        <v>0.95833333333333337</v>
      </c>
      <c r="P676" s="27">
        <v>14.72</v>
      </c>
      <c r="Q676" s="27" t="s">
        <v>46</v>
      </c>
      <c r="R676" s="27" t="s">
        <v>109</v>
      </c>
      <c r="S676" s="27" t="s">
        <v>65</v>
      </c>
      <c r="T676" s="27"/>
      <c r="U676" s="27" t="s">
        <v>50</v>
      </c>
    </row>
    <row r="677" spans="1:21" s="185" customFormat="1" ht="14.25" customHeight="1" x14ac:dyDescent="0.2">
      <c r="A677" s="23" t="str">
        <f>IFERROR(VLOOKUP(D677,[23]CODIGOS!$A$1:$I$1872,2,0),"CODIGO INVALIDO ")</f>
        <v>ZONA 5</v>
      </c>
      <c r="B677" s="23" t="str">
        <f>IFERROR(VLOOKUP(D677,[23]CODIGOS!$A$1:$I$1872,3,0),"CODIGO INVALIDO ")</f>
        <v>LOS RIOS</v>
      </c>
      <c r="C677" s="23" t="str">
        <f>IFERROR(VLOOKUP(D677,[23]CODIGOS!$A$1:$I$1872,4,0),"CODIGO INVALIDO ")</f>
        <v>PUEBLOVIEJO</v>
      </c>
      <c r="D677" s="64" t="s">
        <v>437</v>
      </c>
      <c r="E677" s="23" t="str">
        <f>IFERROR(VLOOKUP(D677,[24]CODIGOS!$A$1:$I$1872,6,0),"CODIGO INVALIDO ")</f>
        <v>PUEBLOVIEJO</v>
      </c>
      <c r="F677" s="23" t="str">
        <f>IFERROR(VLOOKUP(D677,[24]CODIGOS!$A$1:$I$1872,7,0),"CODIGO INVALIDO ")</f>
        <v>SAN JUAN</v>
      </c>
      <c r="G677" s="23" t="str">
        <f>IFERROR(VLOOKUP(D677,[24]CODIGOS!$A$1:$I$1872,8,0),"CODIGO INVALIDO ")</f>
        <v>SAN JUAN 1</v>
      </c>
      <c r="H677" s="23" t="s">
        <v>1056</v>
      </c>
      <c r="I677" s="59">
        <v>-1.6310133670368401</v>
      </c>
      <c r="J677" s="37">
        <v>-79.560896158218398</v>
      </c>
      <c r="K677" s="68">
        <v>44790</v>
      </c>
      <c r="L677" s="37" t="s">
        <v>70</v>
      </c>
      <c r="M677" s="37" t="s">
        <v>17</v>
      </c>
      <c r="N677" s="62">
        <v>0.58333333333333337</v>
      </c>
      <c r="O677" s="62">
        <v>0.70833333333333337</v>
      </c>
      <c r="P677" s="27">
        <v>5.04</v>
      </c>
      <c r="Q677" s="27" t="s">
        <v>46</v>
      </c>
      <c r="R677" s="27" t="s">
        <v>109</v>
      </c>
      <c r="S677" s="27" t="s">
        <v>441</v>
      </c>
      <c r="T677" s="23"/>
      <c r="U677" s="27" t="s">
        <v>50</v>
      </c>
    </row>
    <row r="678" spans="1:21" s="192" customFormat="1" ht="14.25" customHeight="1" x14ac:dyDescent="0.2">
      <c r="A678" s="23" t="str">
        <f>IFERROR(VLOOKUP(D678,[23]CODIGOS!$A$1:$I$1872,2,0),"CODIGO INVALIDO ")</f>
        <v>ZONA 5</v>
      </c>
      <c r="B678" s="23" t="str">
        <f>IFERROR(VLOOKUP(D678,[23]CODIGOS!$A$1:$I$1872,3,0),"CODIGO INVALIDO ")</f>
        <v>LOS RIOS</v>
      </c>
      <c r="C678" s="23" t="str">
        <f>IFERROR(VLOOKUP(D678,[23]CODIGOS!$A$1:$I$1872,4,0),"CODIGO INVALIDO ")</f>
        <v>QUEVEDO</v>
      </c>
      <c r="D678" s="64" t="s">
        <v>723</v>
      </c>
      <c r="E678" s="23" t="str">
        <f>IFERROR(VLOOKUP(D678,[24]CODIGOS!$A$1:$I$1872,6,0),"CODIGO INVALIDO ")</f>
        <v>QUEVEDO</v>
      </c>
      <c r="F678" s="23" t="str">
        <f>IFERROR(VLOOKUP(D678,[24]CODIGOS!$A$1:$I$1872,7,0),"CODIGO INVALIDO ")</f>
        <v>SAN CARLOS</v>
      </c>
      <c r="G678" s="23" t="str">
        <f>IFERROR(VLOOKUP(D678,[24]CODIGOS!$A$1:$I$1872,8,0),"CODIGO INVALIDO ")</f>
        <v>SAN CARLOS 1</v>
      </c>
      <c r="H678" s="23" t="s">
        <v>986</v>
      </c>
      <c r="I678" s="59">
        <v>-1.0416482228105499</v>
      </c>
      <c r="J678" s="37">
        <v>-79.438086585998704</v>
      </c>
      <c r="K678" s="68">
        <v>44805</v>
      </c>
      <c r="L678" s="37" t="s">
        <v>70</v>
      </c>
      <c r="M678" s="65" t="s">
        <v>17</v>
      </c>
      <c r="N678" s="56">
        <v>0.70833333333333337</v>
      </c>
      <c r="O678" s="56">
        <v>0.5</v>
      </c>
      <c r="P678" s="27">
        <v>12</v>
      </c>
      <c r="Q678" s="65" t="s">
        <v>46</v>
      </c>
      <c r="R678" s="27" t="s">
        <v>47</v>
      </c>
      <c r="S678" s="27" t="s">
        <v>396</v>
      </c>
      <c r="T678" s="27"/>
      <c r="U678" s="27" t="s">
        <v>50</v>
      </c>
    </row>
    <row r="679" spans="1:21" s="192" customFormat="1" ht="14.25" customHeight="1" x14ac:dyDescent="0.2">
      <c r="A679" s="23" t="str">
        <f>IFERROR(VLOOKUP(D679,[23]CODIGOS!$A$1:$I$1872,2,0),"CODIGO INVALIDO ")</f>
        <v>ZONA 5</v>
      </c>
      <c r="B679" s="23" t="str">
        <f>IFERROR(VLOOKUP(D679,[23]CODIGOS!$A$1:$I$1872,3,0),"CODIGO INVALIDO ")</f>
        <v>LOS RIOS</v>
      </c>
      <c r="C679" s="23" t="str">
        <f>IFERROR(VLOOKUP(D679,[23]CODIGOS!$A$1:$I$1872,4,0),"CODIGO INVALIDO ")</f>
        <v>BABAHOYO</v>
      </c>
      <c r="D679" s="64" t="s">
        <v>606</v>
      </c>
      <c r="E679" s="23" t="str">
        <f>IFERROR(VLOOKUP(D679,[24]CODIGOS!$A$1:$I$1872,6,0),"CODIGO INVALIDO ")</f>
        <v>BABAHOYO</v>
      </c>
      <c r="F679" s="23" t="str">
        <f>IFERROR(VLOOKUP(D679,[24]CODIGOS!$A$1:$I$1872,7,0),"CODIGO INVALIDO ")</f>
        <v>CENTRO</v>
      </c>
      <c r="G679" s="23" t="str">
        <f>IFERROR(VLOOKUP(D679,[24]CODIGOS!$A$1:$I$1872,8,0),"CODIGO INVALIDO ")</f>
        <v>CENTRO 1</v>
      </c>
      <c r="H679" s="27" t="s">
        <v>1164</v>
      </c>
      <c r="I679" s="59">
        <v>-1.6999384628124099</v>
      </c>
      <c r="J679" s="37">
        <v>-79.399083852767902</v>
      </c>
      <c r="K679" s="68">
        <v>44818</v>
      </c>
      <c r="L679" s="37" t="s">
        <v>70</v>
      </c>
      <c r="M679" s="65" t="s">
        <v>17</v>
      </c>
      <c r="N679" s="56">
        <v>0.35416666666666669</v>
      </c>
      <c r="O679" s="56">
        <v>0.41666666666666669</v>
      </c>
      <c r="P679" s="27">
        <v>9</v>
      </c>
      <c r="Q679" s="27" t="s">
        <v>46</v>
      </c>
      <c r="R679" s="27" t="s">
        <v>47</v>
      </c>
      <c r="S679" s="23" t="s">
        <v>187</v>
      </c>
      <c r="T679" s="23"/>
      <c r="U679" s="27" t="s">
        <v>50</v>
      </c>
    </row>
    <row r="680" spans="1:21" s="192" customFormat="1" ht="14.25" customHeight="1" x14ac:dyDescent="0.2">
      <c r="A680" s="23" t="str">
        <f>IFERROR(VLOOKUP(D680,[23]CODIGOS!$A$1:$I$1872,2,0),"CODIGO INVALIDO ")</f>
        <v>ZONA 5</v>
      </c>
      <c r="B680" s="23" t="str">
        <f>IFERROR(VLOOKUP(D680,[23]CODIGOS!$A$1:$I$1872,3,0),"CODIGO INVALIDO ")</f>
        <v>LOS RIOS</v>
      </c>
      <c r="C680" s="23" t="str">
        <f>IFERROR(VLOOKUP(D680,[23]CODIGOS!$A$1:$I$1872,4,0),"CODIGO INVALIDO ")</f>
        <v>BUENA FE</v>
      </c>
      <c r="D680" s="64" t="s">
        <v>393</v>
      </c>
      <c r="E680" s="23" t="str">
        <f>IFERROR(VLOOKUP(D680,[24]CODIGOS!$A$1:$I$1872,6,0),"CODIGO INVALIDO ")</f>
        <v>BUENA FE</v>
      </c>
      <c r="F680" s="23" t="str">
        <f>IFERROR(VLOOKUP(D680,[24]CODIGOS!$A$1:$I$1872,7,0),"CODIGO INVALIDO ")</f>
        <v>BUENA FE ESTE</v>
      </c>
      <c r="G680" s="23" t="str">
        <f>IFERROR(VLOOKUP(D680,[24]CODIGOS!$A$1:$I$1872,8,0),"CODIGO INVALIDO ")</f>
        <v>BUENA FE ESTE 1</v>
      </c>
      <c r="H680" s="23" t="s">
        <v>986</v>
      </c>
      <c r="I680" s="59">
        <v>-0.97078446549824704</v>
      </c>
      <c r="J680" s="37">
        <v>-79.469894170761094</v>
      </c>
      <c r="K680" s="68">
        <v>44824</v>
      </c>
      <c r="L680" s="68" t="s">
        <v>70</v>
      </c>
      <c r="M680" s="37" t="s">
        <v>17</v>
      </c>
      <c r="N680" s="62">
        <v>0.625</v>
      </c>
      <c r="O680" s="62">
        <v>0.66666666666666663</v>
      </c>
      <c r="P680" s="27">
        <v>20</v>
      </c>
      <c r="Q680" s="27" t="s">
        <v>46</v>
      </c>
      <c r="R680" s="23" t="s">
        <v>109</v>
      </c>
      <c r="S680" s="65" t="s">
        <v>65</v>
      </c>
      <c r="T680" s="27"/>
      <c r="U680" s="27" t="s">
        <v>50</v>
      </c>
    </row>
    <row r="681" spans="1:21" s="192" customFormat="1" ht="14.25" customHeight="1" x14ac:dyDescent="0.2">
      <c r="A681" s="23" t="str">
        <f>IFERROR(VLOOKUP(D681,[23]CODIGOS!$A$1:$I$1872,2,0),"CODIGO INVALIDO ")</f>
        <v>ZONA 5</v>
      </c>
      <c r="B681" s="23" t="str">
        <f>IFERROR(VLOOKUP(D681,[23]CODIGOS!$A$1:$I$1872,3,0),"CODIGO INVALIDO ")</f>
        <v>LOS RIOS</v>
      </c>
      <c r="C681" s="23" t="str">
        <f>IFERROR(VLOOKUP(D681,[23]CODIGOS!$A$1:$I$1872,4,0),"CODIGO INVALIDO ")</f>
        <v>QUEVEDO</v>
      </c>
      <c r="D681" s="23" t="s">
        <v>1207</v>
      </c>
      <c r="E681" s="23" t="str">
        <f>IFERROR(VLOOKUP(D681,[24]CODIGOS!$A$1:$I$1872,6,0),"CODIGO INVALIDO ")</f>
        <v>QUEVEDO</v>
      </c>
      <c r="F681" s="23" t="str">
        <f>IFERROR(VLOOKUP(D681,[24]CODIGOS!$A$1:$I$1872,7,0),"CODIGO INVALIDO ")</f>
        <v>LA MERCED</v>
      </c>
      <c r="G681" s="23" t="str">
        <f>IFERROR(VLOOKUP(D681,[24]CODIGOS!$A$1:$I$1872,8,0),"CODIGO INVALIDO ")</f>
        <v>LA MERCED 2</v>
      </c>
      <c r="H681" s="23" t="s">
        <v>917</v>
      </c>
      <c r="I681" s="59">
        <v>-0.90084178899088596</v>
      </c>
      <c r="J681" s="37">
        <v>-79.303436279296804</v>
      </c>
      <c r="K681" s="68">
        <v>44846</v>
      </c>
      <c r="L681" s="68" t="s">
        <v>70</v>
      </c>
      <c r="M681" s="37" t="s">
        <v>17</v>
      </c>
      <c r="N681" s="62">
        <v>0.33680555555555558</v>
      </c>
      <c r="O681" s="62">
        <v>0.41666666666666669</v>
      </c>
      <c r="P681" s="27">
        <v>25</v>
      </c>
      <c r="Q681" s="27" t="s">
        <v>46</v>
      </c>
      <c r="R681" s="23" t="s">
        <v>109</v>
      </c>
      <c r="S681" s="65" t="s">
        <v>65</v>
      </c>
      <c r="T681" s="27"/>
      <c r="U681" s="27" t="s">
        <v>50</v>
      </c>
    </row>
    <row r="682" spans="1:21" s="192" customFormat="1" ht="14.25" customHeight="1" x14ac:dyDescent="0.2">
      <c r="A682" s="23" t="str">
        <f>IFERROR(VLOOKUP(D682,[23]CODIGOS!$A$1:$I$1872,2,0),"CODIGO INVALIDO ")</f>
        <v>ZONA 5</v>
      </c>
      <c r="B682" s="23" t="str">
        <f>IFERROR(VLOOKUP(D682,[23]CODIGOS!$A$1:$I$1872,3,0),"CODIGO INVALIDO ")</f>
        <v>LOS RIOS</v>
      </c>
      <c r="C682" s="23" t="str">
        <f>IFERROR(VLOOKUP(D682,[23]CODIGOS!$A$1:$I$1872,4,0),"CODIGO INVALIDO ")</f>
        <v>MOCACHE</v>
      </c>
      <c r="D682" s="23" t="s">
        <v>436</v>
      </c>
      <c r="E682" s="23" t="str">
        <f>IFERROR(VLOOKUP(D682,[24]CODIGOS!$A$1:$I$1872,6,0),"CODIGO INVALIDO ")</f>
        <v>QUEVEDO</v>
      </c>
      <c r="F682" s="23" t="str">
        <f>IFERROR(VLOOKUP(D682,[24]CODIGOS!$A$1:$I$1872,7,0),"CODIGO INVALIDO ")</f>
        <v>MOCACHE</v>
      </c>
      <c r="G682" s="23" t="str">
        <f>IFERROR(VLOOKUP(D682,[24]CODIGOS!$A$1:$I$1872,8,0),"CODIGO INVALIDO ")</f>
        <v>MOCACHE 1</v>
      </c>
      <c r="H682" s="23" t="s">
        <v>565</v>
      </c>
      <c r="I682" s="59">
        <v>-1.1782919999999999</v>
      </c>
      <c r="J682" s="37">
        <v>-79.435393000000005</v>
      </c>
      <c r="K682" s="68">
        <v>44847</v>
      </c>
      <c r="L682" s="68" t="s">
        <v>70</v>
      </c>
      <c r="M682" s="37" t="s">
        <v>17</v>
      </c>
      <c r="N682" s="62">
        <v>0.625</v>
      </c>
      <c r="O682" s="62">
        <v>0.6875</v>
      </c>
      <c r="P682" s="27">
        <v>21</v>
      </c>
      <c r="Q682" s="27" t="s">
        <v>46</v>
      </c>
      <c r="R682" s="27" t="s">
        <v>109</v>
      </c>
      <c r="S682" s="27" t="s">
        <v>65</v>
      </c>
      <c r="T682" s="27"/>
      <c r="U682" s="27" t="s">
        <v>50</v>
      </c>
    </row>
    <row r="683" spans="1:21" s="185" customFormat="1" ht="14.25" customHeight="1" x14ac:dyDescent="0.2">
      <c r="A683" s="23" t="str">
        <f>IFERROR(VLOOKUP(D683,[23]CODIGOS!$A$1:$I$1872,2,0),"CODIGO INVALIDO ")</f>
        <v>ZONA 5</v>
      </c>
      <c r="B683" s="23" t="str">
        <f>IFERROR(VLOOKUP(D683,[23]CODIGOS!$A$1:$I$1872,3,0),"CODIGO INVALIDO ")</f>
        <v>LOS RIOS</v>
      </c>
      <c r="C683" s="23" t="str">
        <f>IFERROR(VLOOKUP(D683,[23]CODIGOS!$A$1:$I$1872,4,0),"CODIGO INVALIDO ")</f>
        <v>QUEVEDO</v>
      </c>
      <c r="D683" s="64" t="s">
        <v>723</v>
      </c>
      <c r="E683" s="23" t="str">
        <f>IFERROR(VLOOKUP(D683,[24]CODIGOS!$A$1:$I$1872,6,0),"CODIGO INVALIDO ")</f>
        <v>QUEVEDO</v>
      </c>
      <c r="F683" s="23" t="str">
        <f>IFERROR(VLOOKUP(D683,[24]CODIGOS!$A$1:$I$1872,7,0),"CODIGO INVALIDO ")</f>
        <v>SAN CARLOS</v>
      </c>
      <c r="G683" s="23" t="str">
        <f>IFERROR(VLOOKUP(D683,[24]CODIGOS!$A$1:$I$1872,8,0),"CODIGO INVALIDO ")</f>
        <v>SAN CARLOS 1</v>
      </c>
      <c r="H683" s="23" t="s">
        <v>1252</v>
      </c>
      <c r="I683" s="59">
        <v>-1.1777930398709999</v>
      </c>
      <c r="J683" s="37">
        <v>-79.432654380798297</v>
      </c>
      <c r="K683" s="68">
        <v>44853</v>
      </c>
      <c r="L683" s="68" t="s">
        <v>70</v>
      </c>
      <c r="M683" s="37" t="s">
        <v>17</v>
      </c>
      <c r="N683" s="62">
        <v>0.75</v>
      </c>
      <c r="O683" s="62">
        <v>0.79166666666666663</v>
      </c>
      <c r="P683" s="27">
        <v>20.02</v>
      </c>
      <c r="Q683" s="27" t="s">
        <v>46</v>
      </c>
      <c r="R683" s="27" t="s">
        <v>109</v>
      </c>
      <c r="S683" s="27" t="s">
        <v>65</v>
      </c>
      <c r="T683" s="27"/>
      <c r="U683" s="27" t="s">
        <v>50</v>
      </c>
    </row>
    <row r="684" spans="1:21" s="192" customFormat="1" ht="14.25" customHeight="1" x14ac:dyDescent="0.2">
      <c r="A684" s="23" t="str">
        <f>IFERROR(VLOOKUP(D684,[23]CODIGOS!$A$1:$I$1872,2,0),"CODIGO INVALIDO ")</f>
        <v>ZONA 5</v>
      </c>
      <c r="B684" s="23" t="str">
        <f>IFERROR(VLOOKUP(D684,[23]CODIGOS!$A$1:$I$1872,3,0),"CODIGO INVALIDO ")</f>
        <v>LOS RIOS</v>
      </c>
      <c r="C684" s="23" t="str">
        <f>IFERROR(VLOOKUP(D684,[23]CODIGOS!$A$1:$I$1872,4,0),"CODIGO INVALIDO ")</f>
        <v>MOCACHE</v>
      </c>
      <c r="D684" s="23" t="s">
        <v>291</v>
      </c>
      <c r="E684" s="23" t="str">
        <f>IFERROR(VLOOKUP(D684,[24]CODIGOS!$A$1:$I$1872,6,0),"CODIGO INVALIDO ")</f>
        <v>QUEVEDO</v>
      </c>
      <c r="F684" s="23" t="str">
        <f>IFERROR(VLOOKUP(D684,[24]CODIGOS!$A$1:$I$1872,7,0),"CODIGO INVALIDO ")</f>
        <v>MOCACHE</v>
      </c>
      <c r="G684" s="23" t="str">
        <f>IFERROR(VLOOKUP(D684,[24]CODIGOS!$A$1:$I$1872,8,0),"CODIGO INVALIDO ")</f>
        <v>MOCACHE 2</v>
      </c>
      <c r="H684" s="27" t="s">
        <v>1260</v>
      </c>
      <c r="I684" s="27">
        <v>-1.1856019516219001</v>
      </c>
      <c r="J684" s="27">
        <v>-79.4332337379455</v>
      </c>
      <c r="K684" s="68">
        <v>44855</v>
      </c>
      <c r="L684" s="68" t="s">
        <v>70</v>
      </c>
      <c r="M684" s="37" t="s">
        <v>17</v>
      </c>
      <c r="N684" s="56">
        <v>0.56944444444444442</v>
      </c>
      <c r="O684" s="56">
        <v>0.66666666666666663</v>
      </c>
      <c r="P684" s="27">
        <v>11.13</v>
      </c>
      <c r="Q684" s="27" t="s">
        <v>46</v>
      </c>
      <c r="R684" s="27" t="s">
        <v>47</v>
      </c>
      <c r="S684" s="27" t="s">
        <v>187</v>
      </c>
      <c r="T684" s="23"/>
      <c r="U684" s="27" t="s">
        <v>50</v>
      </c>
    </row>
    <row r="685" spans="1:21" s="185" customFormat="1" ht="14.25" customHeight="1" x14ac:dyDescent="0.2">
      <c r="A685" s="23" t="str">
        <f>IFERROR(VLOOKUP(D685,[23]CODIGOS!$A$1:$I$1872,2,0),"CODIGO INVALIDO ")</f>
        <v>ZONA 5</v>
      </c>
      <c r="B685" s="23" t="str">
        <f>IFERROR(VLOOKUP(D685,[23]CODIGOS!$A$1:$I$1872,3,0),"CODIGO INVALIDO ")</f>
        <v>LOS RIOS</v>
      </c>
      <c r="C685" s="23" t="str">
        <f>IFERROR(VLOOKUP(D685,[23]CODIGOS!$A$1:$I$1872,4,0),"CODIGO INVALIDO ")</f>
        <v>QUEVEDO</v>
      </c>
      <c r="D685" s="64" t="s">
        <v>723</v>
      </c>
      <c r="E685" s="23" t="str">
        <f>IFERROR(VLOOKUP(D685,[24]CODIGOS!$A$1:$I$1872,6,0),"CODIGO INVALIDO ")</f>
        <v>QUEVEDO</v>
      </c>
      <c r="F685" s="23" t="str">
        <f>IFERROR(VLOOKUP(D685,[24]CODIGOS!$A$1:$I$1872,7,0),"CODIGO INVALIDO ")</f>
        <v>SAN CARLOS</v>
      </c>
      <c r="G685" s="23" t="str">
        <f>IFERROR(VLOOKUP(D685,[24]CODIGOS!$A$1:$I$1872,8,0),"CODIGO INVALIDO ")</f>
        <v>SAN CARLOS 1</v>
      </c>
      <c r="H685" s="23" t="s">
        <v>1056</v>
      </c>
      <c r="I685" s="59">
        <v>-0.99953349558997096</v>
      </c>
      <c r="J685" s="37">
        <v>-79.578437805175795</v>
      </c>
      <c r="K685" s="68">
        <v>44862</v>
      </c>
      <c r="L685" s="68" t="s">
        <v>70</v>
      </c>
      <c r="M685" s="61" t="s">
        <v>17</v>
      </c>
      <c r="N685" s="56">
        <v>0.5</v>
      </c>
      <c r="O685" s="56">
        <v>0.53472222222222221</v>
      </c>
      <c r="P685" s="27">
        <v>3</v>
      </c>
      <c r="Q685" s="27" t="s">
        <v>46</v>
      </c>
      <c r="R685" s="27" t="s">
        <v>47</v>
      </c>
      <c r="S685" s="27" t="s">
        <v>65</v>
      </c>
      <c r="T685" s="27"/>
      <c r="U685" s="27" t="s">
        <v>50</v>
      </c>
    </row>
    <row r="686" spans="1:21" s="185" customFormat="1" ht="14.25" customHeight="1" x14ac:dyDescent="0.2">
      <c r="A686" s="23" t="str">
        <f>IFERROR(VLOOKUP(D686,[23]CODIGOS!$A$1:$I$1872,2,0),"CODIGO INVALIDO ")</f>
        <v>ZONA 5</v>
      </c>
      <c r="B686" s="23" t="str">
        <f>IFERROR(VLOOKUP(D686,[23]CODIGOS!$A$1:$I$1872,3,0),"CODIGO INVALIDO ")</f>
        <v>LOS RIOS</v>
      </c>
      <c r="C686" s="23" t="str">
        <f>IFERROR(VLOOKUP(D686,[23]CODIGOS!$A$1:$I$1872,4,0),"CODIGO INVALIDO ")</f>
        <v>URDANETA</v>
      </c>
      <c r="D686" s="23" t="s">
        <v>720</v>
      </c>
      <c r="E686" s="23" t="str">
        <f>IFERROR(VLOOKUP(D686,[24]CODIGOS!$A$1:$I$1872,6,0),"CODIGO INVALIDO ")</f>
        <v>PUEBLOVIEJO</v>
      </c>
      <c r="F686" s="23" t="str">
        <f>IFERROR(VLOOKUP(D686,[24]CODIGOS!$A$1:$I$1872,7,0),"CODIGO INVALIDO ")</f>
        <v>PIJULLO</v>
      </c>
      <c r="G686" s="23" t="str">
        <f>IFERROR(VLOOKUP(D686,[24]CODIGOS!$A$1:$I$1872,8,0),"CODIGO INVALIDO ")</f>
        <v>PIJULLO 1</v>
      </c>
      <c r="H686" s="27" t="s">
        <v>1328</v>
      </c>
      <c r="I686" s="27">
        <v>-1.60804138038949</v>
      </c>
      <c r="J686" s="27">
        <v>-79.379181861877399</v>
      </c>
      <c r="K686" s="68">
        <v>44884</v>
      </c>
      <c r="L686" s="68" t="s">
        <v>70</v>
      </c>
      <c r="M686" s="37" t="s">
        <v>17</v>
      </c>
      <c r="N686" s="56">
        <v>0.45833333333333331</v>
      </c>
      <c r="O686" s="56">
        <v>0.625</v>
      </c>
      <c r="P686" s="27">
        <v>5.84</v>
      </c>
      <c r="Q686" s="27" t="s">
        <v>46</v>
      </c>
      <c r="R686" s="27" t="s">
        <v>47</v>
      </c>
      <c r="S686" s="27" t="s">
        <v>1329</v>
      </c>
      <c r="T686" s="23" t="s">
        <v>554</v>
      </c>
      <c r="U686" s="27" t="s">
        <v>50</v>
      </c>
    </row>
    <row r="687" spans="1:21" s="185" customFormat="1" ht="14.25" customHeight="1" x14ac:dyDescent="0.2">
      <c r="A687" s="23" t="str">
        <f>IFERROR(VLOOKUP(D687,[23]CODIGOS!$A$1:$I$1872,2,0),"CODIGO INVALIDO ")</f>
        <v>ZONA 5</v>
      </c>
      <c r="B687" s="23" t="str">
        <f>IFERROR(VLOOKUP(D687,[23]CODIGOS!$A$1:$I$1872,3,0),"CODIGO INVALIDO ")</f>
        <v>LOS RIOS</v>
      </c>
      <c r="C687" s="23" t="str">
        <f>IFERROR(VLOOKUP(D687,[23]CODIGOS!$A$1:$I$1872,4,0),"CODIGO INVALIDO ")</f>
        <v>MONTALVO</v>
      </c>
      <c r="D687" s="23" t="s">
        <v>435</v>
      </c>
      <c r="E687" s="23" t="str">
        <f>IFERROR(VLOOKUP(D687,[24]CODIGOS!$A$1:$I$1872,6,0),"CODIGO INVALIDO ")</f>
        <v>BABAHOYO</v>
      </c>
      <c r="F687" s="23" t="str">
        <f>IFERROR(VLOOKUP(D687,[24]CODIGOS!$A$1:$I$1872,7,0),"CODIGO INVALIDO ")</f>
        <v>MONTALVO</v>
      </c>
      <c r="G687" s="23" t="str">
        <f>IFERROR(VLOOKUP(D687,[24]CODIGOS!$A$1:$I$1872,8,0),"CODIGO INVALIDO ")</f>
        <v>MONTALVO 1</v>
      </c>
      <c r="H687" s="27" t="s">
        <v>1334</v>
      </c>
      <c r="I687" s="27">
        <v>-1.7820297836346</v>
      </c>
      <c r="J687" s="27">
        <v>-79.279081821441594</v>
      </c>
      <c r="K687" s="68">
        <v>44887</v>
      </c>
      <c r="L687" s="68" t="s">
        <v>70</v>
      </c>
      <c r="M687" s="37" t="s">
        <v>17</v>
      </c>
      <c r="N687" s="56">
        <v>0.59027777777777779</v>
      </c>
      <c r="O687" s="56">
        <v>0.61458333333333337</v>
      </c>
      <c r="P687" s="27">
        <v>14.77</v>
      </c>
      <c r="Q687" s="27" t="s">
        <v>46</v>
      </c>
      <c r="R687" s="27" t="s">
        <v>109</v>
      </c>
      <c r="S687" s="27" t="s">
        <v>65</v>
      </c>
      <c r="T687" s="23"/>
      <c r="U687" s="27" t="s">
        <v>50</v>
      </c>
    </row>
    <row r="688" spans="1:21" s="185" customFormat="1" ht="14.25" customHeight="1" x14ac:dyDescent="0.2">
      <c r="A688" s="23" t="str">
        <f>IFERROR(VLOOKUP(D688,[23]CODIGOS!$A$1:$I$1872,2,0),"CODIGO INVALIDO ")</f>
        <v>ZONA 5</v>
      </c>
      <c r="B688" s="23" t="str">
        <f>IFERROR(VLOOKUP(D688,[23]CODIGOS!$A$1:$I$1872,3,0),"CODIGO INVALIDO ")</f>
        <v>LOS RIOS</v>
      </c>
      <c r="C688" s="23" t="str">
        <f>IFERROR(VLOOKUP(D688,[23]CODIGOS!$A$1:$I$1872,4,0),"CODIGO INVALIDO ")</f>
        <v>MONTALVO</v>
      </c>
      <c r="D688" s="23" t="s">
        <v>435</v>
      </c>
      <c r="E688" s="23" t="str">
        <f>IFERROR(VLOOKUP(D688,[24]CODIGOS!$A$1:$I$1872,6,0),"CODIGO INVALIDO ")</f>
        <v>BABAHOYO</v>
      </c>
      <c r="F688" s="23" t="str">
        <f>IFERROR(VLOOKUP(D688,[24]CODIGOS!$A$1:$I$1872,7,0),"CODIGO INVALIDO ")</f>
        <v>MONTALVO</v>
      </c>
      <c r="G688" s="23" t="str">
        <f>IFERROR(VLOOKUP(D688,[24]CODIGOS!$A$1:$I$1872,8,0),"CODIGO INVALIDO ")</f>
        <v>MONTALVO 1</v>
      </c>
      <c r="H688" s="27" t="s">
        <v>199</v>
      </c>
      <c r="I688" s="27">
        <v>-1.7854720711652501</v>
      </c>
      <c r="J688" s="27">
        <v>-79.279081821441594</v>
      </c>
      <c r="K688" s="68">
        <v>44887</v>
      </c>
      <c r="L688" s="68" t="s">
        <v>70</v>
      </c>
      <c r="M688" s="37" t="s">
        <v>17</v>
      </c>
      <c r="N688" s="56">
        <v>0.625</v>
      </c>
      <c r="O688" s="56">
        <v>0.65277777777777779</v>
      </c>
      <c r="P688" s="27">
        <v>8.01</v>
      </c>
      <c r="Q688" s="27" t="s">
        <v>46</v>
      </c>
      <c r="R688" s="27" t="s">
        <v>109</v>
      </c>
      <c r="S688" s="27" t="s">
        <v>65</v>
      </c>
      <c r="T688" s="23"/>
      <c r="U688" s="27" t="s">
        <v>50</v>
      </c>
    </row>
    <row r="689" spans="1:21" s="185" customFormat="1" ht="14.25" customHeight="1" x14ac:dyDescent="0.2">
      <c r="A689" s="23" t="str">
        <f>IFERROR(VLOOKUP(D689,[23]CODIGOS!$A$1:$I$1872,2,0),"CODIGO INVALIDO ")</f>
        <v>ZONA 5</v>
      </c>
      <c r="B689" s="23" t="str">
        <f>IFERROR(VLOOKUP(D689,[23]CODIGOS!$A$1:$I$1872,3,0),"CODIGO INVALIDO ")</f>
        <v>LOS RIOS</v>
      </c>
      <c r="C689" s="23" t="str">
        <f>IFERROR(VLOOKUP(D689,[23]CODIGOS!$A$1:$I$1872,4,0),"CODIGO INVALIDO ")</f>
        <v>MONTALVO</v>
      </c>
      <c r="D689" s="64" t="s">
        <v>1241</v>
      </c>
      <c r="E689" s="23" t="str">
        <f>IFERROR(VLOOKUP(D689,[24]CODIGOS!$A$1:$I$1872,6,0),"CODIGO INVALIDO ")</f>
        <v>BABAHOYO</v>
      </c>
      <c r="F689" s="23" t="str">
        <f>IFERROR(VLOOKUP(D689,[24]CODIGOS!$A$1:$I$1872,7,0),"CODIGO INVALIDO ")</f>
        <v>LA ESMERALDA</v>
      </c>
      <c r="G689" s="23" t="str">
        <f>IFERROR(VLOOKUP(D689,[24]CODIGOS!$A$1:$I$1872,8,0),"CODIGO INVALIDO ")</f>
        <v>LA ESMERALDA 1</v>
      </c>
      <c r="H689" s="27" t="s">
        <v>267</v>
      </c>
      <c r="I689" s="27">
        <v>-1.77967057974099</v>
      </c>
      <c r="J689" s="3">
        <v>-79.290121793746906</v>
      </c>
      <c r="K689" s="58">
        <v>44917</v>
      </c>
      <c r="L689" s="58" t="s">
        <v>70</v>
      </c>
      <c r="M689" s="37" t="s">
        <v>17</v>
      </c>
      <c r="N689" s="56">
        <v>0.59722222222222221</v>
      </c>
      <c r="O689" s="56">
        <v>0.64583333333333337</v>
      </c>
      <c r="P689" s="27">
        <v>1</v>
      </c>
      <c r="Q689" s="27" t="s">
        <v>46</v>
      </c>
      <c r="R689" s="27" t="s">
        <v>47</v>
      </c>
      <c r="S689" s="27" t="s">
        <v>65</v>
      </c>
      <c r="T689" s="23"/>
      <c r="U689" s="27" t="s">
        <v>50</v>
      </c>
    </row>
    <row r="690" spans="1:21" s="192" customFormat="1" ht="14.25" customHeight="1" x14ac:dyDescent="0.2">
      <c r="A690" s="23" t="str">
        <f>IFERROR(VLOOKUP(D690,[23]CODIGOS!$A$1:$I$1872,2,0),"CODIGO INVALIDO ")</f>
        <v>ZONA 5</v>
      </c>
      <c r="B690" s="23" t="str">
        <f>IFERROR(VLOOKUP(D690,[23]CODIGOS!$A$1:$I$1872,3,0),"CODIGO INVALIDO ")</f>
        <v>GUAYAS</v>
      </c>
      <c r="C690" s="23" t="str">
        <f>IFERROR(VLOOKUP(D690,[23]CODIGOS!$A$1:$I$1872,4,0),"CODIGO INVALIDO ")</f>
        <v>EMPALME</v>
      </c>
      <c r="D690" s="64" t="s">
        <v>504</v>
      </c>
      <c r="E690" s="23" t="str">
        <f>IFERROR(VLOOKUP(D690,[24]CODIGOS!$A$1:$I$1872,6,0),"CODIGO INVALIDO ")</f>
        <v>EMPALME</v>
      </c>
      <c r="F690" s="23" t="str">
        <f>IFERROR(VLOOKUP(D690,[24]CODIGOS!$A$1:$I$1872,7,0),"CODIGO INVALIDO ")</f>
        <v>EMPALME SUROESTE</v>
      </c>
      <c r="G690" s="23" t="str">
        <f>IFERROR(VLOOKUP(D690,[24]CODIGOS!$A$1:$I$1872,8,0),"CODIGO INVALIDO ")</f>
        <v>EMPALME SUROESTE 1</v>
      </c>
      <c r="H690" s="45" t="s">
        <v>206</v>
      </c>
      <c r="I690" s="122">
        <v>-1.0425492959790901</v>
      </c>
      <c r="J690" s="55">
        <v>-79.637811183929401</v>
      </c>
      <c r="K690" s="68">
        <v>44646</v>
      </c>
      <c r="L690" s="68" t="s">
        <v>53</v>
      </c>
      <c r="M690" s="61" t="s">
        <v>17</v>
      </c>
      <c r="N690" s="123">
        <v>0.60416666666666663</v>
      </c>
      <c r="O690" s="123">
        <v>0.70833333333333337</v>
      </c>
      <c r="P690" s="55">
        <v>3</v>
      </c>
      <c r="Q690" s="27" t="s">
        <v>46</v>
      </c>
      <c r="R690" s="27" t="s">
        <v>109</v>
      </c>
      <c r="S690" s="27" t="s">
        <v>372</v>
      </c>
      <c r="T690" s="23"/>
      <c r="U690" s="55" t="s">
        <v>50</v>
      </c>
    </row>
    <row r="691" spans="1:21" s="192" customFormat="1" ht="14.25" customHeight="1" x14ac:dyDescent="0.2">
      <c r="A691" s="23" t="str">
        <f>IFERROR(VLOOKUP(D691,[23]CODIGOS!$A$1:$I$1872,2,0),"CODIGO INVALIDO ")</f>
        <v>ZONA 5</v>
      </c>
      <c r="B691" s="23" t="str">
        <f>IFERROR(VLOOKUP(D691,[23]CODIGOS!$A$1:$I$1872,3,0),"CODIGO INVALIDO ")</f>
        <v>GUAYAS</v>
      </c>
      <c r="C691" s="23" t="str">
        <f>IFERROR(VLOOKUP(D691,[23]CODIGOS!$A$1:$I$1872,4,0),"CODIGO INVALIDO ")</f>
        <v>EMPALME</v>
      </c>
      <c r="D691" s="64" t="s">
        <v>504</v>
      </c>
      <c r="E691" s="23" t="str">
        <f>IFERROR(VLOOKUP(D691,[24]CODIGOS!$A$1:$I$1872,6,0),"CODIGO INVALIDO ")</f>
        <v>EMPALME</v>
      </c>
      <c r="F691" s="23" t="str">
        <f>IFERROR(VLOOKUP(D691,[24]CODIGOS!$A$1:$I$1872,7,0),"CODIGO INVALIDO ")</f>
        <v>EMPALME SUROESTE</v>
      </c>
      <c r="G691" s="23" t="str">
        <f>IFERROR(VLOOKUP(D691,[24]CODIGOS!$A$1:$I$1872,8,0),"CODIGO INVALIDO ")</f>
        <v>EMPALME SUROESTE 1</v>
      </c>
      <c r="H691" s="45" t="s">
        <v>607</v>
      </c>
      <c r="I691" s="122">
        <v>-1.0570307935151</v>
      </c>
      <c r="J691" s="55">
        <v>-79.631395339965806</v>
      </c>
      <c r="K691" s="68">
        <v>44647</v>
      </c>
      <c r="L691" s="68" t="s">
        <v>53</v>
      </c>
      <c r="M691" s="61" t="s">
        <v>17</v>
      </c>
      <c r="N691" s="123">
        <v>0.77083333333333337</v>
      </c>
      <c r="O691" s="123">
        <v>0.83333333333333337</v>
      </c>
      <c r="P691" s="55">
        <v>4</v>
      </c>
      <c r="Q691" s="27" t="s">
        <v>46</v>
      </c>
      <c r="R691" s="27" t="s">
        <v>47</v>
      </c>
      <c r="S691" s="27" t="s">
        <v>49</v>
      </c>
      <c r="T691" s="23" t="s">
        <v>554</v>
      </c>
      <c r="U691" s="55" t="s">
        <v>50</v>
      </c>
    </row>
    <row r="692" spans="1:21" s="192" customFormat="1" ht="14.25" customHeight="1" x14ac:dyDescent="0.2">
      <c r="A692" s="23" t="str">
        <f>IFERROR(VLOOKUP(D692,[23]CODIGOS!$A$1:$I$1872,2,0),"CODIGO INVALIDO ")</f>
        <v>ZONA 5</v>
      </c>
      <c r="B692" s="23" t="str">
        <f>IFERROR(VLOOKUP(D692,[23]CODIGOS!$A$1:$I$1872,3,0),"CODIGO INVALIDO ")</f>
        <v>GUAYAS</v>
      </c>
      <c r="C692" s="23" t="str">
        <f>IFERROR(VLOOKUP(D692,[23]CODIGOS!$A$1:$I$1872,4,0),"CODIGO INVALIDO ")</f>
        <v>DAULE</v>
      </c>
      <c r="D692" s="64" t="s">
        <v>599</v>
      </c>
      <c r="E692" s="23" t="str">
        <f>IFERROR(VLOOKUP(D692,[24]CODIGOS!$A$1:$I$1872,6,0),"CODIGO INVALIDO ")</f>
        <v>DAULE</v>
      </c>
      <c r="F692" s="23" t="str">
        <f>IFERROR(VLOOKUP(D692,[24]CODIGOS!$A$1:$I$1872,7,0),"CODIGO INVALIDO ")</f>
        <v>JUAN BAUTISTA AGUIRRE</v>
      </c>
      <c r="G692" s="23" t="str">
        <f>IFERROR(VLOOKUP(D692,[24]CODIGOS!$A$1:$I$1872,8,0),"CODIGO INVALIDO ")</f>
        <v>JUAN BAUTISTA AGUIRRE 2</v>
      </c>
      <c r="H692" s="45" t="s">
        <v>725</v>
      </c>
      <c r="I692" s="122">
        <v>-1.9801488366704201</v>
      </c>
      <c r="J692" s="55">
        <f>-79.991455078125</f>
        <v>-79.991455078125</v>
      </c>
      <c r="K692" s="68">
        <v>44664</v>
      </c>
      <c r="L692" s="68" t="s">
        <v>53</v>
      </c>
      <c r="M692" s="61" t="s">
        <v>17</v>
      </c>
      <c r="N692" s="123">
        <v>0.66666666666666663</v>
      </c>
      <c r="O692" s="123">
        <v>0.72916666666666663</v>
      </c>
      <c r="P692" s="55">
        <v>36.51</v>
      </c>
      <c r="Q692" s="55" t="s">
        <v>46</v>
      </c>
      <c r="R692" s="27" t="s">
        <v>47</v>
      </c>
      <c r="S692" s="27" t="s">
        <v>187</v>
      </c>
      <c r="T692" s="23"/>
      <c r="U692" s="27" t="s">
        <v>50</v>
      </c>
    </row>
    <row r="693" spans="1:21" s="192" customFormat="1" ht="14.25" customHeight="1" x14ac:dyDescent="0.2">
      <c r="A693" s="23" t="str">
        <f>IFERROR(VLOOKUP(D693,[23]CODIGOS!$A$1:$I$1872,2,0),"CODIGO INVALIDO ")</f>
        <v>ZONA 5</v>
      </c>
      <c r="B693" s="23" t="str">
        <f>IFERROR(VLOOKUP(D693,[23]CODIGOS!$A$1:$I$1872,3,0),"CODIGO INVALIDO ")</f>
        <v>GUAYAS</v>
      </c>
      <c r="C693" s="23" t="str">
        <f>IFERROR(VLOOKUP(D693,[23]CODIGOS!$A$1:$I$1872,4,0),"CODIGO INVALIDO ")</f>
        <v>EL TRIUNFO</v>
      </c>
      <c r="D693" s="64" t="s">
        <v>478</v>
      </c>
      <c r="E693" s="23" t="str">
        <f>IFERROR(VLOOKUP(D693,[24]CODIGOS!$A$1:$I$1872,6,0),"CODIGO INVALIDO ")</f>
        <v>EL TRIUNFO BUCAY</v>
      </c>
      <c r="F693" s="23" t="str">
        <f>IFERROR(VLOOKUP(D693,[24]CODIGOS!$A$1:$I$1872,7,0),"CODIGO INVALIDO ")</f>
        <v>EL TRIUNFO OESTE</v>
      </c>
      <c r="G693" s="23" t="str">
        <f>IFERROR(VLOOKUP(D693,[24]CODIGOS!$A$1:$I$1872,8,0),"CODIGO INVALIDO ")</f>
        <v>EL TRIUNFO OESTE 2</v>
      </c>
      <c r="H693" s="45" t="s">
        <v>1007</v>
      </c>
      <c r="I693" s="122">
        <v>-2.29535669055474</v>
      </c>
      <c r="J693" s="55">
        <v>-79.219322204589801</v>
      </c>
      <c r="K693" s="68">
        <v>44761</v>
      </c>
      <c r="L693" s="55" t="s">
        <v>53</v>
      </c>
      <c r="M693" s="61" t="s">
        <v>17</v>
      </c>
      <c r="N693" s="123">
        <v>0.75</v>
      </c>
      <c r="O693" s="123">
        <v>0.72916666666666663</v>
      </c>
      <c r="P693" s="55">
        <v>6.16</v>
      </c>
      <c r="Q693" s="27" t="s">
        <v>46</v>
      </c>
      <c r="R693" s="27" t="s">
        <v>109</v>
      </c>
      <c r="S693" s="27" t="s">
        <v>998</v>
      </c>
      <c r="T693" s="23"/>
      <c r="U693" s="55" t="s">
        <v>50</v>
      </c>
    </row>
    <row r="694" spans="1:21" s="185" customFormat="1" ht="14.25" customHeight="1" x14ac:dyDescent="0.2">
      <c r="A694" s="23" t="str">
        <f>IFERROR(VLOOKUP(D694,[23]CODIGOS!$A$1:$I$1872,2,0),"CODIGO INVALIDO ")</f>
        <v>ZONA 5</v>
      </c>
      <c r="B694" s="23" t="str">
        <f>IFERROR(VLOOKUP(D694,[23]CODIGOS!$A$1:$I$1872,3,0),"CODIGO INVALIDO ")</f>
        <v>GUAYAS</v>
      </c>
      <c r="C694" s="23" t="str">
        <f>IFERROR(VLOOKUP(D694,[23]CODIGOS!$A$1:$I$1872,4,0),"CODIGO INVALIDO ")</f>
        <v>PEDRO CARBO</v>
      </c>
      <c r="D694" s="40" t="s">
        <v>195</v>
      </c>
      <c r="E694" s="23" t="str">
        <f>IFERROR(VLOOKUP(D694,[24]CODIGOS!$A$1:$I$1872,6,0),"CODIGO INVALIDO ")</f>
        <v>PEDRO CARBO</v>
      </c>
      <c r="F694" s="23" t="str">
        <f>IFERROR(VLOOKUP(D694,[24]CODIGOS!$A$1:$I$1872,7,0),"CODIGO INVALIDO ")</f>
        <v>PEDRO CARBO</v>
      </c>
      <c r="G694" s="23" t="str">
        <f>IFERROR(VLOOKUP(D694,[24]CODIGOS!$A$1:$I$1872,8,0),"CODIGO INVALIDO ")</f>
        <v>PEDRO CARBO 1</v>
      </c>
      <c r="H694" s="45" t="s">
        <v>1298</v>
      </c>
      <c r="I694" s="124">
        <v>-1.78473214074423</v>
      </c>
      <c r="J694" s="27">
        <v>-80.223455429077106</v>
      </c>
      <c r="K694" s="68">
        <v>44873</v>
      </c>
      <c r="L694" s="68" t="s">
        <v>53</v>
      </c>
      <c r="M694" s="55" t="s">
        <v>17</v>
      </c>
      <c r="N694" s="62">
        <v>0.79861111111111116</v>
      </c>
      <c r="O694" s="62">
        <v>0.86805555555555547</v>
      </c>
      <c r="P694" s="27">
        <v>28.49</v>
      </c>
      <c r="Q694" s="27" t="s">
        <v>46</v>
      </c>
      <c r="R694" s="27" t="s">
        <v>47</v>
      </c>
      <c r="S694" s="27" t="s">
        <v>187</v>
      </c>
      <c r="T694" s="27"/>
      <c r="U694" s="55" t="s">
        <v>50</v>
      </c>
    </row>
    <row r="695" spans="1:21" s="192" customFormat="1" ht="14.25" customHeight="1" x14ac:dyDescent="0.2">
      <c r="A695" s="23" t="str">
        <f>IFERROR(VLOOKUP(D695,[23]CODIGOS!$A$1:$I$1872,2,0),"CODIGO INVALIDO ")</f>
        <v>ZONA 5</v>
      </c>
      <c r="B695" s="23" t="str">
        <f>IFERROR(VLOOKUP(D695,[23]CODIGOS!$A$1:$I$1872,3,0),"CODIGO INVALIDO ")</f>
        <v>GUAYAS</v>
      </c>
      <c r="C695" s="23" t="str">
        <f>IFERROR(VLOOKUP(D695,[23]CODIGOS!$A$1:$I$1872,4,0),"CODIGO INVALIDO ")</f>
        <v>MILAGRO</v>
      </c>
      <c r="D695" s="7" t="s">
        <v>52</v>
      </c>
      <c r="E695" s="23" t="str">
        <f>IFERROR(VLOOKUP(D695,[24]CODIGOS!$A$1:$I$1872,6,0),"CODIGO INVALIDO ")</f>
        <v>MILAGRO</v>
      </c>
      <c r="F695" s="23" t="str">
        <f>IFERROR(VLOOKUP(D695,[24]CODIGOS!$A$1:$I$1872,7,0),"CODIGO INVALIDO ")</f>
        <v>LAS PIÑAS</v>
      </c>
      <c r="G695" s="23" t="str">
        <f>IFERROR(VLOOKUP(D695,[24]CODIGOS!$A$1:$I$1872,8,0),"CODIGO INVALIDO ")</f>
        <v>LAS PIÑAS 1</v>
      </c>
      <c r="H695" s="225" t="s">
        <v>1356</v>
      </c>
      <c r="I695" s="55">
        <v>-2.16687981587441</v>
      </c>
      <c r="J695" s="125">
        <v>-79.607985019683795</v>
      </c>
      <c r="K695" s="126">
        <v>44900</v>
      </c>
      <c r="L695" s="55" t="s">
        <v>53</v>
      </c>
      <c r="M695" s="78" t="s">
        <v>17</v>
      </c>
      <c r="N695" s="62">
        <v>0.33333333333333331</v>
      </c>
      <c r="O695" s="62">
        <v>0.6875</v>
      </c>
      <c r="P695" s="125">
        <v>13.04</v>
      </c>
      <c r="Q695" s="226" t="s">
        <v>46</v>
      </c>
      <c r="R695" s="55" t="s">
        <v>47</v>
      </c>
      <c r="S695" s="55" t="s">
        <v>1357</v>
      </c>
      <c r="T695" s="125" t="s">
        <v>120</v>
      </c>
      <c r="U695" s="27" t="s">
        <v>50</v>
      </c>
    </row>
    <row r="696" spans="1:21" s="185" customFormat="1" ht="14.25" customHeight="1" x14ac:dyDescent="0.2">
      <c r="A696" s="23" t="str">
        <f>IFERROR(VLOOKUP(D696,[23]CODIGOS!$A$1:$I$1872,2,0),"CODIGO INVALIDO ")</f>
        <v>ZONA 5</v>
      </c>
      <c r="B696" s="23" t="str">
        <f>IFERROR(VLOOKUP(D696,[23]CODIGOS!$A$1:$I$1872,3,0),"CODIGO INVALIDO ")</f>
        <v>GUAYAS</v>
      </c>
      <c r="C696" s="23" t="str">
        <f>IFERROR(VLOOKUP(D696,[23]CODIGOS!$A$1:$I$1872,4,0),"CODIGO INVALIDO ")</f>
        <v>PEDRO CARBO</v>
      </c>
      <c r="D696" s="49" t="s">
        <v>195</v>
      </c>
      <c r="E696" s="23" t="str">
        <f>IFERROR(VLOOKUP(D696,[24]CODIGOS!$A$1:$I$1872,6,0),"CODIGO INVALIDO ")</f>
        <v>PEDRO CARBO</v>
      </c>
      <c r="F696" s="23" t="str">
        <f>IFERROR(VLOOKUP(D696,[24]CODIGOS!$A$1:$I$1872,7,0),"CODIGO INVALIDO ")</f>
        <v>PEDRO CARBO</v>
      </c>
      <c r="G696" s="23" t="str">
        <f>IFERROR(VLOOKUP(D696,[24]CODIGOS!$A$1:$I$1872,8,0),"CODIGO INVALIDO ")</f>
        <v>PEDRO CARBO 1</v>
      </c>
      <c r="H696" s="110" t="s">
        <v>1381</v>
      </c>
      <c r="I696" s="59">
        <v>-1.8112836595595601</v>
      </c>
      <c r="J696" s="27">
        <v>-80.239366292953505</v>
      </c>
      <c r="K696" s="67">
        <v>44919</v>
      </c>
      <c r="L696" s="55" t="s">
        <v>53</v>
      </c>
      <c r="M696" s="78" t="s">
        <v>17</v>
      </c>
      <c r="N696" s="62">
        <v>0.79861111111111116</v>
      </c>
      <c r="O696" s="62">
        <v>0.86805555555555547</v>
      </c>
      <c r="P696" s="27">
        <v>16.52</v>
      </c>
      <c r="Q696" s="226" t="s">
        <v>46</v>
      </c>
      <c r="R696" s="55" t="s">
        <v>72</v>
      </c>
      <c r="S696" s="125" t="s">
        <v>1382</v>
      </c>
      <c r="T696" s="23"/>
      <c r="U696" s="125" t="s">
        <v>50</v>
      </c>
    </row>
    <row r="697" spans="1:21" s="185" customFormat="1" ht="14.25" customHeight="1" x14ac:dyDescent="0.2">
      <c r="A697" s="23" t="str">
        <f>IFERROR(VLOOKUP(D697,[23]CODIGOS!$A$1:$I$1872,2,0),"CODIGO INVALIDO ")</f>
        <v>ZONA 5</v>
      </c>
      <c r="B697" s="23" t="str">
        <f>IFERROR(VLOOKUP(D697,[23]CODIGOS!$A$1:$I$1872,3,0),"CODIGO INVALIDO ")</f>
        <v>GUAYAS</v>
      </c>
      <c r="C697" s="23" t="str">
        <f>IFERROR(VLOOKUP(D697,[23]CODIGOS!$A$1:$I$1872,4,0),"CODIGO INVALIDO ")</f>
        <v>PEDRO CARBO</v>
      </c>
      <c r="D697" s="49" t="s">
        <v>195</v>
      </c>
      <c r="E697" s="23" t="str">
        <f>IFERROR(VLOOKUP(D697,[24]CODIGOS!$A$1:$I$1872,6,0),"CODIGO INVALIDO ")</f>
        <v>PEDRO CARBO</v>
      </c>
      <c r="F697" s="23" t="str">
        <f>IFERROR(VLOOKUP(D697,[24]CODIGOS!$A$1:$I$1872,7,0),"CODIGO INVALIDO ")</f>
        <v>PEDRO CARBO</v>
      </c>
      <c r="G697" s="23" t="str">
        <f>IFERROR(VLOOKUP(D697,[24]CODIGOS!$A$1:$I$1872,8,0),"CODIGO INVALIDO ")</f>
        <v>PEDRO CARBO 1</v>
      </c>
      <c r="H697" s="110" t="s">
        <v>1383</v>
      </c>
      <c r="I697" s="59">
        <v>-1.8114337882096601</v>
      </c>
      <c r="J697" s="27">
        <v>-80.239656971527097</v>
      </c>
      <c r="K697" s="58">
        <v>44920</v>
      </c>
      <c r="L697" s="55" t="s">
        <v>53</v>
      </c>
      <c r="M697" s="78" t="s">
        <v>17</v>
      </c>
      <c r="N697" s="62">
        <v>0.79861111111111116</v>
      </c>
      <c r="O697" s="62">
        <v>0.86805555555555547</v>
      </c>
      <c r="P697" s="27">
        <v>13.54</v>
      </c>
      <c r="Q697" s="226" t="s">
        <v>46</v>
      </c>
      <c r="R697" s="55" t="s">
        <v>72</v>
      </c>
      <c r="S697" s="125" t="s">
        <v>448</v>
      </c>
      <c r="T697" s="23" t="s">
        <v>161</v>
      </c>
      <c r="U697" s="125" t="s">
        <v>50</v>
      </c>
    </row>
    <row r="698" spans="1:21" s="192" customFormat="1" ht="14.25" customHeight="1" x14ac:dyDescent="0.2">
      <c r="A698" s="23" t="str">
        <f>IFERROR(VLOOKUP(D698,[23]CODIGOS!$A$1:$I$1872,2,0),"CODIGO INVALIDO ")</f>
        <v>ZONA 5</v>
      </c>
      <c r="B698" s="23" t="str">
        <f>IFERROR(VLOOKUP(D698,[23]CODIGOS!$A$1:$I$1872,3,0),"CODIGO INVALIDO ")</f>
        <v>BOLIVAR</v>
      </c>
      <c r="C698" s="23" t="str">
        <f>IFERROR(VLOOKUP(D698,[23]CODIGOS!$A$1:$I$1872,4,0),"CODIGO INVALIDO ")</f>
        <v>CHILLANES</v>
      </c>
      <c r="D698" s="64" t="s">
        <v>196</v>
      </c>
      <c r="E698" s="23" t="str">
        <f>IFERROR(VLOOKUP(D698,[24]CODIGOS!$A$1:$I$1872,6,0),"CODIGO INVALIDO ")</f>
        <v>CHILLANES</v>
      </c>
      <c r="F698" s="23" t="str">
        <f>IFERROR(VLOOKUP(D698,[24]CODIGOS!$A$1:$I$1872,7,0),"CODIGO INVALIDO ")</f>
        <v>CHILLANES</v>
      </c>
      <c r="G698" s="23" t="str">
        <f>IFERROR(VLOOKUP(D698,[24]CODIGOS!$A$1:$I$1872,8,0),"CODIGO INVALIDO ")</f>
        <v>CHILLANES 1</v>
      </c>
      <c r="H698" s="23" t="s">
        <v>479</v>
      </c>
      <c r="I698" s="59">
        <v>-2.1780726699611699</v>
      </c>
      <c r="J698" s="37">
        <v>-79.117655754089299</v>
      </c>
      <c r="K698" s="68">
        <v>44616</v>
      </c>
      <c r="L698" s="68" t="s">
        <v>132</v>
      </c>
      <c r="M698" s="61" t="s">
        <v>17</v>
      </c>
      <c r="N698" s="56">
        <v>0.375</v>
      </c>
      <c r="O698" s="56">
        <v>0.75</v>
      </c>
      <c r="P698" s="27">
        <v>30</v>
      </c>
      <c r="Q698" s="65" t="s">
        <v>46</v>
      </c>
      <c r="R698" s="27" t="s">
        <v>47</v>
      </c>
      <c r="S698" s="27" t="s">
        <v>480</v>
      </c>
      <c r="T698" s="23" t="s">
        <v>168</v>
      </c>
      <c r="U698" s="27" t="s">
        <v>50</v>
      </c>
    </row>
    <row r="699" spans="1:21" s="192" customFormat="1" ht="14.25" customHeight="1" x14ac:dyDescent="0.2">
      <c r="A699" s="23" t="str">
        <f>IFERROR(VLOOKUP(D699,[23]CODIGOS!$A$1:$I$1872,2,0),"CODIGO INVALIDO ")</f>
        <v>ZONA 5</v>
      </c>
      <c r="B699" s="23" t="str">
        <f>IFERROR(VLOOKUP(D699,[23]CODIGOS!$A$1:$I$1872,3,0),"CODIGO INVALIDO ")</f>
        <v>BOLIVAR</v>
      </c>
      <c r="C699" s="23" t="str">
        <f>IFERROR(VLOOKUP(D699,[23]CODIGOS!$A$1:$I$1872,4,0),"CODIGO INVALIDO ")</f>
        <v>ECHEANDIA</v>
      </c>
      <c r="D699" s="64" t="s">
        <v>197</v>
      </c>
      <c r="E699" s="23" t="str">
        <f>IFERROR(VLOOKUP(D699,[24]CODIGOS!$A$1:$I$1872,6,0),"CODIGO INVALIDO ")</f>
        <v>SUBTROPICO</v>
      </c>
      <c r="F699" s="23" t="str">
        <f>IFERROR(VLOOKUP(D699,[24]CODIGOS!$A$1:$I$1872,7,0),"CODIGO INVALIDO ")</f>
        <v>ECHEANDIA</v>
      </c>
      <c r="G699" s="23" t="str">
        <f>IFERROR(VLOOKUP(D699,[24]CODIGOS!$A$1:$I$1872,8,0),"CODIGO INVALIDO ")</f>
        <v>ECHEANDIA 1</v>
      </c>
      <c r="H699" s="23" t="s">
        <v>549</v>
      </c>
      <c r="I699" s="59">
        <v>-1.4103400829200401</v>
      </c>
      <c r="J699" s="37">
        <v>-79.308789968490601</v>
      </c>
      <c r="K699" s="68">
        <v>44629</v>
      </c>
      <c r="L699" s="68" t="s">
        <v>132</v>
      </c>
      <c r="M699" s="61" t="s">
        <v>17</v>
      </c>
      <c r="N699" s="56">
        <v>0.39583333333333331</v>
      </c>
      <c r="O699" s="56">
        <v>0.5</v>
      </c>
      <c r="P699" s="27">
        <v>10</v>
      </c>
      <c r="Q699" s="65" t="s">
        <v>550</v>
      </c>
      <c r="R699" s="27" t="s">
        <v>47</v>
      </c>
      <c r="S699" s="27" t="s">
        <v>551</v>
      </c>
      <c r="T699" s="23"/>
      <c r="U699" s="27" t="s">
        <v>50</v>
      </c>
    </row>
    <row r="700" spans="1:21" s="192" customFormat="1" ht="14.25" customHeight="1" x14ac:dyDescent="0.2">
      <c r="A700" s="23" t="str">
        <f>IFERROR(VLOOKUP(D700,[23]CODIGOS!$A$1:$I$1872,2,0),"CODIGO INVALIDO ")</f>
        <v>ZONA 5</v>
      </c>
      <c r="B700" s="23" t="str">
        <f>IFERROR(VLOOKUP(D700,[23]CODIGOS!$A$1:$I$1872,3,0),"CODIGO INVALIDO ")</f>
        <v>BOLIVAR</v>
      </c>
      <c r="C700" s="23" t="str">
        <f>IFERROR(VLOOKUP(D700,[23]CODIGOS!$A$1:$I$1872,4,0),"CODIGO INVALIDO ")</f>
        <v>ECHEANDIA</v>
      </c>
      <c r="D700" s="64" t="s">
        <v>197</v>
      </c>
      <c r="E700" s="23" t="str">
        <f>IFERROR(VLOOKUP(D700,[24]CODIGOS!$A$1:$I$1872,6,0),"CODIGO INVALIDO ")</f>
        <v>SUBTROPICO</v>
      </c>
      <c r="F700" s="23" t="str">
        <f>IFERROR(VLOOKUP(D700,[24]CODIGOS!$A$1:$I$1872,7,0),"CODIGO INVALIDO ")</f>
        <v>ECHEANDIA</v>
      </c>
      <c r="G700" s="23" t="str">
        <f>IFERROR(VLOOKUP(D700,[24]CODIGOS!$A$1:$I$1872,8,0),"CODIGO INVALIDO ")</f>
        <v>ECHEANDIA 1</v>
      </c>
      <c r="H700" s="23" t="s">
        <v>726</v>
      </c>
      <c r="I700" s="27">
        <v>-1.452294958</v>
      </c>
      <c r="J700" s="27">
        <v>-79.208059739999996</v>
      </c>
      <c r="K700" s="68">
        <v>44655</v>
      </c>
      <c r="L700" s="68" t="s">
        <v>132</v>
      </c>
      <c r="M700" s="61" t="s">
        <v>17</v>
      </c>
      <c r="N700" s="62">
        <v>0.75</v>
      </c>
      <c r="O700" s="62">
        <v>0.97916666666666663</v>
      </c>
      <c r="P700" s="27">
        <v>1</v>
      </c>
      <c r="Q700" s="27" t="s">
        <v>550</v>
      </c>
      <c r="R700" s="27" t="s">
        <v>109</v>
      </c>
      <c r="S700" s="27" t="s">
        <v>65</v>
      </c>
      <c r="T700" s="23"/>
      <c r="U700" s="27" t="s">
        <v>50</v>
      </c>
    </row>
    <row r="701" spans="1:21" s="192" customFormat="1" ht="14.25" customHeight="1" x14ac:dyDescent="0.2">
      <c r="A701" s="23" t="str">
        <f>IFERROR(VLOOKUP(D701,[23]CODIGOS!$A$1:$I$1872,2,0),"CODIGO INVALIDO ")</f>
        <v>ZONA 5</v>
      </c>
      <c r="B701" s="23" t="str">
        <f>IFERROR(VLOOKUP(D701,[23]CODIGOS!$A$1:$I$1872,3,0),"CODIGO INVALIDO ")</f>
        <v>BOLIVAR</v>
      </c>
      <c r="C701" s="23" t="str">
        <f>IFERROR(VLOOKUP(D701,[23]CODIGOS!$A$1:$I$1872,4,0),"CODIGO INVALIDO ")</f>
        <v>GUARANDA</v>
      </c>
      <c r="D701" s="64" t="s">
        <v>131</v>
      </c>
      <c r="E701" s="23" t="str">
        <f>IFERROR(VLOOKUP(D701,[24]CODIGOS!$A$1:$I$1872,6,0),"CODIGO INVALIDO ")</f>
        <v>GUARANDA</v>
      </c>
      <c r="F701" s="23" t="str">
        <f>IFERROR(VLOOKUP(D701,[24]CODIGOS!$A$1:$I$1872,7,0),"CODIGO INVALIDO ")</f>
        <v>GUARANDA SUR</v>
      </c>
      <c r="G701" s="23" t="str">
        <f>IFERROR(VLOOKUP(D701,[24]CODIGOS!$A$1:$I$1872,8,0),"CODIGO INVALIDO ")</f>
        <v>GUARANDA SUR 1</v>
      </c>
      <c r="H701" s="37" t="s">
        <v>727</v>
      </c>
      <c r="I701" s="27">
        <v>-1.5901472889536901</v>
      </c>
      <c r="J701" s="27">
        <v>-78.993914723396301</v>
      </c>
      <c r="K701" s="68">
        <v>44659</v>
      </c>
      <c r="L701" s="68" t="s">
        <v>132</v>
      </c>
      <c r="M701" s="61" t="s">
        <v>17</v>
      </c>
      <c r="N701" s="62">
        <v>0.45833333333333331</v>
      </c>
      <c r="O701" s="62">
        <v>0.54166666666666663</v>
      </c>
      <c r="P701" s="23">
        <v>1.5</v>
      </c>
      <c r="Q701" s="27" t="s">
        <v>550</v>
      </c>
      <c r="R701" s="27" t="s">
        <v>47</v>
      </c>
      <c r="S701" s="27" t="s">
        <v>619</v>
      </c>
      <c r="T701" s="23"/>
      <c r="U701" s="27" t="s">
        <v>50</v>
      </c>
    </row>
    <row r="702" spans="1:21" s="185" customFormat="1" ht="14.25" customHeight="1" x14ac:dyDescent="0.2">
      <c r="A702" s="23" t="str">
        <f>IFERROR(VLOOKUP(D702,[23]CODIGOS!$A$1:$I$1872,2,0),"CODIGO INVALIDO ")</f>
        <v>ZONA 5</v>
      </c>
      <c r="B702" s="23" t="str">
        <f>IFERROR(VLOOKUP(D702,[23]CODIGOS!$A$1:$I$1872,3,0),"CODIGO INVALIDO ")</f>
        <v>BOLIVAR</v>
      </c>
      <c r="C702" s="23" t="str">
        <f>IFERROR(VLOOKUP(D702,[23]CODIGOS!$A$1:$I$1872,4,0),"CODIGO INVALIDO ")</f>
        <v>ECHEANDIA</v>
      </c>
      <c r="D702" s="64" t="s">
        <v>197</v>
      </c>
      <c r="E702" s="23" t="str">
        <f>IFERROR(VLOOKUP(D702,[24]CODIGOS!$A$1:$I$1872,6,0),"CODIGO INVALIDO ")</f>
        <v>SUBTROPICO</v>
      </c>
      <c r="F702" s="23" t="str">
        <f>IFERROR(VLOOKUP(D702,[24]CODIGOS!$A$1:$I$1872,7,0),"CODIGO INVALIDO ")</f>
        <v>ECHEANDIA</v>
      </c>
      <c r="G702" s="23" t="str">
        <f>IFERROR(VLOOKUP(D702,[24]CODIGOS!$A$1:$I$1872,8,0),"CODIGO INVALIDO ")</f>
        <v>ECHEANDIA 1</v>
      </c>
      <c r="H702" s="37" t="s">
        <v>198</v>
      </c>
      <c r="I702" s="27">
        <v>-1.436221</v>
      </c>
      <c r="J702" s="27">
        <v>-79.260047</v>
      </c>
      <c r="K702" s="68">
        <v>44680</v>
      </c>
      <c r="L702" s="68" t="s">
        <v>132</v>
      </c>
      <c r="M702" s="61" t="s">
        <v>17</v>
      </c>
      <c r="N702" s="56">
        <v>0.5</v>
      </c>
      <c r="O702" s="56">
        <v>0.58333333333333337</v>
      </c>
      <c r="P702" s="27">
        <v>2</v>
      </c>
      <c r="Q702" s="27" t="s">
        <v>550</v>
      </c>
      <c r="R702" s="27" t="s">
        <v>47</v>
      </c>
      <c r="S702" s="27" t="s">
        <v>729</v>
      </c>
      <c r="T702" s="23"/>
      <c r="U702" s="27" t="s">
        <v>50</v>
      </c>
    </row>
    <row r="703" spans="1:21" s="192" customFormat="1" ht="14.25" customHeight="1" x14ac:dyDescent="0.2">
      <c r="A703" s="23" t="str">
        <f>IFERROR(VLOOKUP(D703,[23]CODIGOS!$A$1:$I$1872,2,0),"CODIGO INVALIDO ")</f>
        <v>ZONA 5</v>
      </c>
      <c r="B703" s="23" t="str">
        <f>IFERROR(VLOOKUP(D703,[23]CODIGOS!$A$1:$I$1872,3,0),"CODIGO INVALIDO ")</f>
        <v>BOLIVAR</v>
      </c>
      <c r="C703" s="23" t="str">
        <f>IFERROR(VLOOKUP(D703,[23]CODIGOS!$A$1:$I$1872,4,0),"CODIGO INVALIDO ")</f>
        <v>CALUMA</v>
      </c>
      <c r="D703" s="64" t="s">
        <v>728</v>
      </c>
      <c r="E703" s="23" t="str">
        <f>IFERROR(VLOOKUP(D703,[24]CODIGOS!$A$1:$I$1872,6,0),"CODIGO INVALIDO ")</f>
        <v>SUBTROPICO</v>
      </c>
      <c r="F703" s="23" t="str">
        <f>IFERROR(VLOOKUP(D703,[24]CODIGOS!$A$1:$I$1872,7,0),"CODIGO INVALIDO ")</f>
        <v>CALUMA</v>
      </c>
      <c r="G703" s="23" t="str">
        <f>IFERROR(VLOOKUP(D703,[24]CODIGOS!$A$1:$I$1872,8,0),"CODIGO INVALIDO ")</f>
        <v>CALUMA 1</v>
      </c>
      <c r="H703" s="23" t="s">
        <v>840</v>
      </c>
      <c r="I703" s="27">
        <v>-1.627076</v>
      </c>
      <c r="J703" s="27">
        <v>-79.304536999999996</v>
      </c>
      <c r="K703" s="68">
        <v>44698</v>
      </c>
      <c r="L703" s="68" t="s">
        <v>132</v>
      </c>
      <c r="M703" s="61" t="s">
        <v>17</v>
      </c>
      <c r="N703" s="62">
        <v>0.625</v>
      </c>
      <c r="O703" s="62">
        <v>0.66666666666666663</v>
      </c>
      <c r="P703" s="37">
        <v>2</v>
      </c>
      <c r="Q703" s="27" t="s">
        <v>550</v>
      </c>
      <c r="R703" s="27" t="s">
        <v>47</v>
      </c>
      <c r="S703" s="27" t="s">
        <v>841</v>
      </c>
      <c r="T703" s="27"/>
      <c r="U703" s="27" t="s">
        <v>50</v>
      </c>
    </row>
    <row r="704" spans="1:21" s="185" customFormat="1" ht="14.25" customHeight="1" x14ac:dyDescent="0.2">
      <c r="A704" s="23" t="str">
        <f>IFERROR(VLOOKUP(D704,[23]CODIGOS!$A$1:$I$1872,2,0),"CODIGO INVALIDO ")</f>
        <v>ZONA 5</v>
      </c>
      <c r="B704" s="23" t="str">
        <f>IFERROR(VLOOKUP(D704,[23]CODIGOS!$A$1:$I$1872,3,0),"CODIGO INVALIDO ")</f>
        <v>BOLIVAR</v>
      </c>
      <c r="C704" s="23" t="str">
        <f>IFERROR(VLOOKUP(D704,[23]CODIGOS!$A$1:$I$1872,4,0),"CODIGO INVALIDO ")</f>
        <v>ECHEANDIA</v>
      </c>
      <c r="D704" s="64" t="s">
        <v>197</v>
      </c>
      <c r="E704" s="23" t="str">
        <f>IFERROR(VLOOKUP(D704,[24]CODIGOS!$A$1:$I$1872,6,0),"CODIGO INVALIDO ")</f>
        <v>SUBTROPICO</v>
      </c>
      <c r="F704" s="23" t="str">
        <f>IFERROR(VLOOKUP(D704,[24]CODIGOS!$A$1:$I$1872,7,0),"CODIGO INVALIDO ")</f>
        <v>ECHEANDIA</v>
      </c>
      <c r="G704" s="23" t="str">
        <f>IFERROR(VLOOKUP(D704,[24]CODIGOS!$A$1:$I$1872,8,0),"CODIGO INVALIDO ")</f>
        <v>ECHEANDIA 1</v>
      </c>
      <c r="H704" s="37" t="s">
        <v>867</v>
      </c>
      <c r="I704" s="27">
        <v>-1.419254</v>
      </c>
      <c r="J704" s="27">
        <v>-79.265332999999998</v>
      </c>
      <c r="K704" s="68">
        <v>44706</v>
      </c>
      <c r="L704" s="68" t="s">
        <v>555</v>
      </c>
      <c r="M704" s="61" t="s">
        <v>17</v>
      </c>
      <c r="N704" s="62">
        <v>0.64583333333333337</v>
      </c>
      <c r="O704" s="62">
        <v>0.70833333333333337</v>
      </c>
      <c r="P704" s="23">
        <v>0.4</v>
      </c>
      <c r="Q704" s="27" t="s">
        <v>550</v>
      </c>
      <c r="R704" s="27" t="s">
        <v>47</v>
      </c>
      <c r="S704" s="27" t="s">
        <v>480</v>
      </c>
      <c r="T704" s="23"/>
      <c r="U704" s="27" t="s">
        <v>50</v>
      </c>
    </row>
    <row r="705" spans="1:21" s="192" customFormat="1" ht="14.25" customHeight="1" x14ac:dyDescent="0.2">
      <c r="A705" s="23" t="str">
        <f>IFERROR(VLOOKUP(D705,[23]CODIGOS!$A$1:$I$1872,2,0),"CODIGO INVALIDO ")</f>
        <v>ZONA 5</v>
      </c>
      <c r="B705" s="23" t="str">
        <f>IFERROR(VLOOKUP(D705,[23]CODIGOS!$A$1:$I$1872,3,0),"CODIGO INVALIDO ")</f>
        <v>BOLIVAR</v>
      </c>
      <c r="C705" s="23" t="str">
        <f>IFERROR(VLOOKUP(D705,[23]CODIGOS!$A$1:$I$1872,4,0),"CODIGO INVALIDO ")</f>
        <v>GUARANDA</v>
      </c>
      <c r="D705" s="64" t="s">
        <v>868</v>
      </c>
      <c r="E705" s="23" t="str">
        <f>IFERROR(VLOOKUP(D705,[24]CODIGOS!$A$1:$I$1872,6,0),"CODIGO INVALIDO ")</f>
        <v>GUARANDA</v>
      </c>
      <c r="F705" s="23" t="str">
        <f>IFERROR(VLOOKUP(D705,[24]CODIGOS!$A$1:$I$1872,7,0),"CODIGO INVALIDO ")</f>
        <v>GUANUJO</v>
      </c>
      <c r="G705" s="23" t="str">
        <f>IFERROR(VLOOKUP(D705,[24]CODIGOS!$A$1:$I$1872,8,0),"CODIGO INVALIDO ")</f>
        <v>GUANUJO 1</v>
      </c>
      <c r="H705" s="23" t="s">
        <v>869</v>
      </c>
      <c r="I705" s="27">
        <v>-1.5526327010000001</v>
      </c>
      <c r="J705" s="27">
        <v>-78.998824170000006</v>
      </c>
      <c r="K705" s="68">
        <v>44708</v>
      </c>
      <c r="L705" s="68" t="s">
        <v>555</v>
      </c>
      <c r="M705" s="61" t="s">
        <v>17</v>
      </c>
      <c r="N705" s="62">
        <v>0.60416666666666663</v>
      </c>
      <c r="O705" s="62">
        <v>0.72916666666666663</v>
      </c>
      <c r="P705" s="23">
        <v>1.24</v>
      </c>
      <c r="Q705" s="27" t="s">
        <v>550</v>
      </c>
      <c r="R705" s="27" t="s">
        <v>47</v>
      </c>
      <c r="S705" s="27" t="s">
        <v>653</v>
      </c>
      <c r="T705" s="27"/>
      <c r="U705" s="27" t="s">
        <v>50</v>
      </c>
    </row>
    <row r="706" spans="1:21" s="185" customFormat="1" ht="14.25" customHeight="1" x14ac:dyDescent="0.2">
      <c r="A706" s="23" t="str">
        <f>IFERROR(VLOOKUP(D706,[23]CODIGOS!$A$1:$I$1872,2,0),"CODIGO INVALIDO ")</f>
        <v>ZONA 5</v>
      </c>
      <c r="B706" s="23" t="str">
        <f>IFERROR(VLOOKUP(D706,[23]CODIGOS!$A$1:$I$1872,3,0),"CODIGO INVALIDO ")</f>
        <v>BOLIVAR</v>
      </c>
      <c r="C706" s="23" t="str">
        <f>IFERROR(VLOOKUP(D706,[23]CODIGOS!$A$1:$I$1872,4,0),"CODIGO INVALIDO ")</f>
        <v>CHIMBO</v>
      </c>
      <c r="D706" s="64" t="s">
        <v>293</v>
      </c>
      <c r="E706" s="23" t="str">
        <f>IFERROR(VLOOKUP(D706,[24]CODIGOS!$A$1:$I$1872,6,0),"CODIGO INVALIDO ")</f>
        <v>SAN MIGUEL</v>
      </c>
      <c r="F706" s="23" t="str">
        <f>IFERROR(VLOOKUP(D706,[24]CODIGOS!$A$1:$I$1872,7,0),"CODIGO INVALIDO ")</f>
        <v>CHIMBO</v>
      </c>
      <c r="G706" s="23" t="str">
        <f>IFERROR(VLOOKUP(D706,[24]CODIGOS!$A$1:$I$1872,8,0),"CODIGO INVALIDO ")</f>
        <v>CHIMBO 1</v>
      </c>
      <c r="H706" s="23" t="s">
        <v>890</v>
      </c>
      <c r="I706" s="27">
        <v>-1.6482168543</v>
      </c>
      <c r="J706" s="27">
        <v>-79.009972477430097</v>
      </c>
      <c r="K706" s="68">
        <v>44714</v>
      </c>
      <c r="L706" s="68" t="s">
        <v>555</v>
      </c>
      <c r="M706" s="61" t="s">
        <v>17</v>
      </c>
      <c r="N706" s="62">
        <v>0.38194444444444442</v>
      </c>
      <c r="O706" s="62">
        <v>0.4375</v>
      </c>
      <c r="P706" s="23">
        <v>2.96</v>
      </c>
      <c r="Q706" s="65" t="s">
        <v>550</v>
      </c>
      <c r="R706" s="27" t="s">
        <v>47</v>
      </c>
      <c r="S706" s="27" t="s">
        <v>653</v>
      </c>
      <c r="T706" s="23"/>
      <c r="U706" s="23" t="s">
        <v>50</v>
      </c>
    </row>
    <row r="707" spans="1:21" s="192" customFormat="1" ht="14.25" customHeight="1" x14ac:dyDescent="0.2">
      <c r="A707" s="23" t="str">
        <f>IFERROR(VLOOKUP(D707,[23]CODIGOS!$A$1:$I$1872,2,0),"CODIGO INVALIDO ")</f>
        <v>ZONA 5</v>
      </c>
      <c r="B707" s="23" t="str">
        <f>IFERROR(VLOOKUP(D707,[23]CODIGOS!$A$1:$I$1872,3,0),"CODIGO INVALIDO ")</f>
        <v>BOLIVAR</v>
      </c>
      <c r="C707" s="23" t="str">
        <f>IFERROR(VLOOKUP(D707,[23]CODIGOS!$A$1:$I$1872,4,0),"CODIGO INVALIDO ")</f>
        <v>GUARANDA</v>
      </c>
      <c r="D707" s="64" t="s">
        <v>131</v>
      </c>
      <c r="E707" s="23" t="str">
        <f>IFERROR(VLOOKUP(D707,[24]CODIGOS!$A$1:$I$1872,6,0),"CODIGO INVALIDO ")</f>
        <v>GUARANDA</v>
      </c>
      <c r="F707" s="23" t="str">
        <f>IFERROR(VLOOKUP(D707,[24]CODIGOS!$A$1:$I$1872,7,0),"CODIGO INVALIDO ")</f>
        <v>GUARANDA SUR</v>
      </c>
      <c r="G707" s="23" t="str">
        <f>IFERROR(VLOOKUP(D707,[24]CODIGOS!$A$1:$I$1872,8,0),"CODIGO INVALIDO ")</f>
        <v>GUARANDA SUR 1</v>
      </c>
      <c r="H707" s="37" t="s">
        <v>891</v>
      </c>
      <c r="I707" s="27">
        <v>-1.5991524460414399</v>
      </c>
      <c r="J707" s="27">
        <v>-79.002014994621206</v>
      </c>
      <c r="K707" s="68">
        <v>44714</v>
      </c>
      <c r="L707" s="68" t="s">
        <v>555</v>
      </c>
      <c r="M707" s="61" t="s">
        <v>17</v>
      </c>
      <c r="N707" s="62">
        <v>0.45833333333333331</v>
      </c>
      <c r="O707" s="62">
        <v>0.54166666666666663</v>
      </c>
      <c r="P707" s="27">
        <v>20</v>
      </c>
      <c r="Q707" s="27" t="s">
        <v>550</v>
      </c>
      <c r="R707" s="27" t="s">
        <v>47</v>
      </c>
      <c r="S707" s="27" t="s">
        <v>653</v>
      </c>
      <c r="T707" s="27"/>
      <c r="U707" s="27" t="s">
        <v>892</v>
      </c>
    </row>
    <row r="708" spans="1:21" s="192" customFormat="1" ht="14.25" customHeight="1" x14ac:dyDescent="0.2">
      <c r="A708" s="23" t="str">
        <f>IFERROR(VLOOKUP(D708,[23]CODIGOS!$A$1:$I$1872,2,0),"CODIGO INVALIDO ")</f>
        <v>ZONA 5</v>
      </c>
      <c r="B708" s="23" t="str">
        <f>IFERROR(VLOOKUP(D708,[23]CODIGOS!$A$1:$I$1872,3,0),"CODIGO INVALIDO ")</f>
        <v>BOLIVAR</v>
      </c>
      <c r="C708" s="23" t="str">
        <f>IFERROR(VLOOKUP(D708,[23]CODIGOS!$A$1:$I$1872,4,0),"CODIGO INVALIDO ")</f>
        <v>SAN MIGUEL</v>
      </c>
      <c r="D708" s="64" t="s">
        <v>918</v>
      </c>
      <c r="E708" s="23" t="str">
        <f>IFERROR(VLOOKUP(D708,[24]CODIGOS!$A$1:$I$1872,6,0),"CODIGO INVALIDO ")</f>
        <v>SAN MIGUEL</v>
      </c>
      <c r="F708" s="23" t="str">
        <f>IFERROR(VLOOKUP(D708,[24]CODIGOS!$A$1:$I$1872,7,0),"CODIGO INVALIDO ")</f>
        <v>BALSAPAMBA</v>
      </c>
      <c r="G708" s="23" t="str">
        <f>IFERROR(VLOOKUP(D708,[24]CODIGOS!$A$1:$I$1872,8,0),"CODIGO INVALIDO ")</f>
        <v>BALSAPAMBA 2</v>
      </c>
      <c r="H708" s="23" t="s">
        <v>919</v>
      </c>
      <c r="I708" s="27">
        <v>-1.827075</v>
      </c>
      <c r="J708" s="27">
        <v>-79.147621999999998</v>
      </c>
      <c r="K708" s="68">
        <v>44719</v>
      </c>
      <c r="L708" s="68" t="s">
        <v>555</v>
      </c>
      <c r="M708" s="61" t="s">
        <v>17</v>
      </c>
      <c r="N708" s="56">
        <v>0.48958333333333331</v>
      </c>
      <c r="O708" s="56">
        <v>0.75</v>
      </c>
      <c r="P708" s="27">
        <v>4.05</v>
      </c>
      <c r="Q708" s="57" t="s">
        <v>550</v>
      </c>
      <c r="R708" s="27" t="s">
        <v>47</v>
      </c>
      <c r="S708" s="27" t="s">
        <v>228</v>
      </c>
      <c r="T708" s="27"/>
      <c r="U708" s="27" t="s">
        <v>50</v>
      </c>
    </row>
    <row r="709" spans="1:21" s="192" customFormat="1" ht="14.25" customHeight="1" x14ac:dyDescent="0.2">
      <c r="A709" s="23" t="str">
        <f>IFERROR(VLOOKUP(D709,[23]CODIGOS!$A$1:$I$1872,2,0),"CODIGO INVALIDO ")</f>
        <v>ZONA 5</v>
      </c>
      <c r="B709" s="23" t="str">
        <f>IFERROR(VLOOKUP(D709,[23]CODIGOS!$A$1:$I$1872,3,0),"CODIGO INVALIDO ")</f>
        <v>BOLIVAR</v>
      </c>
      <c r="C709" s="23" t="str">
        <f>IFERROR(VLOOKUP(D709,[23]CODIGOS!$A$1:$I$1872,4,0),"CODIGO INVALIDO ")</f>
        <v>GUARANDA</v>
      </c>
      <c r="D709" s="64" t="s">
        <v>292</v>
      </c>
      <c r="E709" s="23" t="str">
        <f>IFERROR(VLOOKUP(D709,[24]CODIGOS!$A$1:$I$1872,6,0),"CODIGO INVALIDO ")</f>
        <v>GUARANDA</v>
      </c>
      <c r="F709" s="23" t="str">
        <f>IFERROR(VLOOKUP(D709,[24]CODIGOS!$A$1:$I$1872,7,0),"CODIGO INVALIDO ")</f>
        <v>SALINAS</v>
      </c>
      <c r="G709" s="23" t="str">
        <f>IFERROR(VLOOKUP(D709,[24]CODIGOS!$A$1:$I$1872,8,0),"CODIGO INVALIDO ")</f>
        <v>SALINAS 1</v>
      </c>
      <c r="H709" s="27" t="s">
        <v>730</v>
      </c>
      <c r="I709" s="27">
        <v>-1.5904156599999999</v>
      </c>
      <c r="J709" s="27">
        <v>-78.995184399999999</v>
      </c>
      <c r="K709" s="68">
        <v>44721</v>
      </c>
      <c r="L709" s="68" t="s">
        <v>555</v>
      </c>
      <c r="M709" s="61" t="s">
        <v>17</v>
      </c>
      <c r="N709" s="56">
        <v>0.46458333333333335</v>
      </c>
      <c r="O709" s="56">
        <v>0.75</v>
      </c>
      <c r="P709" s="27">
        <v>18.72</v>
      </c>
      <c r="Q709" s="27" t="s">
        <v>550</v>
      </c>
      <c r="R709" s="27" t="s">
        <v>47</v>
      </c>
      <c r="S709" s="27" t="s">
        <v>75</v>
      </c>
      <c r="T709" s="27" t="s">
        <v>216</v>
      </c>
      <c r="U709" s="27" t="s">
        <v>50</v>
      </c>
    </row>
    <row r="710" spans="1:21" s="192" customFormat="1" ht="14.25" customHeight="1" x14ac:dyDescent="0.2">
      <c r="A710" s="23" t="str">
        <f>IFERROR(VLOOKUP(D710,[23]CODIGOS!$A$1:$I$1872,2,0),"CODIGO INVALIDO ")</f>
        <v>ZONA 5</v>
      </c>
      <c r="B710" s="23" t="str">
        <f>IFERROR(VLOOKUP(D710,[23]CODIGOS!$A$1:$I$1872,3,0),"CODIGO INVALIDO ")</f>
        <v>BOLIVAR</v>
      </c>
      <c r="C710" s="23" t="str">
        <f>IFERROR(VLOOKUP(D710,[23]CODIGOS!$A$1:$I$1872,4,0),"CODIGO INVALIDO ")</f>
        <v>CHILLANES</v>
      </c>
      <c r="D710" s="64" t="s">
        <v>196</v>
      </c>
      <c r="E710" s="23" t="str">
        <f>IFERROR(VLOOKUP(D710,[24]CODIGOS!$A$1:$I$1872,6,0),"CODIGO INVALIDO ")</f>
        <v>CHILLANES</v>
      </c>
      <c r="F710" s="23" t="str">
        <f>IFERROR(VLOOKUP(D710,[24]CODIGOS!$A$1:$I$1872,7,0),"CODIGO INVALIDO ")</f>
        <v>CHILLANES</v>
      </c>
      <c r="G710" s="23" t="str">
        <f>IFERROR(VLOOKUP(D710,[24]CODIGOS!$A$1:$I$1872,8,0),"CODIGO INVALIDO ")</f>
        <v>CHILLANES 1</v>
      </c>
      <c r="H710" s="23" t="s">
        <v>1088</v>
      </c>
      <c r="I710" s="27">
        <v>-1.9569882278959301</v>
      </c>
      <c r="J710" s="27">
        <v>-79.234213829050503</v>
      </c>
      <c r="K710" s="68">
        <v>44792</v>
      </c>
      <c r="L710" s="68" t="s">
        <v>555</v>
      </c>
      <c r="M710" s="37" t="s">
        <v>17</v>
      </c>
      <c r="N710" s="62">
        <v>0.66666666666666663</v>
      </c>
      <c r="O710" s="62">
        <v>0.91666666666666663</v>
      </c>
      <c r="P710" s="23">
        <v>19.86</v>
      </c>
      <c r="Q710" s="57" t="s">
        <v>550</v>
      </c>
      <c r="R710" s="27" t="s">
        <v>109</v>
      </c>
      <c r="S710" s="27" t="s">
        <v>372</v>
      </c>
      <c r="T710" s="27"/>
      <c r="U710" s="27" t="s">
        <v>50</v>
      </c>
    </row>
    <row r="711" spans="1:21" s="192" customFormat="1" ht="14.25" customHeight="1" x14ac:dyDescent="0.2">
      <c r="A711" s="23" t="str">
        <f>IFERROR(VLOOKUP(D711,[23]CODIGOS!$A$1:$I$1872,2,0),"CODIGO INVALIDO ")</f>
        <v>ZONA 5</v>
      </c>
      <c r="B711" s="23" t="str">
        <f>IFERROR(VLOOKUP(D711,[23]CODIGOS!$A$1:$I$1872,3,0),"CODIGO INVALIDO ")</f>
        <v>BOLIVAR</v>
      </c>
      <c r="C711" s="23" t="str">
        <f>IFERROR(VLOOKUP(D711,[23]CODIGOS!$A$1:$I$1872,4,0),"CODIGO INVALIDO ")</f>
        <v>SAN MIGUEL</v>
      </c>
      <c r="D711" s="27" t="s">
        <v>918</v>
      </c>
      <c r="E711" s="23" t="str">
        <f>IFERROR(VLOOKUP(D711,[24]CODIGOS!$A$1:$I$1872,6,0),"CODIGO INVALIDO ")</f>
        <v>SAN MIGUEL</v>
      </c>
      <c r="F711" s="23" t="str">
        <f>IFERROR(VLOOKUP(D711,[24]CODIGOS!$A$1:$I$1872,7,0),"CODIGO INVALIDO ")</f>
        <v>BALSAPAMBA</v>
      </c>
      <c r="G711" s="23" t="str">
        <f>IFERROR(VLOOKUP(D711,[24]CODIGOS!$A$1:$I$1872,8,0),"CODIGO INVALIDO ")</f>
        <v>BALSAPAMBA 2</v>
      </c>
      <c r="H711" s="23" t="s">
        <v>1285</v>
      </c>
      <c r="I711" s="27">
        <v>-1.7676385930185501</v>
      </c>
      <c r="J711" s="27">
        <v>-79.1880637407303</v>
      </c>
      <c r="K711" s="68">
        <v>44866</v>
      </c>
      <c r="L711" s="68" t="s">
        <v>555</v>
      </c>
      <c r="M711" s="61" t="s">
        <v>17</v>
      </c>
      <c r="N711" s="56">
        <v>0.5625</v>
      </c>
      <c r="O711" s="56">
        <v>0.625</v>
      </c>
      <c r="P711" s="27">
        <v>1.35</v>
      </c>
      <c r="Q711" s="57" t="s">
        <v>550</v>
      </c>
      <c r="R711" s="27" t="s">
        <v>47</v>
      </c>
      <c r="S711" s="27" t="s">
        <v>653</v>
      </c>
      <c r="T711" s="27"/>
      <c r="U711" s="27" t="s">
        <v>50</v>
      </c>
    </row>
    <row r="712" spans="1:21" s="192" customFormat="1" ht="14.25" customHeight="1" x14ac:dyDescent="0.2">
      <c r="A712" s="23" t="str">
        <f>IFERROR(VLOOKUP(D712,[23]CODIGOS!$A$1:$I$1872,2,0),"CODIGO INVALIDO ")</f>
        <v>ZONA 5</v>
      </c>
      <c r="B712" s="23" t="str">
        <f>IFERROR(VLOOKUP(D712,[23]CODIGOS!$A$1:$I$1872,3,0),"CODIGO INVALIDO ")</f>
        <v>BOLIVAR</v>
      </c>
      <c r="C712" s="23" t="str">
        <f>IFERROR(VLOOKUP(D712,[23]CODIGOS!$A$1:$I$1872,4,0),"CODIGO INVALIDO ")</f>
        <v>GUARANDA</v>
      </c>
      <c r="D712" s="27" t="s">
        <v>131</v>
      </c>
      <c r="E712" s="23" t="str">
        <f>IFERROR(VLOOKUP(D712,[24]CODIGOS!$A$1:$I$1872,6,0),"CODIGO INVALIDO ")</f>
        <v>GUARANDA</v>
      </c>
      <c r="F712" s="23" t="str">
        <f>IFERROR(VLOOKUP(D712,[24]CODIGOS!$A$1:$I$1872,7,0),"CODIGO INVALIDO ")</f>
        <v>GUARANDA SUR</v>
      </c>
      <c r="G712" s="23" t="str">
        <f>IFERROR(VLOOKUP(D712,[24]CODIGOS!$A$1:$I$1872,8,0),"CODIGO INVALIDO ")</f>
        <v>GUARANDA SUR 1</v>
      </c>
      <c r="H712" s="23" t="s">
        <v>1297</v>
      </c>
      <c r="I712" s="27">
        <v>-1.655164771343</v>
      </c>
      <c r="J712" s="27">
        <v>-79.0113973617553</v>
      </c>
      <c r="K712" s="68">
        <v>44873</v>
      </c>
      <c r="L712" s="68" t="s">
        <v>555</v>
      </c>
      <c r="M712" s="61" t="s">
        <v>17</v>
      </c>
      <c r="N712" s="56">
        <v>0.39583333333333331</v>
      </c>
      <c r="O712" s="56">
        <v>0.48958333333333331</v>
      </c>
      <c r="P712" s="27">
        <v>1.08</v>
      </c>
      <c r="Q712" s="27" t="s">
        <v>550</v>
      </c>
      <c r="R712" s="27" t="s">
        <v>47</v>
      </c>
      <c r="S712" s="27" t="s">
        <v>228</v>
      </c>
      <c r="T712" s="27"/>
      <c r="U712" s="27" t="s">
        <v>50</v>
      </c>
    </row>
    <row r="713" spans="1:21" s="192" customFormat="1" ht="14.25" customHeight="1" x14ac:dyDescent="0.2">
      <c r="A713" s="23" t="str">
        <f>IFERROR(VLOOKUP(D713,[23]CODIGOS!$A$1:$I$1872,2,0),"CODIGO INVALIDO ")</f>
        <v>ZONA 5</v>
      </c>
      <c r="B713" s="23" t="str">
        <f>IFERROR(VLOOKUP(D713,[23]CODIGOS!$A$1:$I$1872,3,0),"CODIGO INVALIDO ")</f>
        <v>BOLIVAR</v>
      </c>
      <c r="C713" s="23" t="str">
        <f>IFERROR(VLOOKUP(D713,[23]CODIGOS!$A$1:$I$1872,4,0),"CODIGO INVALIDO ")</f>
        <v>GUARANDA</v>
      </c>
      <c r="D713" s="27" t="s">
        <v>234</v>
      </c>
      <c r="E713" s="23" t="str">
        <f>IFERROR(VLOOKUP(D713,[24]CODIGOS!$A$1:$I$1872,6,0),"CODIGO INVALIDO ")</f>
        <v>GUARANDA</v>
      </c>
      <c r="F713" s="23" t="str">
        <f>IFERROR(VLOOKUP(D713,[24]CODIGOS!$A$1:$I$1872,7,0),"CODIGO INVALIDO ")</f>
        <v>PALMA LOMA</v>
      </c>
      <c r="G713" s="23" t="str">
        <f>IFERROR(VLOOKUP(D713,[24]CODIGOS!$A$1:$I$1872,8,0),"CODIGO INVALIDO ")</f>
        <v>PALMA LOMA 1</v>
      </c>
      <c r="H713" s="23" t="s">
        <v>1299</v>
      </c>
      <c r="I713" s="27">
        <v>-1.4835659999999999</v>
      </c>
      <c r="J713" s="27">
        <v>-78.975251</v>
      </c>
      <c r="K713" s="68">
        <v>44874</v>
      </c>
      <c r="L713" s="68" t="s">
        <v>555</v>
      </c>
      <c r="M713" s="61" t="s">
        <v>17</v>
      </c>
      <c r="N713" s="56">
        <v>0.4375</v>
      </c>
      <c r="O713" s="56">
        <v>0.54166666666666663</v>
      </c>
      <c r="P713" s="27">
        <v>2.61</v>
      </c>
      <c r="Q713" s="27" t="s">
        <v>550</v>
      </c>
      <c r="R713" s="27" t="s">
        <v>47</v>
      </c>
      <c r="S713" s="27" t="s">
        <v>1185</v>
      </c>
      <c r="T713" s="27"/>
      <c r="U713" s="27" t="s">
        <v>50</v>
      </c>
    </row>
    <row r="714" spans="1:21" s="192" customFormat="1" ht="14.25" customHeight="1" x14ac:dyDescent="0.2">
      <c r="A714" s="23" t="str">
        <f>IFERROR(VLOOKUP(D714,[23]CODIGOS!$A$1:$I$1872,2,0),"CODIGO INVALIDO ")</f>
        <v>ZONA 5</v>
      </c>
      <c r="B714" s="23" t="str">
        <f>IFERROR(VLOOKUP(D714,[23]CODIGOS!$A$1:$I$1872,3,0),"CODIGO INVALIDO ")</f>
        <v>BOLIVAR</v>
      </c>
      <c r="C714" s="23" t="str">
        <f>IFERROR(VLOOKUP(D714,[23]CODIGOS!$A$1:$I$1872,4,0),"CODIGO INVALIDO ")</f>
        <v>GUARANDA</v>
      </c>
      <c r="D714" s="23" t="s">
        <v>131</v>
      </c>
      <c r="E714" s="23" t="str">
        <f>IFERROR(VLOOKUP(D714,[24]CODIGOS!$A$1:$I$1872,6,0),"CODIGO INVALIDO ")</f>
        <v>GUARANDA</v>
      </c>
      <c r="F714" s="23" t="str">
        <f>IFERROR(VLOOKUP(D714,[24]CODIGOS!$A$1:$I$1872,7,0),"CODIGO INVALIDO ")</f>
        <v>GUARANDA SUR</v>
      </c>
      <c r="G714" s="23" t="str">
        <f>IFERROR(VLOOKUP(D714,[24]CODIGOS!$A$1:$I$1872,8,0),"CODIGO INVALIDO ")</f>
        <v>GUARANDA SUR 1</v>
      </c>
      <c r="H714" s="27" t="s">
        <v>1371</v>
      </c>
      <c r="I714" s="27">
        <v>-1.59848436808086</v>
      </c>
      <c r="J714" s="27">
        <v>-79.001822305918694</v>
      </c>
      <c r="K714" s="58">
        <v>44909</v>
      </c>
      <c r="L714" s="68" t="s">
        <v>555</v>
      </c>
      <c r="M714" s="127" t="s">
        <v>17</v>
      </c>
      <c r="N714" s="56">
        <v>0.39583333333333331</v>
      </c>
      <c r="O714" s="56">
        <v>0.44791666666666669</v>
      </c>
      <c r="P714" s="27">
        <v>17.93</v>
      </c>
      <c r="Q714" s="27" t="s">
        <v>550</v>
      </c>
      <c r="R714" s="27" t="s">
        <v>47</v>
      </c>
      <c r="S714" s="27" t="s">
        <v>1185</v>
      </c>
      <c r="T714" s="27"/>
      <c r="U714" s="23" t="s">
        <v>50</v>
      </c>
    </row>
    <row r="715" spans="1:21" s="192" customFormat="1" ht="14.25" customHeight="1" x14ac:dyDescent="0.2">
      <c r="A715" s="23" t="str">
        <f>IFERROR(VLOOKUP(D715,[23]CODIGOS!$A$1:$I$1872,2,0),"CODIGO INVALIDO ")</f>
        <v>ZONA 5</v>
      </c>
      <c r="B715" s="23" t="str">
        <f>IFERROR(VLOOKUP(D715,[23]CODIGOS!$A$1:$I$1872,3,0),"CODIGO INVALIDO ")</f>
        <v>GALAPAGOS</v>
      </c>
      <c r="C715" s="23" t="str">
        <f>IFERROR(VLOOKUP(D715,[23]CODIGOS!$A$1:$I$1872,4,0),"CODIGO INVALIDO ")</f>
        <v>SAN CRISTOBAL</v>
      </c>
      <c r="D715" s="64" t="s">
        <v>22</v>
      </c>
      <c r="E715" s="23" t="str">
        <f>IFERROR(VLOOKUP(D715,[24]CODIGOS!$A$1:$I$1872,6,0),"CODIGO INVALIDO ")</f>
        <v>GALAPAGOS</v>
      </c>
      <c r="F715" s="23" t="str">
        <f>IFERROR(VLOOKUP(D715,[24]CODIGOS!$A$1:$I$1872,7,0),"CODIGO INVALIDO ")</f>
        <v>PROGRESO</v>
      </c>
      <c r="G715" s="23" t="str">
        <f>IFERROR(VLOOKUP(D715,[24]CODIGOS!$A$1:$I$1872,8,0),"CODIGO INVALIDO ")</f>
        <v>PROGRESO 1</v>
      </c>
      <c r="H715" s="23" t="s">
        <v>254</v>
      </c>
      <c r="I715" s="59">
        <v>-0.90569879357446703</v>
      </c>
      <c r="J715" s="37">
        <v>-89.447314971100397</v>
      </c>
      <c r="K715" s="68">
        <v>44582</v>
      </c>
      <c r="L715" s="68" t="s">
        <v>28</v>
      </c>
      <c r="M715" s="61" t="s">
        <v>17</v>
      </c>
      <c r="N715" s="56">
        <v>0.375</v>
      </c>
      <c r="O715" s="56">
        <v>0.58333333333333337</v>
      </c>
      <c r="P715" s="27">
        <v>1.2</v>
      </c>
      <c r="Q715" s="65" t="s">
        <v>46</v>
      </c>
      <c r="R715" s="27" t="s">
        <v>47</v>
      </c>
      <c r="S715" s="27" t="s">
        <v>255</v>
      </c>
      <c r="T715" s="23"/>
      <c r="U715" s="27" t="s">
        <v>50</v>
      </c>
    </row>
    <row r="716" spans="1:21" s="192" customFormat="1" ht="14.25" customHeight="1" x14ac:dyDescent="0.2">
      <c r="A716" s="23" t="str">
        <f>IFERROR(VLOOKUP(D716,[23]CODIGOS!$A$1:$I$1872,2,0),"CODIGO INVALIDO ")</f>
        <v>ZONA 5</v>
      </c>
      <c r="B716" s="23" t="str">
        <f>IFERROR(VLOOKUP(D716,[23]CODIGOS!$A$1:$I$1872,3,0),"CODIGO INVALIDO ")</f>
        <v>GALAPAGOS</v>
      </c>
      <c r="C716" s="23" t="str">
        <f>IFERROR(VLOOKUP(D716,[23]CODIGOS!$A$1:$I$1872,4,0),"CODIGO INVALIDO ")</f>
        <v>SANTA CRUZ</v>
      </c>
      <c r="D716" s="69" t="s">
        <v>73</v>
      </c>
      <c r="E716" s="23" t="str">
        <f>IFERROR(VLOOKUP(D716,[24]CODIGOS!$A$1:$I$1872,6,0),"CODIGO INVALIDO ")</f>
        <v>GALAPAGOS</v>
      </c>
      <c r="F716" s="23" t="str">
        <f>IFERROR(VLOOKUP(D716,[24]CODIGOS!$A$1:$I$1872,7,0),"CODIGO INVALIDO ")</f>
        <v>PUERTO AYORA</v>
      </c>
      <c r="G716" s="23" t="str">
        <f>IFERROR(VLOOKUP(D716,[24]CODIGOS!$A$1:$I$1872,8,0),"CODIGO INVALIDO ")</f>
        <v>PUERTO AYORA 1</v>
      </c>
      <c r="H716" s="23" t="s">
        <v>1245</v>
      </c>
      <c r="I716" s="27">
        <v>-0.74690968189999996</v>
      </c>
      <c r="J716" s="27">
        <v>-90.314966440000006</v>
      </c>
      <c r="K716" s="68">
        <v>44847</v>
      </c>
      <c r="L716" s="27" t="s">
        <v>31</v>
      </c>
      <c r="M716" s="27" t="s">
        <v>17</v>
      </c>
      <c r="N716" s="56">
        <v>0.625</v>
      </c>
      <c r="O716" s="56">
        <v>0.6875</v>
      </c>
      <c r="P716" s="27">
        <v>1.8</v>
      </c>
      <c r="Q716" s="27" t="s">
        <v>46</v>
      </c>
      <c r="R716" s="27" t="s">
        <v>47</v>
      </c>
      <c r="S716" s="27" t="s">
        <v>255</v>
      </c>
      <c r="T716" s="27"/>
      <c r="U716" s="27" t="s">
        <v>50</v>
      </c>
    </row>
    <row r="717" spans="1:21" s="192" customFormat="1" ht="14.25" customHeight="1" x14ac:dyDescent="0.2">
      <c r="A717" s="23" t="str">
        <f>IFERROR(VLOOKUP(D717,[23]CODIGOS!$A$1:$I$1872,2,0),"CODIGO INVALIDO ")</f>
        <v>ZONA 6</v>
      </c>
      <c r="B717" s="23" t="str">
        <f>IFERROR(VLOOKUP(D717,[23]CODIGOS!$A$1:$I$1872,3,0),"CODIGO INVALIDO ")</f>
        <v>AZUAY</v>
      </c>
      <c r="C717" s="23" t="str">
        <f>IFERROR(VLOOKUP(D717,[23]CODIGOS!$A$1:$I$1872,4,0),"CODIGO INVALIDO ")</f>
        <v>CUENCA</v>
      </c>
      <c r="D717" s="69" t="s">
        <v>116</v>
      </c>
      <c r="E717" s="23" t="str">
        <f>IFERROR(VLOOKUP(D717,[24]CODIGOS!$A$1:$I$1872,6,0),"CODIGO INVALIDO ")</f>
        <v>CUENCA NORTE</v>
      </c>
      <c r="F717" s="23" t="str">
        <f>IFERROR(VLOOKUP(D717,[24]CODIGOS!$A$1:$I$1872,7,0),"CODIGO INVALIDO ")</f>
        <v>CHECA</v>
      </c>
      <c r="G717" s="23" t="str">
        <f>IFERROR(VLOOKUP(D717,[24]CODIGOS!$A$1:$I$1872,8,0),"CODIGO INVALIDO ")</f>
        <v>CHECA 1</v>
      </c>
      <c r="H717" s="23" t="s">
        <v>117</v>
      </c>
      <c r="I717" s="59">
        <v>-2.8434569999999999</v>
      </c>
      <c r="J717" s="37">
        <v>-78.986799000000005</v>
      </c>
      <c r="K717" s="68">
        <v>44567</v>
      </c>
      <c r="L717" s="68" t="s">
        <v>121</v>
      </c>
      <c r="M717" s="61" t="s">
        <v>17</v>
      </c>
      <c r="N717" s="56">
        <v>0.4375</v>
      </c>
      <c r="O717" s="56">
        <v>0.5</v>
      </c>
      <c r="P717" s="27">
        <v>4.71</v>
      </c>
      <c r="Q717" s="65" t="s">
        <v>46</v>
      </c>
      <c r="R717" s="27" t="s">
        <v>47</v>
      </c>
      <c r="S717" s="27" t="s">
        <v>83</v>
      </c>
      <c r="T717" s="23"/>
      <c r="U717" s="27" t="s">
        <v>50</v>
      </c>
    </row>
    <row r="718" spans="1:21" s="192" customFormat="1" ht="14.25" customHeight="1" x14ac:dyDescent="0.2">
      <c r="A718" s="23" t="str">
        <f>IFERROR(VLOOKUP(D718,[23]CODIGOS!$A$1:$I$1872,2,0),"CODIGO INVALIDO ")</f>
        <v>ZONA 6</v>
      </c>
      <c r="B718" s="23" t="str">
        <f>IFERROR(VLOOKUP(D718,[23]CODIGOS!$A$1:$I$1872,3,0),"CODIGO INVALIDO ")</f>
        <v>AZUAY</v>
      </c>
      <c r="C718" s="23" t="str">
        <f>IFERROR(VLOOKUP(D718,[23]CODIGOS!$A$1:$I$1872,4,0),"CODIGO INVALIDO ")</f>
        <v>CUENCA</v>
      </c>
      <c r="D718" s="69" t="s">
        <v>118</v>
      </c>
      <c r="E718" s="23" t="str">
        <f>IFERROR(VLOOKUP(D718,[24]CODIGOS!$A$1:$I$1872,6,0),"CODIGO INVALIDO ")</f>
        <v>CUENCA SUR</v>
      </c>
      <c r="F718" s="23" t="str">
        <f>IFERROR(VLOOKUP(D718,[24]CODIGOS!$A$1:$I$1872,7,0),"CODIGO INVALIDO ")</f>
        <v>CAYAMBE</v>
      </c>
      <c r="G718" s="23" t="str">
        <f>IFERROR(VLOOKUP(D718,[24]CODIGOS!$A$1:$I$1872,8,0),"CODIGO INVALIDO ")</f>
        <v>CAYAMBE 3</v>
      </c>
      <c r="H718" s="23" t="s">
        <v>119</v>
      </c>
      <c r="I718" s="59">
        <v>-2.8916529999999998</v>
      </c>
      <c r="J718" s="37">
        <v>-79.012523999999999</v>
      </c>
      <c r="K718" s="68">
        <v>44568</v>
      </c>
      <c r="L718" s="68" t="s">
        <v>121</v>
      </c>
      <c r="M718" s="61" t="s">
        <v>17</v>
      </c>
      <c r="N718" s="56">
        <v>0.375</v>
      </c>
      <c r="O718" s="56">
        <v>0.4375</v>
      </c>
      <c r="P718" s="27">
        <v>6.28</v>
      </c>
      <c r="Q718" s="65" t="s">
        <v>46</v>
      </c>
      <c r="R718" s="27" t="s">
        <v>47</v>
      </c>
      <c r="S718" s="55" t="s">
        <v>120</v>
      </c>
      <c r="T718" s="23"/>
      <c r="U718" s="27" t="s">
        <v>50</v>
      </c>
    </row>
    <row r="719" spans="1:21" s="192" customFormat="1" ht="14.25" customHeight="1" x14ac:dyDescent="0.2">
      <c r="A719" s="23" t="str">
        <f>IFERROR(VLOOKUP(D719,[23]CODIGOS!$A$1:$I$1872,2,0),"CODIGO INVALIDO ")</f>
        <v>ZONA 6</v>
      </c>
      <c r="B719" s="23" t="str">
        <f>IFERROR(VLOOKUP(D719,[23]CODIGOS!$A$1:$I$1872,3,0),"CODIGO INVALIDO ")</f>
        <v>AZUAY</v>
      </c>
      <c r="C719" s="23" t="str">
        <f>IFERROR(VLOOKUP(D719,[23]CODIGOS!$A$1:$I$1872,4,0),"CODIGO INVALIDO ")</f>
        <v>CUENCA</v>
      </c>
      <c r="D719" s="69" t="s">
        <v>305</v>
      </c>
      <c r="E719" s="23" t="str">
        <f>IFERROR(VLOOKUP(D719,[24]CODIGOS!$A$1:$I$1872,6,0),"CODIGO INVALIDO ")</f>
        <v>CUENCA NORTE</v>
      </c>
      <c r="F719" s="23" t="str">
        <f>IFERROR(VLOOKUP(D719,[24]CODIGOS!$A$1:$I$1872,7,0),"CODIGO INVALIDO ")</f>
        <v>SININCAY</v>
      </c>
      <c r="G719" s="23" t="str">
        <f>IFERROR(VLOOKUP(D719,[24]CODIGOS!$A$1:$I$1872,8,0),"CODIGO INVALIDO ")</f>
        <v>SININCAY 1</v>
      </c>
      <c r="H719" s="23" t="s">
        <v>358</v>
      </c>
      <c r="I719" s="59">
        <v>-2.8434659999999998</v>
      </c>
      <c r="J719" s="37">
        <v>-78.996414000000001</v>
      </c>
      <c r="K719" s="68">
        <v>44595</v>
      </c>
      <c r="L719" s="68" t="s">
        <v>121</v>
      </c>
      <c r="M719" s="61" t="s">
        <v>17</v>
      </c>
      <c r="N719" s="56">
        <v>0.45833333333333331</v>
      </c>
      <c r="O719" s="56">
        <v>0.5</v>
      </c>
      <c r="P719" s="27">
        <v>3.25</v>
      </c>
      <c r="Q719" s="65" t="s">
        <v>46</v>
      </c>
      <c r="R719" s="27" t="s">
        <v>47</v>
      </c>
      <c r="S719" s="27" t="s">
        <v>165</v>
      </c>
      <c r="T719" s="23"/>
      <c r="U719" s="27" t="s">
        <v>50</v>
      </c>
    </row>
    <row r="720" spans="1:21" s="192" customFormat="1" ht="14.25" customHeight="1" x14ac:dyDescent="0.2">
      <c r="A720" s="23" t="str">
        <f>IFERROR(VLOOKUP(D720,[23]CODIGOS!$A$1:$I$1872,2,0),"CODIGO INVALIDO ")</f>
        <v>ZONA 6</v>
      </c>
      <c r="B720" s="23" t="str">
        <f>IFERROR(VLOOKUP(D720,[23]CODIGOS!$A$1:$I$1872,3,0),"CODIGO INVALIDO ")</f>
        <v>AZUAY</v>
      </c>
      <c r="C720" s="23" t="str">
        <f>IFERROR(VLOOKUP(D720,[23]CODIGOS!$A$1:$I$1872,4,0),"CODIGO INVALIDO ")</f>
        <v>GUALACEO</v>
      </c>
      <c r="D720" s="69" t="s">
        <v>359</v>
      </c>
      <c r="E720" s="23" t="str">
        <f>IFERROR(VLOOKUP(D720,[24]CODIGOS!$A$1:$I$1872,6,0),"CODIGO INVALIDO ")</f>
        <v>GUALACEO</v>
      </c>
      <c r="F720" s="23" t="str">
        <f>IFERROR(VLOOKUP(D720,[24]CODIGOS!$A$1:$I$1872,7,0),"CODIGO INVALIDO ")</f>
        <v>SAN JUAN</v>
      </c>
      <c r="G720" s="23" t="str">
        <f>IFERROR(VLOOKUP(D720,[24]CODIGOS!$A$1:$I$1872,8,0),"CODIGO INVALIDO ")</f>
        <v>SAN JUAN 1</v>
      </c>
      <c r="H720" s="23" t="s">
        <v>360</v>
      </c>
      <c r="I720" s="59">
        <v>-2.868811</v>
      </c>
      <c r="J720" s="37">
        <v>-78.763836999999995</v>
      </c>
      <c r="K720" s="68">
        <v>44596</v>
      </c>
      <c r="L720" s="68" t="s">
        <v>121</v>
      </c>
      <c r="M720" s="61" t="s">
        <v>17</v>
      </c>
      <c r="N720" s="56">
        <v>0.5</v>
      </c>
      <c r="O720" s="56">
        <v>0.54166666666666663</v>
      </c>
      <c r="P720" s="27">
        <v>8.35</v>
      </c>
      <c r="Q720" s="65" t="s">
        <v>46</v>
      </c>
      <c r="R720" s="27" t="s">
        <v>47</v>
      </c>
      <c r="S720" s="27" t="s">
        <v>165</v>
      </c>
      <c r="T720" s="23"/>
      <c r="U720" s="27" t="s">
        <v>50</v>
      </c>
    </row>
    <row r="721" spans="1:21" s="192" customFormat="1" ht="14.25" customHeight="1" x14ac:dyDescent="0.2">
      <c r="A721" s="23" t="str">
        <f>IFERROR(VLOOKUP(D721,[23]CODIGOS!$A$1:$I$1872,2,0),"CODIGO INVALIDO ")</f>
        <v>ZONA 6</v>
      </c>
      <c r="B721" s="23" t="str">
        <f>IFERROR(VLOOKUP(D721,[23]CODIGOS!$A$1:$I$1872,3,0),"CODIGO INVALIDO ")</f>
        <v>AZUAY</v>
      </c>
      <c r="C721" s="23" t="str">
        <f>IFERROR(VLOOKUP(D721,[23]CODIGOS!$A$1:$I$1872,4,0),"CODIGO INVALIDO ")</f>
        <v>CUENCA</v>
      </c>
      <c r="D721" s="69" t="s">
        <v>398</v>
      </c>
      <c r="E721" s="23" t="str">
        <f>IFERROR(VLOOKUP(D721,[24]CODIGOS!$A$1:$I$1872,6,0),"CODIGO INVALIDO ")</f>
        <v>CUENCA SUR</v>
      </c>
      <c r="F721" s="23" t="str">
        <f>IFERROR(VLOOKUP(D721,[24]CODIGOS!$A$1:$I$1872,7,0),"CODIGO INVALIDO ")</f>
        <v>SANTA ANA</v>
      </c>
      <c r="G721" s="23" t="str">
        <f>IFERROR(VLOOKUP(D721,[24]CODIGOS!$A$1:$I$1872,8,0),"CODIGO INVALIDO ")</f>
        <v>SANTA ANA 1</v>
      </c>
      <c r="H721" s="23" t="s">
        <v>399</v>
      </c>
      <c r="I721" s="59">
        <v>-2.9399500000000001</v>
      </c>
      <c r="J721" s="37">
        <v>-78.929209999999998</v>
      </c>
      <c r="K721" s="68">
        <v>44602</v>
      </c>
      <c r="L721" s="68" t="s">
        <v>121</v>
      </c>
      <c r="M721" s="61" t="s">
        <v>17</v>
      </c>
      <c r="N721" s="56">
        <v>0.33333333333333331</v>
      </c>
      <c r="O721" s="56">
        <v>0.625</v>
      </c>
      <c r="P721" s="27">
        <v>3.26</v>
      </c>
      <c r="Q721" s="65" t="s">
        <v>46</v>
      </c>
      <c r="R721" s="27" t="s">
        <v>47</v>
      </c>
      <c r="S721" s="27" t="s">
        <v>83</v>
      </c>
      <c r="T721" s="23"/>
      <c r="U721" s="27" t="s">
        <v>50</v>
      </c>
    </row>
    <row r="722" spans="1:21" s="192" customFormat="1" ht="14.25" customHeight="1" x14ac:dyDescent="0.2">
      <c r="A722" s="23" t="str">
        <f>IFERROR(VLOOKUP(D722,[23]CODIGOS!$A$1:$I$1872,2,0),"CODIGO INVALIDO ")</f>
        <v>ZONA 6</v>
      </c>
      <c r="B722" s="23" t="str">
        <f>IFERROR(VLOOKUP(D722,[23]CODIGOS!$A$1:$I$1872,3,0),"CODIGO INVALIDO ")</f>
        <v>AZUAY</v>
      </c>
      <c r="C722" s="23" t="str">
        <f>IFERROR(VLOOKUP(D722,[23]CODIGOS!$A$1:$I$1872,4,0),"CODIGO INVALIDO ")</f>
        <v>CUENCA</v>
      </c>
      <c r="D722" s="69" t="s">
        <v>438</v>
      </c>
      <c r="E722" s="23" t="str">
        <f>IFERROR(VLOOKUP(D722,[24]CODIGOS!$A$1:$I$1872,6,0),"CODIGO INVALIDO ")</f>
        <v>CUENCA SUR</v>
      </c>
      <c r="F722" s="23" t="str">
        <f>IFERROR(VLOOKUP(D722,[24]CODIGOS!$A$1:$I$1872,7,0),"CODIGO INVALIDO ")</f>
        <v>MONAY</v>
      </c>
      <c r="G722" s="23" t="str">
        <f>IFERROR(VLOOKUP(D722,[24]CODIGOS!$A$1:$I$1872,8,0),"CODIGO INVALIDO ")</f>
        <v>MONAY 1</v>
      </c>
      <c r="H722" s="23" t="s">
        <v>439</v>
      </c>
      <c r="I722" s="59">
        <v>-2.8982600000000001</v>
      </c>
      <c r="J722" s="37">
        <v>-78.964904000000004</v>
      </c>
      <c r="K722" s="68">
        <v>44610</v>
      </c>
      <c r="L722" s="68" t="s">
        <v>121</v>
      </c>
      <c r="M722" s="61" t="s">
        <v>17</v>
      </c>
      <c r="N722" s="56">
        <v>0.70833333333333337</v>
      </c>
      <c r="O722" s="56">
        <v>0.77083333333333337</v>
      </c>
      <c r="P722" s="27">
        <v>13</v>
      </c>
      <c r="Q722" s="65" t="s">
        <v>46</v>
      </c>
      <c r="R722" s="27" t="s">
        <v>47</v>
      </c>
      <c r="S722" s="27" t="s">
        <v>83</v>
      </c>
      <c r="T722" s="23"/>
      <c r="U722" s="27" t="s">
        <v>50</v>
      </c>
    </row>
    <row r="723" spans="1:21" s="192" customFormat="1" ht="14.25" customHeight="1" x14ac:dyDescent="0.2">
      <c r="A723" s="23" t="str">
        <f>IFERROR(VLOOKUP(D723,[23]CODIGOS!$A$1:$I$1872,2,0),"CODIGO INVALIDO ")</f>
        <v>ZONA 6</v>
      </c>
      <c r="B723" s="23" t="str">
        <f>IFERROR(VLOOKUP(D723,[23]CODIGOS!$A$1:$I$1872,3,0),"CODIGO INVALIDO ")</f>
        <v>AZUAY</v>
      </c>
      <c r="C723" s="23" t="str">
        <f>IFERROR(VLOOKUP(D723,[23]CODIGOS!$A$1:$I$1872,4,0),"CODIGO INVALIDO ")</f>
        <v>CUENCA</v>
      </c>
      <c r="D723" s="69" t="s">
        <v>256</v>
      </c>
      <c r="E723" s="23" t="str">
        <f>IFERROR(VLOOKUP(D723,[24]CODIGOS!$A$1:$I$1872,6,0),"CODIGO INVALIDO ")</f>
        <v>CUENCA SUR</v>
      </c>
      <c r="F723" s="23" t="str">
        <f>IFERROR(VLOOKUP(D723,[24]CODIGOS!$A$1:$I$1872,7,0),"CODIGO INVALIDO ")</f>
        <v>TARQUI</v>
      </c>
      <c r="G723" s="23" t="str">
        <f>IFERROR(VLOOKUP(D723,[24]CODIGOS!$A$1:$I$1872,8,0),"CODIGO INVALIDO ")</f>
        <v>TARQUI 1</v>
      </c>
      <c r="H723" s="23" t="s">
        <v>547</v>
      </c>
      <c r="I723" s="59">
        <v>-2.9776690000000001</v>
      </c>
      <c r="J723" s="37">
        <v>-79.047670999999994</v>
      </c>
      <c r="K723" s="68">
        <v>44627</v>
      </c>
      <c r="L723" s="68" t="s">
        <v>121</v>
      </c>
      <c r="M723" s="61" t="s">
        <v>17</v>
      </c>
      <c r="N723" s="56">
        <v>0.45833333333333331</v>
      </c>
      <c r="O723" s="56">
        <v>0.54166666666666663</v>
      </c>
      <c r="P723" s="27">
        <v>2.96</v>
      </c>
      <c r="Q723" s="65" t="s">
        <v>46</v>
      </c>
      <c r="R723" s="27" t="s">
        <v>47</v>
      </c>
      <c r="S723" s="27" t="s">
        <v>502</v>
      </c>
      <c r="T723" s="23" t="s">
        <v>448</v>
      </c>
      <c r="U723" s="27" t="s">
        <v>50</v>
      </c>
    </row>
    <row r="724" spans="1:21" s="192" customFormat="1" ht="14.25" customHeight="1" x14ac:dyDescent="0.2">
      <c r="A724" s="23" t="str">
        <f>IFERROR(VLOOKUP(D724,[23]CODIGOS!$A$1:$I$1872,2,0),"CODIGO INVALIDO ")</f>
        <v>ZONA 6</v>
      </c>
      <c r="B724" s="23" t="str">
        <f>IFERROR(VLOOKUP(D724,[23]CODIGOS!$A$1:$I$1872,3,0),"CODIGO INVALIDO ")</f>
        <v>AZUAY</v>
      </c>
      <c r="C724" s="23" t="str">
        <f>IFERROR(VLOOKUP(D724,[23]CODIGOS!$A$1:$I$1872,4,0),"CODIGO INVALIDO ")</f>
        <v>CUENCA</v>
      </c>
      <c r="D724" s="23" t="s">
        <v>589</v>
      </c>
      <c r="E724" s="23" t="str">
        <f>IFERROR(VLOOKUP(D724,[24]CODIGOS!$A$1:$I$1872,6,0),"CODIGO INVALIDO ")</f>
        <v>CUENCA SUR</v>
      </c>
      <c r="F724" s="23" t="str">
        <f>IFERROR(VLOOKUP(D724,[24]CODIGOS!$A$1:$I$1872,7,0),"CODIGO INVALIDO ")</f>
        <v>BAÑOS</v>
      </c>
      <c r="G724" s="23" t="str">
        <f>IFERROR(VLOOKUP(D724,[24]CODIGOS!$A$1:$I$1872,8,0),"CODIGO INVALIDO ")</f>
        <v>BAÑOS 1</v>
      </c>
      <c r="H724" s="52" t="s">
        <v>547</v>
      </c>
      <c r="I724" s="37">
        <v>-2.9405570000000001</v>
      </c>
      <c r="J724" s="37">
        <v>-79.046385000000001</v>
      </c>
      <c r="K724" s="68">
        <v>44643</v>
      </c>
      <c r="L724" s="68" t="s">
        <v>121</v>
      </c>
      <c r="M724" s="61" t="s">
        <v>17</v>
      </c>
      <c r="N724" s="62">
        <v>0.33333333333333331</v>
      </c>
      <c r="O724" s="56">
        <v>0.47916666666666669</v>
      </c>
      <c r="P724" s="27">
        <v>2.82</v>
      </c>
      <c r="Q724" s="27" t="s">
        <v>46</v>
      </c>
      <c r="R724" s="27" t="s">
        <v>47</v>
      </c>
      <c r="S724" s="27" t="s">
        <v>75</v>
      </c>
      <c r="T724" s="23" t="s">
        <v>592</v>
      </c>
      <c r="U724" s="23" t="s">
        <v>50</v>
      </c>
    </row>
    <row r="725" spans="1:21" s="192" customFormat="1" ht="14.25" customHeight="1" x14ac:dyDescent="0.2">
      <c r="A725" s="23" t="str">
        <f>IFERROR(VLOOKUP(D725,[23]CODIGOS!$A$1:$I$1872,2,0),"CODIGO INVALIDO ")</f>
        <v>ZONA 6</v>
      </c>
      <c r="B725" s="23" t="str">
        <f>IFERROR(VLOOKUP(D725,[23]CODIGOS!$A$1:$I$1872,3,0),"CODIGO INVALIDO ")</f>
        <v>AZUAY</v>
      </c>
      <c r="C725" s="23" t="str">
        <f>IFERROR(VLOOKUP(D725,[23]CODIGOS!$A$1:$I$1872,4,0),"CODIGO INVALIDO ")</f>
        <v>CUENCA</v>
      </c>
      <c r="D725" s="23" t="s">
        <v>590</v>
      </c>
      <c r="E725" s="23" t="str">
        <f>IFERROR(VLOOKUP(D725,[24]CODIGOS!$A$1:$I$1872,6,0),"CODIGO INVALIDO ")</f>
        <v>CUENCA SUR</v>
      </c>
      <c r="F725" s="23" t="str">
        <f>IFERROR(VLOOKUP(D725,[24]CODIGOS!$A$1:$I$1872,7,0),"CODIGO INVALIDO ")</f>
        <v>SAN SEBASTIAN</v>
      </c>
      <c r="G725" s="23" t="str">
        <f>IFERROR(VLOOKUP(D725,[24]CODIGOS!$A$1:$I$1872,8,0),"CODIGO INVALIDO ")</f>
        <v>SAN SEBASTIAN 1</v>
      </c>
      <c r="H725" s="52" t="s">
        <v>591</v>
      </c>
      <c r="I725" s="37">
        <v>-2.8727879999999999</v>
      </c>
      <c r="J725" s="37">
        <v>-79.035206000000002</v>
      </c>
      <c r="K725" s="68">
        <v>44643</v>
      </c>
      <c r="L725" s="68" t="s">
        <v>121</v>
      </c>
      <c r="M725" s="61" t="s">
        <v>17</v>
      </c>
      <c r="N725" s="62">
        <v>0.5</v>
      </c>
      <c r="O725" s="62">
        <v>0.52083333333333337</v>
      </c>
      <c r="P725" s="27">
        <v>2.5</v>
      </c>
      <c r="Q725" s="27" t="s">
        <v>46</v>
      </c>
      <c r="R725" s="27" t="s">
        <v>47</v>
      </c>
      <c r="S725" s="27" t="s">
        <v>75</v>
      </c>
      <c r="T725" s="23" t="s">
        <v>592</v>
      </c>
      <c r="U725" s="23" t="s">
        <v>50</v>
      </c>
    </row>
    <row r="726" spans="1:21" s="192" customFormat="1" ht="14.25" customHeight="1" x14ac:dyDescent="0.2">
      <c r="A726" s="23" t="str">
        <f>IFERROR(VLOOKUP(D726,[23]CODIGOS!$A$1:$I$1872,2,0),"CODIGO INVALIDO ")</f>
        <v>ZONA 6</v>
      </c>
      <c r="B726" s="23" t="str">
        <f>IFERROR(VLOOKUP(D726,[23]CODIGOS!$A$1:$I$1872,3,0),"CODIGO INVALIDO ")</f>
        <v>AZUAY</v>
      </c>
      <c r="C726" s="23" t="str">
        <f>IFERROR(VLOOKUP(D726,[23]CODIGOS!$A$1:$I$1872,4,0),"CODIGO INVALIDO ")</f>
        <v>GUALACEO</v>
      </c>
      <c r="D726" s="23" t="s">
        <v>608</v>
      </c>
      <c r="E726" s="23" t="str">
        <f>IFERROR(VLOOKUP(D726,[24]CODIGOS!$A$1:$I$1872,6,0),"CODIGO INVALIDO ")</f>
        <v>GUALACEO</v>
      </c>
      <c r="F726" s="23" t="str">
        <f>IFERROR(VLOOKUP(D726,[24]CODIGOS!$A$1:$I$1872,7,0),"CODIGO INVALIDO ")</f>
        <v>GUALACEO</v>
      </c>
      <c r="G726" s="23" t="str">
        <f>IFERROR(VLOOKUP(D726,[24]CODIGOS!$A$1:$I$1872,8,0),"CODIGO INVALIDO ")</f>
        <v>GUALACEO 1</v>
      </c>
      <c r="H726" s="52" t="s">
        <v>609</v>
      </c>
      <c r="I726" s="37">
        <v>-2.8613919999999999</v>
      </c>
      <c r="J726" s="37">
        <v>-78.807377000000002</v>
      </c>
      <c r="K726" s="68">
        <v>44645</v>
      </c>
      <c r="L726" s="68" t="s">
        <v>121</v>
      </c>
      <c r="M726" s="61" t="s">
        <v>17</v>
      </c>
      <c r="N726" s="56">
        <v>0.375</v>
      </c>
      <c r="O726" s="56">
        <v>0.72916666666666663</v>
      </c>
      <c r="P726" s="27">
        <v>6.38</v>
      </c>
      <c r="Q726" s="27" t="s">
        <v>46</v>
      </c>
      <c r="R726" s="27" t="s">
        <v>47</v>
      </c>
      <c r="S726" s="27" t="s">
        <v>165</v>
      </c>
      <c r="T726" s="23"/>
      <c r="U726" s="27" t="s">
        <v>50</v>
      </c>
    </row>
    <row r="727" spans="1:21" s="192" customFormat="1" ht="14.25" customHeight="1" x14ac:dyDescent="0.2">
      <c r="A727" s="23" t="str">
        <f>IFERROR(VLOOKUP(D727,[23]CODIGOS!$A$1:$I$1872,2,0),"CODIGO INVALIDO ")</f>
        <v>ZONA 6</v>
      </c>
      <c r="B727" s="23" t="str">
        <f>IFERROR(VLOOKUP(D727,[23]CODIGOS!$A$1:$I$1872,3,0),"CODIGO INVALIDO ")</f>
        <v>AZUAY</v>
      </c>
      <c r="C727" s="23" t="str">
        <f>IFERROR(VLOOKUP(D727,[23]CODIGOS!$A$1:$I$1872,4,0),"CODIGO INVALIDO ")</f>
        <v>PAUTE</v>
      </c>
      <c r="D727" s="23" t="s">
        <v>558</v>
      </c>
      <c r="E727" s="23" t="str">
        <f>IFERROR(VLOOKUP(D727,[24]CODIGOS!$A$1:$I$1872,6,0),"CODIGO INVALIDO ")</f>
        <v>PAUTE</v>
      </c>
      <c r="F727" s="23" t="str">
        <f>IFERROR(VLOOKUP(D727,[24]CODIGOS!$A$1:$I$1872,7,0),"CODIGO INVALIDO ")</f>
        <v>PAUTE</v>
      </c>
      <c r="G727" s="23" t="str">
        <f>IFERROR(VLOOKUP(D727,[24]CODIGOS!$A$1:$I$1872,8,0),"CODIGO INVALIDO ")</f>
        <v>PAUTE 2</v>
      </c>
      <c r="H727" s="52" t="s">
        <v>610</v>
      </c>
      <c r="I727" s="37">
        <v>-2.8543240000000001</v>
      </c>
      <c r="J727" s="37">
        <v>-78.781914999999998</v>
      </c>
      <c r="K727" s="68">
        <v>44646</v>
      </c>
      <c r="L727" s="68" t="s">
        <v>121</v>
      </c>
      <c r="M727" s="61" t="s">
        <v>17</v>
      </c>
      <c r="N727" s="56">
        <v>0.29166666666666669</v>
      </c>
      <c r="O727" s="56">
        <v>0.625</v>
      </c>
      <c r="P727" s="27">
        <v>4.8</v>
      </c>
      <c r="Q727" s="27" t="s">
        <v>46</v>
      </c>
      <c r="R727" s="27" t="s">
        <v>109</v>
      </c>
      <c r="S727" s="27" t="s">
        <v>288</v>
      </c>
      <c r="T727" s="23"/>
      <c r="U727" s="27" t="s">
        <v>50</v>
      </c>
    </row>
    <row r="728" spans="1:21" s="185" customFormat="1" ht="14.25" customHeight="1" x14ac:dyDescent="0.2">
      <c r="A728" s="23" t="str">
        <f>IFERROR(VLOOKUP(D728,[23]CODIGOS!$A$1:$I$1872,2,0),"CODIGO INVALIDO ")</f>
        <v>ZONA 6</v>
      </c>
      <c r="B728" s="23" t="str">
        <f>IFERROR(VLOOKUP(D728,[23]CODIGOS!$A$1:$I$1872,3,0),"CODIGO INVALIDO ")</f>
        <v>AZUAY</v>
      </c>
      <c r="C728" s="23" t="str">
        <f>IFERROR(VLOOKUP(D728,[23]CODIGOS!$A$1:$I$1872,4,0),"CODIGO INVALIDO ")</f>
        <v>CUENCA</v>
      </c>
      <c r="D728" s="23" t="s">
        <v>636</v>
      </c>
      <c r="E728" s="23" t="str">
        <f>IFERROR(VLOOKUP(D728,[24]CODIGOS!$A$1:$I$1872,6,0),"CODIGO INVALIDO ")</f>
        <v>CUENCA NORTE</v>
      </c>
      <c r="F728" s="23" t="str">
        <f>IFERROR(VLOOKUP(D728,[24]CODIGOS!$A$1:$I$1872,7,0),"CODIGO INVALIDO ")</f>
        <v>RICAURTE</v>
      </c>
      <c r="G728" s="23" t="str">
        <f>IFERROR(VLOOKUP(D728,[24]CODIGOS!$A$1:$I$1872,8,0),"CODIGO INVALIDO ")</f>
        <v>RICAURTE 1</v>
      </c>
      <c r="H728" s="52" t="s">
        <v>637</v>
      </c>
      <c r="I728" s="37">
        <v>-2.8441890000000001</v>
      </c>
      <c r="J728" s="37">
        <v>-78.890529999999998</v>
      </c>
      <c r="K728" s="68">
        <v>44648</v>
      </c>
      <c r="L728" s="68" t="s">
        <v>121</v>
      </c>
      <c r="M728" s="61" t="s">
        <v>17</v>
      </c>
      <c r="N728" s="56">
        <v>0.29166666666666669</v>
      </c>
      <c r="O728" s="56">
        <v>0.5</v>
      </c>
      <c r="P728" s="27">
        <v>16.850000000000001</v>
      </c>
      <c r="Q728" s="27" t="s">
        <v>46</v>
      </c>
      <c r="R728" s="27" t="s">
        <v>47</v>
      </c>
      <c r="S728" s="27" t="s">
        <v>228</v>
      </c>
      <c r="T728" s="23"/>
      <c r="U728" s="27" t="s">
        <v>50</v>
      </c>
    </row>
    <row r="729" spans="1:21" s="192" customFormat="1" ht="14.25" customHeight="1" x14ac:dyDescent="0.2">
      <c r="A729" s="23" t="str">
        <f>IFERROR(VLOOKUP(D729,[23]CODIGOS!$A$1:$I$1872,2,0),"CODIGO INVALIDO ")</f>
        <v>ZONA 6</v>
      </c>
      <c r="B729" s="23" t="str">
        <f>IFERROR(VLOOKUP(D729,[23]CODIGOS!$A$1:$I$1872,3,0),"CODIGO INVALIDO ")</f>
        <v>AZUAY</v>
      </c>
      <c r="C729" s="23" t="str">
        <f>IFERROR(VLOOKUP(D729,[23]CODIGOS!$A$1:$I$1872,4,0),"CODIGO INVALIDO ")</f>
        <v>CUENCA</v>
      </c>
      <c r="D729" s="23" t="s">
        <v>732</v>
      </c>
      <c r="E729" s="23" t="str">
        <f>IFERROR(VLOOKUP(D729,[24]CODIGOS!$A$1:$I$1872,6,0),"CODIGO INVALIDO ")</f>
        <v>CUENCA SUR</v>
      </c>
      <c r="F729" s="23" t="str">
        <f>IFERROR(VLOOKUP(D729,[24]CODIGOS!$A$1:$I$1872,7,0),"CODIGO INVALIDO ")</f>
        <v>NARANCAY</v>
      </c>
      <c r="G729" s="23" t="str">
        <f>IFERROR(VLOOKUP(D729,[24]CODIGOS!$A$1:$I$1872,8,0),"CODIGO INVALIDO ")</f>
        <v>NARANCAY 1</v>
      </c>
      <c r="H729" s="52" t="s">
        <v>733</v>
      </c>
      <c r="I729" s="37">
        <v>-2.915718</v>
      </c>
      <c r="J729" s="37">
        <v>-79.011213999999995</v>
      </c>
      <c r="K729" s="68">
        <v>44663</v>
      </c>
      <c r="L729" s="68" t="s">
        <v>121</v>
      </c>
      <c r="M729" s="61" t="s">
        <v>17</v>
      </c>
      <c r="N729" s="56">
        <v>0.58333333333333337</v>
      </c>
      <c r="O729" s="56">
        <v>0.70833333333333337</v>
      </c>
      <c r="P729" s="27">
        <v>4.6399999999999997</v>
      </c>
      <c r="Q729" s="27" t="s">
        <v>46</v>
      </c>
      <c r="R729" s="27" t="s">
        <v>47</v>
      </c>
      <c r="S729" s="27" t="s">
        <v>165</v>
      </c>
      <c r="T729" s="23"/>
      <c r="U729" s="27" t="s">
        <v>50</v>
      </c>
    </row>
    <row r="730" spans="1:21" s="192" customFormat="1" ht="14.25" customHeight="1" x14ac:dyDescent="0.2">
      <c r="A730" s="23" t="str">
        <f>IFERROR(VLOOKUP(D730,[23]CODIGOS!$A$1:$I$1872,2,0),"CODIGO INVALIDO ")</f>
        <v>ZONA 6</v>
      </c>
      <c r="B730" s="23" t="str">
        <f>IFERROR(VLOOKUP(D730,[23]CODIGOS!$A$1:$I$1872,3,0),"CODIGO INVALIDO ")</f>
        <v>AZUAY</v>
      </c>
      <c r="C730" s="23" t="str">
        <f>IFERROR(VLOOKUP(D730,[23]CODIGOS!$A$1:$I$1872,4,0),"CODIGO INVALIDO ")</f>
        <v>CUENCA</v>
      </c>
      <c r="D730" s="23" t="s">
        <v>257</v>
      </c>
      <c r="E730" s="23" t="str">
        <f>IFERROR(VLOOKUP(D730,[24]CODIGOS!$A$1:$I$1872,6,0),"CODIGO INVALIDO ")</f>
        <v>CUENCA SUR</v>
      </c>
      <c r="F730" s="23" t="str">
        <f>IFERROR(VLOOKUP(D730,[24]CODIGOS!$A$1:$I$1872,7,0),"CODIGO INVALIDO ")</f>
        <v>YANUNCAY</v>
      </c>
      <c r="G730" s="23" t="str">
        <f>IFERROR(VLOOKUP(D730,[24]CODIGOS!$A$1:$I$1872,8,0),"CODIGO INVALIDO ")</f>
        <v>YANUNCAY 1</v>
      </c>
      <c r="H730" s="52" t="s">
        <v>734</v>
      </c>
      <c r="I730" s="37">
        <v>-2.9089700000000001</v>
      </c>
      <c r="J730" s="37">
        <v>-79.036153999999996</v>
      </c>
      <c r="K730" s="68">
        <v>44665</v>
      </c>
      <c r="L730" s="68" t="s">
        <v>121</v>
      </c>
      <c r="M730" s="61" t="s">
        <v>17</v>
      </c>
      <c r="N730" s="56">
        <v>0.33333333333333331</v>
      </c>
      <c r="O730" s="56">
        <v>0.625</v>
      </c>
      <c r="P730" s="27">
        <v>8.64</v>
      </c>
      <c r="Q730" s="27" t="s">
        <v>46</v>
      </c>
      <c r="R730" s="27" t="s">
        <v>47</v>
      </c>
      <c r="S730" s="27" t="s">
        <v>83</v>
      </c>
      <c r="T730" s="23"/>
      <c r="U730" s="27" t="s">
        <v>50</v>
      </c>
    </row>
    <row r="731" spans="1:21" s="192" customFormat="1" ht="14.25" customHeight="1" x14ac:dyDescent="0.2">
      <c r="A731" s="23" t="str">
        <f>IFERROR(VLOOKUP(D731,[23]CODIGOS!$A$1:$I$1872,2,0),"CODIGO INVALIDO ")</f>
        <v>ZONA 6</v>
      </c>
      <c r="B731" s="23" t="str">
        <f>IFERROR(VLOOKUP(D731,[23]CODIGOS!$A$1:$I$1872,3,0),"CODIGO INVALIDO ")</f>
        <v>AZUAY</v>
      </c>
      <c r="C731" s="23" t="str">
        <f>IFERROR(VLOOKUP(D731,[23]CODIGOS!$A$1:$I$1872,4,0),"CODIGO INVALIDO ")</f>
        <v>GUALACEO</v>
      </c>
      <c r="D731" s="23" t="s">
        <v>735</v>
      </c>
      <c r="E731" s="23" t="str">
        <f>IFERROR(VLOOKUP(D731,[24]CODIGOS!$A$1:$I$1872,6,0),"CODIGO INVALIDO ")</f>
        <v>GUALACEO</v>
      </c>
      <c r="F731" s="23" t="str">
        <f>IFERROR(VLOOKUP(D731,[24]CODIGOS!$A$1:$I$1872,7,0),"CODIGO INVALIDO ")</f>
        <v>JADAN</v>
      </c>
      <c r="G731" s="23" t="str">
        <f>IFERROR(VLOOKUP(D731,[24]CODIGOS!$A$1:$I$1872,8,0),"CODIGO INVALIDO ")</f>
        <v>JADAN 1</v>
      </c>
      <c r="H731" s="52" t="s">
        <v>736</v>
      </c>
      <c r="I731" s="37">
        <v>-2.8580899999999998</v>
      </c>
      <c r="J731" s="37">
        <v>-78.834720000000004</v>
      </c>
      <c r="K731" s="68">
        <v>44667</v>
      </c>
      <c r="L731" s="68" t="s">
        <v>121</v>
      </c>
      <c r="M731" s="61" t="s">
        <v>17</v>
      </c>
      <c r="N731" s="56">
        <v>0.41666666666666669</v>
      </c>
      <c r="O731" s="56">
        <v>0.5</v>
      </c>
      <c r="P731" s="27">
        <v>7.94</v>
      </c>
      <c r="Q731" s="27" t="s">
        <v>46</v>
      </c>
      <c r="R731" s="27" t="s">
        <v>47</v>
      </c>
      <c r="S731" s="27" t="s">
        <v>83</v>
      </c>
      <c r="T731" s="23"/>
      <c r="U731" s="27" t="s">
        <v>50</v>
      </c>
    </row>
    <row r="732" spans="1:21" s="192" customFormat="1" ht="14.25" customHeight="1" x14ac:dyDescent="0.2">
      <c r="A732" s="23" t="str">
        <f>IFERROR(VLOOKUP(D732,[23]CODIGOS!$A$1:$I$1872,2,0),"CODIGO INVALIDO ")</f>
        <v>ZONA 6</v>
      </c>
      <c r="B732" s="23" t="str">
        <f>IFERROR(VLOOKUP(D732,[23]CODIGOS!$A$1:$I$1872,3,0),"CODIGO INVALIDO ")</f>
        <v>AZUAY</v>
      </c>
      <c r="C732" s="23" t="str">
        <f>IFERROR(VLOOKUP(D732,[23]CODIGOS!$A$1:$I$1872,4,0),"CODIGO INVALIDO ")</f>
        <v>CUENCA</v>
      </c>
      <c r="D732" s="23" t="s">
        <v>777</v>
      </c>
      <c r="E732" s="23" t="str">
        <f>IFERROR(VLOOKUP(D732,[24]CODIGOS!$A$1:$I$1872,6,0),"CODIGO INVALIDO ")</f>
        <v>CUENCA SUR</v>
      </c>
      <c r="F732" s="23" t="str">
        <f>IFERROR(VLOOKUP(D732,[24]CODIGOS!$A$1:$I$1872,7,0),"CODIGO INVALIDO ")</f>
        <v>TURI</v>
      </c>
      <c r="G732" s="23" t="str">
        <f>IFERROR(VLOOKUP(D732,[24]CODIGOS!$A$1:$I$1872,8,0),"CODIGO INVALIDO ")</f>
        <v>TURI 1</v>
      </c>
      <c r="H732" s="52" t="s">
        <v>778</v>
      </c>
      <c r="I732" s="37">
        <v>-2.9265180000000002</v>
      </c>
      <c r="J732" s="37">
        <v>-79.011139</v>
      </c>
      <c r="K732" s="68">
        <v>44685</v>
      </c>
      <c r="L732" s="68" t="s">
        <v>121</v>
      </c>
      <c r="M732" s="61" t="s">
        <v>17</v>
      </c>
      <c r="N732" s="56">
        <v>0.33333333333333331</v>
      </c>
      <c r="O732" s="56">
        <v>0.54166666666666663</v>
      </c>
      <c r="P732" s="27">
        <v>12.44</v>
      </c>
      <c r="Q732" s="27" t="s">
        <v>46</v>
      </c>
      <c r="R732" s="27" t="s">
        <v>47</v>
      </c>
      <c r="S732" s="27" t="s">
        <v>228</v>
      </c>
      <c r="T732" s="23" t="s">
        <v>75</v>
      </c>
      <c r="U732" s="27" t="s">
        <v>50</v>
      </c>
    </row>
    <row r="733" spans="1:21" s="192" customFormat="1" ht="14.25" customHeight="1" x14ac:dyDescent="0.2">
      <c r="A733" s="23" t="str">
        <f>IFERROR(VLOOKUP(D733,[23]CODIGOS!$A$1:$I$1872,2,0),"CODIGO INVALIDO ")</f>
        <v>ZONA 6</v>
      </c>
      <c r="B733" s="23" t="str">
        <f>IFERROR(VLOOKUP(D733,[23]CODIGOS!$A$1:$I$1872,3,0),"CODIGO INVALIDO ")</f>
        <v>AZUAY</v>
      </c>
      <c r="C733" s="23" t="str">
        <f>IFERROR(VLOOKUP(D733,[23]CODIGOS!$A$1:$I$1872,4,0),"CODIGO INVALIDO ")</f>
        <v>GUALACEO</v>
      </c>
      <c r="D733" s="23" t="s">
        <v>608</v>
      </c>
      <c r="E733" s="23" t="str">
        <f>IFERROR(VLOOKUP(D733,[24]CODIGOS!$A$1:$I$1872,6,0),"CODIGO INVALIDO ")</f>
        <v>GUALACEO</v>
      </c>
      <c r="F733" s="23" t="str">
        <f>IFERROR(VLOOKUP(D733,[24]CODIGOS!$A$1:$I$1872,7,0),"CODIGO INVALIDO ")</f>
        <v>GUALACEO</v>
      </c>
      <c r="G733" s="23" t="str">
        <f>IFERROR(VLOOKUP(D733,[24]CODIGOS!$A$1:$I$1872,8,0),"CODIGO INVALIDO ")</f>
        <v>GUALACEO 1</v>
      </c>
      <c r="H733" s="52" t="s">
        <v>779</v>
      </c>
      <c r="I733" s="37">
        <v>-2.8672900000000001</v>
      </c>
      <c r="J733" s="37">
        <v>-78.777406999999997</v>
      </c>
      <c r="K733" s="68">
        <v>44687</v>
      </c>
      <c r="L733" s="68" t="s">
        <v>121</v>
      </c>
      <c r="M733" s="61" t="s">
        <v>17</v>
      </c>
      <c r="N733" s="56">
        <v>0.375</v>
      </c>
      <c r="O733" s="56">
        <v>0.625</v>
      </c>
      <c r="P733" s="27">
        <v>7.72</v>
      </c>
      <c r="Q733" s="27" t="s">
        <v>46</v>
      </c>
      <c r="R733" s="27" t="s">
        <v>47</v>
      </c>
      <c r="S733" s="27" t="s">
        <v>165</v>
      </c>
      <c r="T733" s="23"/>
      <c r="U733" s="27" t="s">
        <v>50</v>
      </c>
    </row>
    <row r="734" spans="1:21" s="192" customFormat="1" ht="14.25" customHeight="1" x14ac:dyDescent="0.2">
      <c r="A734" s="23" t="str">
        <f>IFERROR(VLOOKUP(D734,[23]CODIGOS!$A$1:$I$1872,2,0),"CODIGO INVALIDO ")</f>
        <v>ZONA 6</v>
      </c>
      <c r="B734" s="23" t="str">
        <f>IFERROR(VLOOKUP(D734,[23]CODIGOS!$A$1:$I$1872,3,0),"CODIGO INVALIDO ")</f>
        <v>AZUAY</v>
      </c>
      <c r="C734" s="23" t="str">
        <f>IFERROR(VLOOKUP(D734,[23]CODIGOS!$A$1:$I$1872,4,0),"CODIGO INVALIDO ")</f>
        <v>SIGSIG</v>
      </c>
      <c r="D734" s="23" t="s">
        <v>801</v>
      </c>
      <c r="E734" s="23" t="str">
        <f>IFERROR(VLOOKUP(D734,[24]CODIGOS!$A$1:$I$1872,6,0),"CODIGO INVALIDO ")</f>
        <v>SIGSIG</v>
      </c>
      <c r="F734" s="23" t="str">
        <f>IFERROR(VLOOKUP(D734,[24]CODIGOS!$A$1:$I$1872,7,0),"CODIGO INVALIDO ")</f>
        <v>SIGSIG</v>
      </c>
      <c r="G734" s="23" t="str">
        <f>IFERROR(VLOOKUP(D734,[24]CODIGOS!$A$1:$I$1872,8,0),"CODIGO INVALIDO ")</f>
        <v>SIGSIG 1</v>
      </c>
      <c r="H734" s="52" t="s">
        <v>802</v>
      </c>
      <c r="I734" s="37">
        <v>-3.0403340000000001</v>
      </c>
      <c r="J734" s="37">
        <v>-78.791809000000001</v>
      </c>
      <c r="K734" s="68">
        <v>44694</v>
      </c>
      <c r="L734" s="68" t="s">
        <v>121</v>
      </c>
      <c r="M734" s="61" t="s">
        <v>17</v>
      </c>
      <c r="N734" s="56">
        <v>0.47916666666666669</v>
      </c>
      <c r="O734" s="56">
        <v>0.52083333333333337</v>
      </c>
      <c r="P734" s="27">
        <v>3.59</v>
      </c>
      <c r="Q734" s="27" t="s">
        <v>46</v>
      </c>
      <c r="R734" s="27" t="s">
        <v>47</v>
      </c>
      <c r="S734" s="27" t="s">
        <v>228</v>
      </c>
      <c r="T734" s="23" t="s">
        <v>467</v>
      </c>
      <c r="U734" s="27" t="s">
        <v>50</v>
      </c>
    </row>
    <row r="735" spans="1:21" s="185" customFormat="1" ht="14.25" customHeight="1" x14ac:dyDescent="0.2">
      <c r="A735" s="23" t="str">
        <f>IFERROR(VLOOKUP(D735,[23]CODIGOS!$A$1:$I$1872,2,0),"CODIGO INVALIDO ")</f>
        <v>ZONA 6</v>
      </c>
      <c r="B735" s="23" t="str">
        <f>IFERROR(VLOOKUP(D735,[23]CODIGOS!$A$1:$I$1872,3,0),"CODIGO INVALIDO ")</f>
        <v>AZUAY</v>
      </c>
      <c r="C735" s="23" t="str">
        <f>IFERROR(VLOOKUP(D735,[23]CODIGOS!$A$1:$I$1872,4,0),"CODIGO INVALIDO ")</f>
        <v>PAUTE</v>
      </c>
      <c r="D735" s="23" t="s">
        <v>558</v>
      </c>
      <c r="E735" s="23" t="str">
        <f>IFERROR(VLOOKUP(D735,[24]CODIGOS!$A$1:$I$1872,6,0),"CODIGO INVALIDO ")</f>
        <v>PAUTE</v>
      </c>
      <c r="F735" s="23" t="str">
        <f>IFERROR(VLOOKUP(D735,[24]CODIGOS!$A$1:$I$1872,7,0),"CODIGO INVALIDO ")</f>
        <v>PAUTE</v>
      </c>
      <c r="G735" s="23" t="str">
        <f>IFERROR(VLOOKUP(D735,[24]CODIGOS!$A$1:$I$1872,8,0),"CODIGO INVALIDO ")</f>
        <v>PAUTE 2</v>
      </c>
      <c r="H735" s="52" t="s">
        <v>803</v>
      </c>
      <c r="I735" s="37">
        <v>-2.8393169999999999</v>
      </c>
      <c r="J735" s="37">
        <v>-78.764773000000005</v>
      </c>
      <c r="K735" s="68">
        <v>44695</v>
      </c>
      <c r="L735" s="68" t="s">
        <v>121</v>
      </c>
      <c r="M735" s="61" t="s">
        <v>17</v>
      </c>
      <c r="N735" s="56">
        <v>0.34375</v>
      </c>
      <c r="O735" s="56">
        <v>0.45833333333333331</v>
      </c>
      <c r="P735" s="27">
        <v>7.56</v>
      </c>
      <c r="Q735" s="27" t="s">
        <v>46</v>
      </c>
      <c r="R735" s="27" t="s">
        <v>47</v>
      </c>
      <c r="S735" s="27" t="s">
        <v>166</v>
      </c>
      <c r="T735" s="23" t="s">
        <v>75</v>
      </c>
      <c r="U735" s="27" t="s">
        <v>50</v>
      </c>
    </row>
    <row r="736" spans="1:21" s="192" customFormat="1" ht="14.25" customHeight="1" x14ac:dyDescent="0.2">
      <c r="A736" s="23" t="str">
        <f>IFERROR(VLOOKUP(D736,[23]CODIGOS!$A$1:$I$1872,2,0),"CODIGO INVALIDO ")</f>
        <v>ZONA 6</v>
      </c>
      <c r="B736" s="23" t="str">
        <f>IFERROR(VLOOKUP(D736,[23]CODIGOS!$A$1:$I$1872,3,0),"CODIGO INVALIDO ")</f>
        <v>AZUAY</v>
      </c>
      <c r="C736" s="23" t="str">
        <f>IFERROR(VLOOKUP(D736,[23]CODIGOS!$A$1:$I$1872,4,0),"CODIGO INVALIDO ")</f>
        <v>CAMILO PONCE ENRIQUEZ</v>
      </c>
      <c r="D736" s="23" t="s">
        <v>853</v>
      </c>
      <c r="E736" s="23" t="str">
        <f>IFERROR(VLOOKUP(D736,[24]CODIGOS!$A$1:$I$1872,6,0),"CODIGO INVALIDO ")</f>
        <v>PONCE ENRIQUEZ</v>
      </c>
      <c r="F736" s="23" t="str">
        <f>IFERROR(VLOOKUP(D736,[24]CODIGOS!$A$1:$I$1872,7,0),"CODIGO INVALIDO ")</f>
        <v>CAMILO PONCE ENRIQUEZ</v>
      </c>
      <c r="G736" s="23" t="str">
        <f>IFERROR(VLOOKUP(D736,[24]CODIGOS!$A$1:$I$1872,8,0),"CODIGO INVALIDO ")</f>
        <v>CAMILO PONCE ENRIQUEZ 1</v>
      </c>
      <c r="H736" s="52" t="s">
        <v>920</v>
      </c>
      <c r="I736" s="37">
        <v>-3.0618289999999999</v>
      </c>
      <c r="J736" s="37">
        <v>-79.745580000000004</v>
      </c>
      <c r="K736" s="68">
        <v>44720</v>
      </c>
      <c r="L736" s="68" t="s">
        <v>121</v>
      </c>
      <c r="M736" s="61" t="s">
        <v>17</v>
      </c>
      <c r="N736" s="56">
        <v>0.625</v>
      </c>
      <c r="O736" s="56">
        <v>0.75</v>
      </c>
      <c r="P736" s="27">
        <v>7.65</v>
      </c>
      <c r="Q736" s="65" t="s">
        <v>46</v>
      </c>
      <c r="R736" s="27" t="s">
        <v>47</v>
      </c>
      <c r="S736" s="27" t="s">
        <v>472</v>
      </c>
      <c r="T736" s="23"/>
      <c r="U736" s="27" t="s">
        <v>50</v>
      </c>
    </row>
    <row r="737" spans="1:21" s="192" customFormat="1" ht="14.25" customHeight="1" x14ac:dyDescent="0.2">
      <c r="A737" s="23" t="str">
        <f>IFERROR(VLOOKUP(D737,[23]CODIGOS!$A$1:$I$1872,2,0),"CODIGO INVALIDO ")</f>
        <v>ZONA 6</v>
      </c>
      <c r="B737" s="23" t="str">
        <f>IFERROR(VLOOKUP(D737,[23]CODIGOS!$A$1:$I$1872,3,0),"CODIGO INVALIDO ")</f>
        <v>AZUAY</v>
      </c>
      <c r="C737" s="23" t="str">
        <f>IFERROR(VLOOKUP(D737,[23]CODIGOS!$A$1:$I$1872,4,0),"CODIGO INVALIDO ")</f>
        <v>CUENCA</v>
      </c>
      <c r="D737" s="23" t="s">
        <v>587</v>
      </c>
      <c r="E737" s="23" t="str">
        <f>IFERROR(VLOOKUP(D737,[24]CODIGOS!$A$1:$I$1872,6,0),"CODIGO INVALIDO ")</f>
        <v>CUENCA NORTE</v>
      </c>
      <c r="F737" s="23" t="str">
        <f>IFERROR(VLOOKUP(D737,[24]CODIGOS!$A$1:$I$1872,7,0),"CODIGO INVALIDO ")</f>
        <v>RICAURTE</v>
      </c>
      <c r="G737" s="23" t="str">
        <f>IFERROR(VLOOKUP(D737,[24]CODIGOS!$A$1:$I$1872,8,0),"CODIGO INVALIDO ")</f>
        <v>RICAURTE 2</v>
      </c>
      <c r="H737" s="52" t="s">
        <v>972</v>
      </c>
      <c r="I737" s="37">
        <v>-2.8601999999999999</v>
      </c>
      <c r="J737" s="37">
        <v>-78.964326</v>
      </c>
      <c r="K737" s="68">
        <v>44750</v>
      </c>
      <c r="L737" s="68" t="s">
        <v>121</v>
      </c>
      <c r="M737" s="61" t="s">
        <v>17</v>
      </c>
      <c r="N737" s="56">
        <v>0.75</v>
      </c>
      <c r="O737" s="56">
        <v>0.83333333333333337</v>
      </c>
      <c r="P737" s="27">
        <v>3.34</v>
      </c>
      <c r="Q737" s="27" t="s">
        <v>46</v>
      </c>
      <c r="R737" s="27" t="s">
        <v>47</v>
      </c>
      <c r="S737" s="27" t="s">
        <v>83</v>
      </c>
      <c r="T737" s="23"/>
      <c r="U737" s="27" t="s">
        <v>50</v>
      </c>
    </row>
    <row r="738" spans="1:21" s="192" customFormat="1" ht="14.25" customHeight="1" x14ac:dyDescent="0.2">
      <c r="A738" s="23" t="str">
        <f>IFERROR(VLOOKUP(D738,[23]CODIGOS!$A$1:$I$1872,2,0),"CODIGO INVALIDO ")</f>
        <v>ZONA 6</v>
      </c>
      <c r="B738" s="23" t="str">
        <f>IFERROR(VLOOKUP(D738,[23]CODIGOS!$A$1:$I$1872,3,0),"CODIGO INVALIDO ")</f>
        <v>AZUAY</v>
      </c>
      <c r="C738" s="23" t="str">
        <f>IFERROR(VLOOKUP(D738,[23]CODIGOS!$A$1:$I$1872,4,0),"CODIGO INVALIDO ")</f>
        <v>GUALACEO</v>
      </c>
      <c r="D738" s="23" t="s">
        <v>893</v>
      </c>
      <c r="E738" s="23" t="str">
        <f>IFERROR(VLOOKUP(D738,[24]CODIGOS!$A$1:$I$1872,6,0),"CODIGO INVALIDO ")</f>
        <v>GUALACEO</v>
      </c>
      <c r="F738" s="23" t="str">
        <f>IFERROR(VLOOKUP(D738,[24]CODIGOS!$A$1:$I$1872,7,0),"CODIGO INVALIDO ")</f>
        <v>GUALACEO</v>
      </c>
      <c r="G738" s="23" t="str">
        <f>IFERROR(VLOOKUP(D738,[24]CODIGOS!$A$1:$I$1872,8,0),"CODIGO INVALIDO ")</f>
        <v>GUALACEO 2</v>
      </c>
      <c r="H738" s="52" t="s">
        <v>973</v>
      </c>
      <c r="I738" s="37">
        <v>-2.8702209999999999</v>
      </c>
      <c r="J738" s="37">
        <v>-78.792067000000003</v>
      </c>
      <c r="K738" s="68">
        <v>44751</v>
      </c>
      <c r="L738" s="68" t="s">
        <v>121</v>
      </c>
      <c r="M738" s="61" t="s">
        <v>17</v>
      </c>
      <c r="N738" s="56">
        <v>0.75</v>
      </c>
      <c r="O738" s="56">
        <v>0.83333333333333337</v>
      </c>
      <c r="P738" s="27">
        <v>3.82</v>
      </c>
      <c r="Q738" s="27" t="s">
        <v>46</v>
      </c>
      <c r="R738" s="27" t="s">
        <v>47</v>
      </c>
      <c r="S738" s="27" t="s">
        <v>165</v>
      </c>
      <c r="T738" s="23"/>
      <c r="U738" s="27" t="s">
        <v>50</v>
      </c>
    </row>
    <row r="739" spans="1:21" s="192" customFormat="1" ht="14.25" customHeight="1" x14ac:dyDescent="0.2">
      <c r="A739" s="23" t="str">
        <f>IFERROR(VLOOKUP(D739,[23]CODIGOS!$A$1:$I$1872,2,0),"CODIGO INVALIDO ")</f>
        <v>ZONA 6</v>
      </c>
      <c r="B739" s="23" t="str">
        <f>IFERROR(VLOOKUP(D739,[23]CODIGOS!$A$1:$I$1872,3,0),"CODIGO INVALIDO ")</f>
        <v>AZUAY</v>
      </c>
      <c r="C739" s="23" t="str">
        <f>IFERROR(VLOOKUP(D739,[23]CODIGOS!$A$1:$I$1872,4,0),"CODIGO INVALIDO ")</f>
        <v>GUALACEO</v>
      </c>
      <c r="D739" s="23" t="s">
        <v>200</v>
      </c>
      <c r="E739" s="23" t="str">
        <f>IFERROR(VLOOKUP(D739,[24]CODIGOS!$A$1:$I$1872,6,0),"CODIGO INVALIDO ")</f>
        <v>GUALACEO</v>
      </c>
      <c r="F739" s="23" t="str">
        <f>IFERROR(VLOOKUP(D739,[24]CODIGOS!$A$1:$I$1872,7,0),"CODIGO INVALIDO ")</f>
        <v>REMIGIO CRESPO</v>
      </c>
      <c r="G739" s="23" t="str">
        <f>IFERROR(VLOOKUP(D739,[24]CODIGOS!$A$1:$I$1872,8,0),"CODIGO INVALIDO ")</f>
        <v>REMIGIO CRESPO 1</v>
      </c>
      <c r="H739" s="52" t="s">
        <v>990</v>
      </c>
      <c r="I739" s="37">
        <v>-2.867073</v>
      </c>
      <c r="J739" s="37">
        <v>-78.767206000000002</v>
      </c>
      <c r="K739" s="68">
        <v>44758</v>
      </c>
      <c r="L739" s="68" t="s">
        <v>121</v>
      </c>
      <c r="M739" s="61" t="s">
        <v>17</v>
      </c>
      <c r="N739" s="56">
        <v>0.45833333333333331</v>
      </c>
      <c r="O739" s="56">
        <v>0.54166666666666663</v>
      </c>
      <c r="P739" s="27">
        <v>5.33</v>
      </c>
      <c r="Q739" s="27" t="s">
        <v>46</v>
      </c>
      <c r="R739" s="27" t="s">
        <v>47</v>
      </c>
      <c r="S739" s="27" t="s">
        <v>165</v>
      </c>
      <c r="T739" s="23"/>
      <c r="U739" s="27" t="s">
        <v>50</v>
      </c>
    </row>
    <row r="740" spans="1:21" s="185" customFormat="1" ht="14.25" customHeight="1" x14ac:dyDescent="0.2">
      <c r="A740" s="23" t="str">
        <f>IFERROR(VLOOKUP(D740,[23]CODIGOS!$A$1:$I$1872,2,0),"CODIGO INVALIDO ")</f>
        <v>ZONA 6</v>
      </c>
      <c r="B740" s="23" t="str">
        <f>IFERROR(VLOOKUP(D740,[23]CODIGOS!$A$1:$I$1872,3,0),"CODIGO INVALIDO ")</f>
        <v>AZUAY</v>
      </c>
      <c r="C740" s="23" t="str">
        <f>IFERROR(VLOOKUP(D740,[23]CODIGOS!$A$1:$I$1872,4,0),"CODIGO INVALIDO ")</f>
        <v>CUENCA</v>
      </c>
      <c r="D740" s="23" t="s">
        <v>636</v>
      </c>
      <c r="E740" s="23" t="str">
        <f>IFERROR(VLOOKUP(D740,[24]CODIGOS!$A$1:$I$1872,6,0),"CODIGO INVALIDO ")</f>
        <v>CUENCA NORTE</v>
      </c>
      <c r="F740" s="23" t="str">
        <f>IFERROR(VLOOKUP(D740,[24]CODIGOS!$A$1:$I$1872,7,0),"CODIGO INVALIDO ")</f>
        <v>RICAURTE</v>
      </c>
      <c r="G740" s="23" t="str">
        <f>IFERROR(VLOOKUP(D740,[24]CODIGOS!$A$1:$I$1872,8,0),"CODIGO INVALIDO ")</f>
        <v>RICAURTE 1</v>
      </c>
      <c r="H740" s="52" t="s">
        <v>1057</v>
      </c>
      <c r="I740" s="37">
        <v>-2.8410769553478898</v>
      </c>
      <c r="J740" s="37">
        <v>-78.887317421208394</v>
      </c>
      <c r="K740" s="68">
        <v>44784</v>
      </c>
      <c r="L740" s="68" t="s">
        <v>121</v>
      </c>
      <c r="M740" s="61" t="s">
        <v>17</v>
      </c>
      <c r="N740" s="56">
        <v>0.22916666666666666</v>
      </c>
      <c r="O740" s="56">
        <v>0.45833333333333331</v>
      </c>
      <c r="P740" s="27">
        <v>11.26</v>
      </c>
      <c r="Q740" s="27" t="s">
        <v>46</v>
      </c>
      <c r="R740" s="27" t="s">
        <v>47</v>
      </c>
      <c r="S740" s="27" t="s">
        <v>238</v>
      </c>
      <c r="T740" s="27" t="s">
        <v>448</v>
      </c>
      <c r="U740" s="27" t="s">
        <v>50</v>
      </c>
    </row>
    <row r="741" spans="1:21" s="192" customFormat="1" ht="14.25" customHeight="1" x14ac:dyDescent="0.2">
      <c r="A741" s="23" t="str">
        <f>IFERROR(VLOOKUP(D741,[23]CODIGOS!$A$1:$I$1872,2,0),"CODIGO INVALIDO ")</f>
        <v>ZONA 6</v>
      </c>
      <c r="B741" s="23" t="str">
        <f>IFERROR(VLOOKUP(D741,[23]CODIGOS!$A$1:$I$1872,3,0),"CODIGO INVALIDO ")</f>
        <v>AZUAY</v>
      </c>
      <c r="C741" s="23" t="str">
        <f>IFERROR(VLOOKUP(D741,[23]CODIGOS!$A$1:$I$1872,4,0),"CODIGO INVALIDO ")</f>
        <v>CUENCA</v>
      </c>
      <c r="D741" s="23" t="s">
        <v>257</v>
      </c>
      <c r="E741" s="23" t="str">
        <f>IFERROR(VLOOKUP(D741,[24]CODIGOS!$A$1:$I$1872,6,0),"CODIGO INVALIDO ")</f>
        <v>CUENCA SUR</v>
      </c>
      <c r="F741" s="23" t="str">
        <f>IFERROR(VLOOKUP(D741,[24]CODIGOS!$A$1:$I$1872,7,0),"CODIGO INVALIDO ")</f>
        <v>YANUNCAY</v>
      </c>
      <c r="G741" s="23" t="str">
        <f>IFERROR(VLOOKUP(D741,[24]CODIGOS!$A$1:$I$1872,8,0),"CODIGO INVALIDO ")</f>
        <v>YANUNCAY 1</v>
      </c>
      <c r="H741" s="52" t="s">
        <v>1105</v>
      </c>
      <c r="I741" s="37">
        <v>-2.9098540000000002</v>
      </c>
      <c r="J741" s="37">
        <v>-79.028858</v>
      </c>
      <c r="K741" s="68">
        <v>44797</v>
      </c>
      <c r="L741" s="68" t="s">
        <v>121</v>
      </c>
      <c r="M741" s="61" t="s">
        <v>17</v>
      </c>
      <c r="N741" s="56">
        <v>0.47916666666666669</v>
      </c>
      <c r="O741" s="56">
        <v>0.58333333333333337</v>
      </c>
      <c r="P741" s="27">
        <v>4.9000000000000004</v>
      </c>
      <c r="Q741" s="27" t="s">
        <v>46</v>
      </c>
      <c r="R741" s="27" t="s">
        <v>47</v>
      </c>
      <c r="S741" s="27" t="s">
        <v>83</v>
      </c>
      <c r="T741" s="23"/>
      <c r="U741" s="27" t="s">
        <v>50</v>
      </c>
    </row>
    <row r="742" spans="1:21" s="192" customFormat="1" ht="14.25" customHeight="1" x14ac:dyDescent="0.2">
      <c r="A742" s="23" t="str">
        <f>IFERROR(VLOOKUP(D742,[23]CODIGOS!$A$1:$I$1872,2,0),"CODIGO INVALIDO ")</f>
        <v>ZONA 6</v>
      </c>
      <c r="B742" s="23" t="str">
        <f>IFERROR(VLOOKUP(D742,[23]CODIGOS!$A$1:$I$1872,3,0),"CODIGO INVALIDO ")</f>
        <v>AZUAY</v>
      </c>
      <c r="C742" s="23" t="str">
        <f>IFERROR(VLOOKUP(D742,[23]CODIGOS!$A$1:$I$1872,4,0),"CODIGO INVALIDO ")</f>
        <v>CUENCA</v>
      </c>
      <c r="D742" s="37" t="s">
        <v>304</v>
      </c>
      <c r="E742" s="23" t="str">
        <f>IFERROR(VLOOKUP(D742,[24]CODIGOS!$A$1:$I$1872,6,0),"CODIGO INVALIDO ")</f>
        <v>CUENCA SUR</v>
      </c>
      <c r="F742" s="23" t="str">
        <f>IFERROR(VLOOKUP(D742,[24]CODIGOS!$A$1:$I$1872,7,0),"CODIGO INVALIDO ")</f>
        <v>EL SALADO</v>
      </c>
      <c r="G742" s="23" t="str">
        <f>IFERROR(VLOOKUP(D742,[24]CODIGOS!$A$1:$I$1872,8,0),"CODIGO INVALIDO ")</f>
        <v>EL SALADO 1</v>
      </c>
      <c r="H742" s="37" t="s">
        <v>1134</v>
      </c>
      <c r="I742" s="37">
        <v>-2.9179879999999998</v>
      </c>
      <c r="J742" s="37">
        <v>-79.034897999999998</v>
      </c>
      <c r="K742" s="68">
        <v>44805</v>
      </c>
      <c r="L742" s="68" t="s">
        <v>121</v>
      </c>
      <c r="M742" s="65" t="s">
        <v>17</v>
      </c>
      <c r="N742" s="56">
        <v>0.52083333333333337</v>
      </c>
      <c r="O742" s="56">
        <v>0.58333333333333337</v>
      </c>
      <c r="P742" s="55">
        <v>4.63</v>
      </c>
      <c r="Q742" s="55" t="s">
        <v>46</v>
      </c>
      <c r="R742" s="27" t="s">
        <v>47</v>
      </c>
      <c r="S742" s="27" t="s">
        <v>1157</v>
      </c>
      <c r="T742" s="37" t="s">
        <v>176</v>
      </c>
      <c r="U742" s="55" t="s">
        <v>50</v>
      </c>
    </row>
    <row r="743" spans="1:21" s="192" customFormat="1" ht="14.25" customHeight="1" x14ac:dyDescent="0.2">
      <c r="A743" s="23" t="str">
        <f>IFERROR(VLOOKUP(D743,[23]CODIGOS!$A$1:$I$1872,2,0),"CODIGO INVALIDO ")</f>
        <v>ZONA 6</v>
      </c>
      <c r="B743" s="23" t="str">
        <f>IFERROR(VLOOKUP(D743,[23]CODIGOS!$A$1:$I$1872,3,0),"CODIGO INVALIDO ")</f>
        <v>AZUAY</v>
      </c>
      <c r="C743" s="23" t="str">
        <f>IFERROR(VLOOKUP(D743,[23]CODIGOS!$A$1:$I$1872,4,0),"CODIGO INVALIDO ")</f>
        <v>CUENCA</v>
      </c>
      <c r="D743" s="37" t="s">
        <v>732</v>
      </c>
      <c r="E743" s="23" t="str">
        <f>IFERROR(VLOOKUP(D743,[24]CODIGOS!$A$1:$I$1872,6,0),"CODIGO INVALIDO ")</f>
        <v>CUENCA SUR</v>
      </c>
      <c r="F743" s="23" t="str">
        <f>IFERROR(VLOOKUP(D743,[24]CODIGOS!$A$1:$I$1872,7,0),"CODIGO INVALIDO ")</f>
        <v>NARANCAY</v>
      </c>
      <c r="G743" s="23" t="str">
        <f>IFERROR(VLOOKUP(D743,[24]CODIGOS!$A$1:$I$1872,8,0),"CODIGO INVALIDO ")</f>
        <v>NARANCAY 1</v>
      </c>
      <c r="H743" s="37" t="s">
        <v>1135</v>
      </c>
      <c r="I743" s="37">
        <v>-2.91568</v>
      </c>
      <c r="J743" s="37">
        <v>-79.010991000000004</v>
      </c>
      <c r="K743" s="68">
        <v>44806</v>
      </c>
      <c r="L743" s="68" t="s">
        <v>121</v>
      </c>
      <c r="M743" s="65" t="s">
        <v>17</v>
      </c>
      <c r="N743" s="56">
        <v>0.41666666666666669</v>
      </c>
      <c r="O743" s="56">
        <v>0.5</v>
      </c>
      <c r="P743" s="55">
        <v>3.45</v>
      </c>
      <c r="Q743" s="55" t="s">
        <v>46</v>
      </c>
      <c r="R743" s="27" t="s">
        <v>47</v>
      </c>
      <c r="S743" s="27" t="s">
        <v>467</v>
      </c>
      <c r="T743" s="37" t="s">
        <v>166</v>
      </c>
      <c r="U743" s="55" t="s">
        <v>50</v>
      </c>
    </row>
    <row r="744" spans="1:21" s="192" customFormat="1" ht="14.25" customHeight="1" x14ac:dyDescent="0.2">
      <c r="A744" s="23" t="str">
        <f>IFERROR(VLOOKUP(D744,[23]CODIGOS!$A$1:$I$1872,2,0),"CODIGO INVALIDO ")</f>
        <v>ZONA 6</v>
      </c>
      <c r="B744" s="23" t="str">
        <f>IFERROR(VLOOKUP(D744,[23]CODIGOS!$A$1:$I$1872,3,0),"CODIGO INVALIDO ")</f>
        <v>AZUAY</v>
      </c>
      <c r="C744" s="23" t="str">
        <f>IFERROR(VLOOKUP(D744,[23]CODIGOS!$A$1:$I$1872,4,0),"CODIGO INVALIDO ")</f>
        <v>CUENCA</v>
      </c>
      <c r="D744" s="37" t="s">
        <v>256</v>
      </c>
      <c r="E744" s="23" t="str">
        <f>IFERROR(VLOOKUP(D744,[24]CODIGOS!$A$1:$I$1872,6,0),"CODIGO INVALIDO ")</f>
        <v>CUENCA SUR</v>
      </c>
      <c r="F744" s="23" t="str">
        <f>IFERROR(VLOOKUP(D744,[24]CODIGOS!$A$1:$I$1872,7,0),"CODIGO INVALIDO ")</f>
        <v>TARQUI</v>
      </c>
      <c r="G744" s="23" t="str">
        <f>IFERROR(VLOOKUP(D744,[24]CODIGOS!$A$1:$I$1872,8,0),"CODIGO INVALIDO ")</f>
        <v>TARQUI 1</v>
      </c>
      <c r="H744" s="55" t="s">
        <v>620</v>
      </c>
      <c r="I744" s="55">
        <v>-3.043574</v>
      </c>
      <c r="J744" s="93">
        <v>-79.045316999999997</v>
      </c>
      <c r="K744" s="68">
        <v>44833</v>
      </c>
      <c r="L744" s="41" t="s">
        <v>121</v>
      </c>
      <c r="M744" s="55" t="s">
        <v>17</v>
      </c>
      <c r="N744" s="76">
        <v>0.5</v>
      </c>
      <c r="O744" s="76">
        <v>0.55208333333333337</v>
      </c>
      <c r="P744" s="93">
        <v>7.49</v>
      </c>
      <c r="Q744" s="65" t="s">
        <v>46</v>
      </c>
      <c r="R744" s="55" t="s">
        <v>47</v>
      </c>
      <c r="S744" s="55" t="s">
        <v>83</v>
      </c>
      <c r="T744" s="55"/>
      <c r="U744" s="55" t="s">
        <v>50</v>
      </c>
    </row>
    <row r="745" spans="1:21" s="192" customFormat="1" ht="14.25" customHeight="1" x14ac:dyDescent="0.2">
      <c r="A745" s="23" t="str">
        <f>IFERROR(VLOOKUP(D745,[23]CODIGOS!$A$1:$I$1872,2,0),"CODIGO INVALIDO ")</f>
        <v>ZONA 6</v>
      </c>
      <c r="B745" s="23" t="str">
        <f>IFERROR(VLOOKUP(D745,[23]CODIGOS!$A$1:$I$1872,3,0),"CODIGO INVALIDO ")</f>
        <v>AZUAY</v>
      </c>
      <c r="C745" s="23" t="str">
        <f>IFERROR(VLOOKUP(D745,[23]CODIGOS!$A$1:$I$1872,4,0),"CODIGO INVALIDO ")</f>
        <v>NABON</v>
      </c>
      <c r="D745" s="23" t="s">
        <v>1220</v>
      </c>
      <c r="E745" s="23" t="str">
        <f>IFERROR(VLOOKUP(D745,[24]CODIGOS!$A$1:$I$1872,6,0),"CODIGO INVALIDO ")</f>
        <v>NABON</v>
      </c>
      <c r="F745" s="23" t="str">
        <f>IFERROR(VLOOKUP(D745,[24]CODIGOS!$A$1:$I$1872,7,0),"CODIGO INVALIDO ")</f>
        <v>LAS NIEVES</v>
      </c>
      <c r="G745" s="23" t="str">
        <f>IFERROR(VLOOKUP(D745,[24]CODIGOS!$A$1:$I$1872,8,0),"CODIGO INVALIDO ")</f>
        <v>LAS NIEVES 1</v>
      </c>
      <c r="H745" s="55" t="s">
        <v>1221</v>
      </c>
      <c r="I745" s="55">
        <v>-3.2799499999999999</v>
      </c>
      <c r="J745" s="93">
        <v>-79.153901000000005</v>
      </c>
      <c r="K745" s="68">
        <v>44833</v>
      </c>
      <c r="L745" s="41" t="s">
        <v>121</v>
      </c>
      <c r="M745" s="65" t="s">
        <v>17</v>
      </c>
      <c r="N745" s="76">
        <v>0.625</v>
      </c>
      <c r="O745" s="76">
        <v>0.66666666666666663</v>
      </c>
      <c r="P745" s="37">
        <v>72.650000000000006</v>
      </c>
      <c r="Q745" s="55" t="s">
        <v>46</v>
      </c>
      <c r="R745" s="55" t="s">
        <v>47</v>
      </c>
      <c r="S745" s="55" t="s">
        <v>176</v>
      </c>
      <c r="T745" s="55"/>
      <c r="U745" s="65" t="s">
        <v>50</v>
      </c>
    </row>
    <row r="746" spans="1:21" s="192" customFormat="1" ht="14.25" customHeight="1" x14ac:dyDescent="0.2">
      <c r="A746" s="23" t="str">
        <f>IFERROR(VLOOKUP(D746,[23]CODIGOS!$A$1:$I$1872,2,0),"CODIGO INVALIDO ")</f>
        <v>ZONA 6</v>
      </c>
      <c r="B746" s="23" t="str">
        <f>IFERROR(VLOOKUP(D746,[23]CODIGOS!$A$1:$I$1872,3,0),"CODIGO INVALIDO ")</f>
        <v>AZUAY</v>
      </c>
      <c r="C746" s="23" t="str">
        <f>IFERROR(VLOOKUP(D746,[23]CODIGOS!$A$1:$I$1872,4,0),"CODIGO INVALIDO ")</f>
        <v>CUENCA</v>
      </c>
      <c r="D746" s="37" t="s">
        <v>142</v>
      </c>
      <c r="E746" s="23" t="str">
        <f>IFERROR(VLOOKUP(D746,[24]CODIGOS!$A$1:$I$1872,6,0),"CODIGO INVALIDO ")</f>
        <v>CUENCA NORTE</v>
      </c>
      <c r="F746" s="23" t="str">
        <f>IFERROR(VLOOKUP(D746,[24]CODIGOS!$A$1:$I$1872,7,0),"CODIGO INVALIDO ")</f>
        <v>SAYAUSI</v>
      </c>
      <c r="G746" s="23" t="str">
        <f>IFERROR(VLOOKUP(D746,[24]CODIGOS!$A$1:$I$1872,8,0),"CODIGO INVALIDO ")</f>
        <v>SAYAUSI 1</v>
      </c>
      <c r="H746" s="55" t="s">
        <v>1259</v>
      </c>
      <c r="I746" s="55">
        <v>-2.8747600000000002</v>
      </c>
      <c r="J746" s="55">
        <v>-78.997730000000004</v>
      </c>
      <c r="K746" s="68">
        <v>44855</v>
      </c>
      <c r="L746" s="41" t="s">
        <v>121</v>
      </c>
      <c r="M746" s="55" t="s">
        <v>17</v>
      </c>
      <c r="N746" s="76">
        <v>0.41666666666666669</v>
      </c>
      <c r="O746" s="76">
        <v>0.5</v>
      </c>
      <c r="P746" s="55">
        <v>8.39</v>
      </c>
      <c r="Q746" s="65" t="s">
        <v>46</v>
      </c>
      <c r="R746" s="55" t="s">
        <v>47</v>
      </c>
      <c r="S746" s="55" t="s">
        <v>83</v>
      </c>
      <c r="T746" s="55"/>
      <c r="U746" s="55" t="s">
        <v>50</v>
      </c>
    </row>
    <row r="747" spans="1:21" s="195" customFormat="1" ht="14.25" customHeight="1" x14ac:dyDescent="0.2">
      <c r="A747" s="23" t="str">
        <f>IFERROR(VLOOKUP(D747,[23]CODIGOS!$A$1:$I$1872,2,0),"CODIGO INVALIDO ")</f>
        <v>ZONA 6</v>
      </c>
      <c r="B747" s="23" t="str">
        <f>IFERROR(VLOOKUP(D747,[23]CODIGOS!$A$1:$I$1872,3,0),"CODIGO INVALIDO ")</f>
        <v>AZUAY</v>
      </c>
      <c r="C747" s="23" t="str">
        <f>IFERROR(VLOOKUP(D747,[23]CODIGOS!$A$1:$I$1872,4,0),"CODIGO INVALIDO ")</f>
        <v>GUALACEO</v>
      </c>
      <c r="D747" s="23" t="s">
        <v>1096</v>
      </c>
      <c r="E747" s="23" t="str">
        <f>IFERROR(VLOOKUP(D747,[24]CODIGOS!$A$1:$I$1872,6,0),"CODIGO INVALIDO ")</f>
        <v>GUALACEO</v>
      </c>
      <c r="F747" s="23" t="str">
        <f>IFERROR(VLOOKUP(D747,[24]CODIGOS!$A$1:$I$1872,7,0),"CODIGO INVALIDO ")</f>
        <v>GUALACEO SUR</v>
      </c>
      <c r="G747" s="23" t="str">
        <f>IFERROR(VLOOKUP(D747,[24]CODIGOS!$A$1:$I$1872,8,0),"CODIGO INVALIDO ")</f>
        <v>GUALACEO SUR 1</v>
      </c>
      <c r="H747" s="55" t="s">
        <v>1335</v>
      </c>
      <c r="I747" s="55">
        <v>-2.8701639999999999</v>
      </c>
      <c r="J747" s="55">
        <v>-78.763390000000001</v>
      </c>
      <c r="K747" s="24">
        <v>44888</v>
      </c>
      <c r="L747" s="41" t="s">
        <v>121</v>
      </c>
      <c r="M747" s="55" t="s">
        <v>17</v>
      </c>
      <c r="N747" s="76">
        <v>0.27083333333333331</v>
      </c>
      <c r="O747" s="76">
        <v>0.5</v>
      </c>
      <c r="P747" s="55">
        <v>4.93</v>
      </c>
      <c r="Q747" s="55" t="s">
        <v>46</v>
      </c>
      <c r="R747" s="55" t="s">
        <v>47</v>
      </c>
      <c r="S747" s="55" t="s">
        <v>690</v>
      </c>
      <c r="T747" s="55"/>
      <c r="U747" s="65" t="s">
        <v>50</v>
      </c>
    </row>
    <row r="748" spans="1:21" s="195" customFormat="1" ht="14.25" customHeight="1" x14ac:dyDescent="0.2">
      <c r="A748" s="23" t="str">
        <f>IFERROR(VLOOKUP(D748,[23]CODIGOS!$A$1:$I$1872,2,0),"CODIGO INVALIDO ")</f>
        <v>ZONA 6</v>
      </c>
      <c r="B748" s="23" t="str">
        <f>IFERROR(VLOOKUP(D748,[23]CODIGOS!$A$1:$I$1872,3,0),"CODIGO INVALIDO ")</f>
        <v>AZUAY</v>
      </c>
      <c r="C748" s="23" t="str">
        <f>IFERROR(VLOOKUP(D748,[23]CODIGOS!$A$1:$I$1872,4,0),"CODIGO INVALIDO ")</f>
        <v>GUALACEO</v>
      </c>
      <c r="D748" s="23" t="s">
        <v>893</v>
      </c>
      <c r="E748" s="23" t="str">
        <f>IFERROR(VLOOKUP(D748,[24]CODIGOS!$A$1:$I$1872,6,0),"CODIGO INVALIDO ")</f>
        <v>GUALACEO</v>
      </c>
      <c r="F748" s="23" t="str">
        <f>IFERROR(VLOOKUP(D748,[24]CODIGOS!$A$1:$I$1872,7,0),"CODIGO INVALIDO ")</f>
        <v>GUALACEO</v>
      </c>
      <c r="G748" s="23" t="str">
        <f>IFERROR(VLOOKUP(D748,[24]CODIGOS!$A$1:$I$1872,8,0),"CODIGO INVALIDO ")</f>
        <v>GUALACEO 2</v>
      </c>
      <c r="H748" s="55" t="s">
        <v>1338</v>
      </c>
      <c r="I748" s="29">
        <v>-2.8984000000000001</v>
      </c>
      <c r="J748" s="29">
        <v>-78.777010000000004</v>
      </c>
      <c r="K748" s="67">
        <v>44890</v>
      </c>
      <c r="L748" s="41" t="s">
        <v>121</v>
      </c>
      <c r="M748" s="55" t="s">
        <v>17</v>
      </c>
      <c r="N748" s="76">
        <v>0.29166666666666669</v>
      </c>
      <c r="O748" s="76">
        <v>0.41666666666666669</v>
      </c>
      <c r="P748" s="55">
        <v>5.31</v>
      </c>
      <c r="Q748" s="55" t="s">
        <v>46</v>
      </c>
      <c r="R748" s="55" t="s">
        <v>47</v>
      </c>
      <c r="S748" s="55" t="s">
        <v>165</v>
      </c>
      <c r="T748" s="55"/>
      <c r="U748" s="55" t="s">
        <v>50</v>
      </c>
    </row>
    <row r="749" spans="1:21" s="195" customFormat="1" ht="14.25" customHeight="1" x14ac:dyDescent="0.2">
      <c r="A749" s="23" t="str">
        <f>IFERROR(VLOOKUP(D749,[23]CODIGOS!$A$1:$I$1872,2,0),"CODIGO INVALIDO ")</f>
        <v>ZONA 6</v>
      </c>
      <c r="B749" s="23" t="str">
        <f>IFERROR(VLOOKUP(D749,[23]CODIGOS!$A$1:$I$1872,3,0),"CODIGO INVALIDO ")</f>
        <v>AZUAY</v>
      </c>
      <c r="C749" s="23" t="str">
        <f>IFERROR(VLOOKUP(D749,[23]CODIGOS!$A$1:$I$1872,4,0),"CODIGO INVALIDO ")</f>
        <v>GUALACEO</v>
      </c>
      <c r="D749" s="23" t="s">
        <v>893</v>
      </c>
      <c r="E749" s="23" t="str">
        <f>IFERROR(VLOOKUP(D749,[24]CODIGOS!$A$1:$I$1872,6,0),"CODIGO INVALIDO ")</f>
        <v>GUALACEO</v>
      </c>
      <c r="F749" s="23" t="str">
        <f>IFERROR(VLOOKUP(D749,[24]CODIGOS!$A$1:$I$1872,7,0),"CODIGO INVALIDO ")</f>
        <v>GUALACEO</v>
      </c>
      <c r="G749" s="23" t="str">
        <f>IFERROR(VLOOKUP(D749,[24]CODIGOS!$A$1:$I$1872,8,0),"CODIGO INVALIDO ")</f>
        <v>GUALACEO 2</v>
      </c>
      <c r="H749" s="55" t="s">
        <v>1344</v>
      </c>
      <c r="I749" s="55">
        <v>-2.9017279999999999</v>
      </c>
      <c r="J749" s="55">
        <v>-78.775846999999999</v>
      </c>
      <c r="K749" s="68">
        <v>44897</v>
      </c>
      <c r="L749" s="41" t="s">
        <v>121</v>
      </c>
      <c r="M749" s="61" t="s">
        <v>17</v>
      </c>
      <c r="N749" s="76">
        <v>0.54166666666666663</v>
      </c>
      <c r="O749" s="76">
        <v>0.625</v>
      </c>
      <c r="P749" s="55">
        <v>3.43</v>
      </c>
      <c r="Q749" s="55" t="s">
        <v>46</v>
      </c>
      <c r="R749" s="55" t="s">
        <v>47</v>
      </c>
      <c r="S749" s="55" t="s">
        <v>382</v>
      </c>
      <c r="T749" s="55" t="s">
        <v>75</v>
      </c>
      <c r="U749" s="55" t="s">
        <v>50</v>
      </c>
    </row>
    <row r="750" spans="1:21" s="195" customFormat="1" ht="14.25" customHeight="1" x14ac:dyDescent="0.2">
      <c r="A750" s="23" t="str">
        <f>IFERROR(VLOOKUP(D750,[23]CODIGOS!$A$1:$I$1872,2,0),"CODIGO INVALIDO ")</f>
        <v>ZONA 6</v>
      </c>
      <c r="B750" s="23" t="str">
        <f>IFERROR(VLOOKUP(D750,[23]CODIGOS!$A$1:$I$1872,3,0),"CODIGO INVALIDO ")</f>
        <v>AZUAY</v>
      </c>
      <c r="C750" s="23" t="str">
        <f>IFERROR(VLOOKUP(D750,[23]CODIGOS!$A$1:$I$1872,4,0),"CODIGO INVALIDO ")</f>
        <v>CUENCA</v>
      </c>
      <c r="D750" s="37" t="s">
        <v>142</v>
      </c>
      <c r="E750" s="23" t="str">
        <f>IFERROR(VLOOKUP(D750,[24]CODIGOS!$A$1:$I$1872,6,0),"CODIGO INVALIDO ")</f>
        <v>CUENCA NORTE</v>
      </c>
      <c r="F750" s="23" t="str">
        <f>IFERROR(VLOOKUP(D750,[24]CODIGOS!$A$1:$I$1872,7,0),"CODIGO INVALIDO ")</f>
        <v>SAYAUSI</v>
      </c>
      <c r="G750" s="23" t="str">
        <f>IFERROR(VLOOKUP(D750,[24]CODIGOS!$A$1:$I$1872,8,0),"CODIGO INVALIDO ")</f>
        <v>SAYAUSI 1</v>
      </c>
      <c r="H750" s="55" t="s">
        <v>1351</v>
      </c>
      <c r="I750" s="55">
        <v>-2.9027400000000001</v>
      </c>
      <c r="J750" s="55">
        <v>-78.984520000000003</v>
      </c>
      <c r="K750" s="68">
        <v>44898</v>
      </c>
      <c r="L750" s="41" t="s">
        <v>121</v>
      </c>
      <c r="M750" s="61" t="s">
        <v>17</v>
      </c>
      <c r="N750" s="76">
        <v>0.47916666666666669</v>
      </c>
      <c r="O750" s="76">
        <v>0.54166666666666663</v>
      </c>
      <c r="P750" s="55">
        <v>3.4</v>
      </c>
      <c r="Q750" s="55" t="s">
        <v>46</v>
      </c>
      <c r="R750" s="55" t="s">
        <v>47</v>
      </c>
      <c r="S750" s="55" t="s">
        <v>83</v>
      </c>
      <c r="T750" s="55"/>
      <c r="U750" s="55" t="s">
        <v>50</v>
      </c>
    </row>
    <row r="751" spans="1:21" s="195" customFormat="1" ht="14.25" customHeight="1" x14ac:dyDescent="0.2">
      <c r="A751" s="23" t="str">
        <f>IFERROR(VLOOKUP(D751,[23]CODIGOS!$A$1:$I$1872,2,0),"CODIGO INVALIDO ")</f>
        <v>ZONA 6</v>
      </c>
      <c r="B751" s="23" t="str">
        <f>IFERROR(VLOOKUP(D751,[23]CODIGOS!$A$1:$I$1872,3,0),"CODIGO INVALIDO ")</f>
        <v>AZUAY</v>
      </c>
      <c r="C751" s="23" t="str">
        <f>IFERROR(VLOOKUP(D751,[23]CODIGOS!$A$1:$I$1872,4,0),"CODIGO INVALIDO ")</f>
        <v>OÑA</v>
      </c>
      <c r="D751" s="23" t="s">
        <v>1136</v>
      </c>
      <c r="E751" s="23" t="str">
        <f>IFERROR(VLOOKUP(D751,[24]CODIGOS!$A$1:$I$1872,6,0),"CODIGO INVALIDO ")</f>
        <v>NABON</v>
      </c>
      <c r="F751" s="23" t="str">
        <f>IFERROR(VLOOKUP(D751,[24]CODIGOS!$A$1:$I$1872,7,0),"CODIGO INVALIDO ")</f>
        <v>OÑA</v>
      </c>
      <c r="G751" s="23" t="str">
        <f>IFERROR(VLOOKUP(D751,[24]CODIGOS!$A$1:$I$1872,8,0),"CODIGO INVALIDO ")</f>
        <v>OÑA 1</v>
      </c>
      <c r="H751" s="55" t="s">
        <v>1359</v>
      </c>
      <c r="I751" s="29">
        <v>-3.4666399999999999</v>
      </c>
      <c r="J751" s="29">
        <v>-79.152420000000006</v>
      </c>
      <c r="K751" s="67">
        <v>44901</v>
      </c>
      <c r="L751" s="41" t="s">
        <v>121</v>
      </c>
      <c r="M751" s="55" t="s">
        <v>17</v>
      </c>
      <c r="N751" s="76">
        <v>0.5625</v>
      </c>
      <c r="O751" s="76">
        <v>0.625</v>
      </c>
      <c r="P751" s="55">
        <v>10.8</v>
      </c>
      <c r="Q751" s="55" t="s">
        <v>46</v>
      </c>
      <c r="R751" s="55" t="s">
        <v>47</v>
      </c>
      <c r="S751" s="55" t="s">
        <v>1157</v>
      </c>
      <c r="T751" s="55"/>
      <c r="U751" s="55" t="s">
        <v>50</v>
      </c>
    </row>
    <row r="752" spans="1:21" s="213" customFormat="1" ht="14.25" customHeight="1" x14ac:dyDescent="0.25">
      <c r="A752" s="23" t="str">
        <f>IFERROR(VLOOKUP(D752,[23]CODIGOS!$A$1:$I$1872,2,0),"CODIGO INVALIDO ")</f>
        <v>ZONA 6</v>
      </c>
      <c r="B752" s="23" t="str">
        <f>IFERROR(VLOOKUP(D752,[23]CODIGOS!$A$1:$I$1872,3,0),"CODIGO INVALIDO ")</f>
        <v>AZUAY</v>
      </c>
      <c r="C752" s="23" t="str">
        <f>IFERROR(VLOOKUP(D752,[23]CODIGOS!$A$1:$I$1872,4,0),"CODIGO INVALIDO ")</f>
        <v>CUENCA</v>
      </c>
      <c r="D752" s="181" t="s">
        <v>732</v>
      </c>
      <c r="E752" s="23" t="str">
        <f>IFERROR(VLOOKUP(D752,[24]CODIGOS!$A$1:$I$1872,6,0),"CODIGO INVALIDO ")</f>
        <v>CUENCA SUR</v>
      </c>
      <c r="F752" s="23" t="str">
        <f>IFERROR(VLOOKUP(D752,[24]CODIGOS!$A$1:$I$1872,7,0),"CODIGO INVALIDO ")</f>
        <v>NARANCAY</v>
      </c>
      <c r="G752" s="23" t="str">
        <f>IFERROR(VLOOKUP(D752,[24]CODIGOS!$A$1:$I$1872,8,0),"CODIGO INVALIDO ")</f>
        <v>NARANCAY 1</v>
      </c>
      <c r="H752" s="125" t="s">
        <v>733</v>
      </c>
      <c r="I752" s="125">
        <v>-2.9153560000000001</v>
      </c>
      <c r="J752" s="125">
        <v>-79.025953000000001</v>
      </c>
      <c r="K752" s="126">
        <v>44903</v>
      </c>
      <c r="L752" s="126" t="s">
        <v>121</v>
      </c>
      <c r="M752" s="125" t="s">
        <v>17</v>
      </c>
      <c r="N752" s="178">
        <v>0.45833333333333331</v>
      </c>
      <c r="O752" s="178">
        <v>0.54166666666666663</v>
      </c>
      <c r="P752" s="125">
        <v>4.67</v>
      </c>
      <c r="Q752" s="125" t="s">
        <v>46</v>
      </c>
      <c r="R752" s="125" t="s">
        <v>47</v>
      </c>
      <c r="S752" s="125" t="s">
        <v>83</v>
      </c>
      <c r="T752" s="125"/>
      <c r="U752" s="27" t="s">
        <v>50</v>
      </c>
    </row>
    <row r="753" spans="1:21" s="213" customFormat="1" ht="14.25" customHeight="1" x14ac:dyDescent="0.25">
      <c r="A753" s="23" t="str">
        <f>IFERROR(VLOOKUP(D753,[23]CODIGOS!$A$1:$I$1872,2,0),"CODIGO INVALIDO ")</f>
        <v>ZONA 6</v>
      </c>
      <c r="B753" s="23" t="str">
        <f>IFERROR(VLOOKUP(D753,[23]CODIGOS!$A$1:$I$1872,3,0),"CODIGO INVALIDO ")</f>
        <v>AZUAY</v>
      </c>
      <c r="C753" s="23" t="str">
        <f>IFERROR(VLOOKUP(D753,[23]CODIGOS!$A$1:$I$1872,4,0),"CODIGO INVALIDO ")</f>
        <v>CUENCA</v>
      </c>
      <c r="D753" s="227" t="s">
        <v>587</v>
      </c>
      <c r="E753" s="23" t="str">
        <f>IFERROR(VLOOKUP(D753,[24]CODIGOS!$A$1:$I$1872,6,0),"CODIGO INVALIDO ")</f>
        <v>CUENCA NORTE</v>
      </c>
      <c r="F753" s="23" t="str">
        <f>IFERROR(VLOOKUP(D753,[24]CODIGOS!$A$1:$I$1872,7,0),"CODIGO INVALIDO ")</f>
        <v>RICAURTE</v>
      </c>
      <c r="G753" s="23" t="str">
        <f>IFERROR(VLOOKUP(D753,[24]CODIGOS!$A$1:$I$1872,8,0),"CODIGO INVALIDO ")</f>
        <v>RICAURTE 2</v>
      </c>
      <c r="H753" s="119" t="s">
        <v>588</v>
      </c>
      <c r="I753" s="119">
        <v>-2.8712960000000001</v>
      </c>
      <c r="J753" s="228">
        <v>-78.957263999999995</v>
      </c>
      <c r="K753" s="229">
        <v>44905</v>
      </c>
      <c r="L753" s="119" t="s">
        <v>121</v>
      </c>
      <c r="M753" s="119" t="s">
        <v>17</v>
      </c>
      <c r="N753" s="121">
        <v>0.45833333333333331</v>
      </c>
      <c r="O753" s="121">
        <v>0.5</v>
      </c>
      <c r="P753" s="119">
        <v>6.69</v>
      </c>
      <c r="Q753" s="230" t="s">
        <v>46</v>
      </c>
      <c r="R753" s="119" t="s">
        <v>47</v>
      </c>
      <c r="S753" s="119" t="s">
        <v>83</v>
      </c>
      <c r="T753" s="119"/>
      <c r="U753" s="119" t="s">
        <v>50</v>
      </c>
    </row>
    <row r="754" spans="1:21" s="213" customFormat="1" ht="14.25" customHeight="1" x14ac:dyDescent="0.25">
      <c r="A754" s="23" t="str">
        <f>IFERROR(VLOOKUP(D754,[23]CODIGOS!$A$1:$I$1872,2,0),"CODIGO INVALIDO ")</f>
        <v>ZONA 6</v>
      </c>
      <c r="B754" s="23" t="str">
        <f>IFERROR(VLOOKUP(D754,[23]CODIGOS!$A$1:$I$1872,3,0),"CODIGO INVALIDO ")</f>
        <v>AZUAY</v>
      </c>
      <c r="C754" s="23" t="str">
        <f>IFERROR(VLOOKUP(D754,[23]CODIGOS!$A$1:$I$1872,4,0),"CODIGO INVALIDO ")</f>
        <v>CUENCA</v>
      </c>
      <c r="D754" s="23" t="s">
        <v>1137</v>
      </c>
      <c r="E754" s="23" t="str">
        <f>IFERROR(VLOOKUP(D754,[24]CODIGOS!$A$1:$I$1872,6,0),"CODIGO INVALIDO ")</f>
        <v>CUENCA NORTE</v>
      </c>
      <c r="F754" s="23" t="str">
        <f>IFERROR(VLOOKUP(D754,[24]CODIGOS!$A$1:$I$1872,7,0),"CODIGO INVALIDO ")</f>
        <v>TERMINAL TERRESTRE</v>
      </c>
      <c r="G754" s="23" t="str">
        <f>IFERROR(VLOOKUP(D754,[24]CODIGOS!$A$1:$I$1872,8,0),"CODIGO INVALIDO ")</f>
        <v>TERMINAL TERRESTRE 1</v>
      </c>
      <c r="H754" s="220" t="s">
        <v>1376</v>
      </c>
      <c r="I754" s="220">
        <v>-2.887953</v>
      </c>
      <c r="J754" s="231">
        <v>-78.987785000000002</v>
      </c>
      <c r="K754" s="232">
        <v>44916</v>
      </c>
      <c r="L754" s="220" t="s">
        <v>121</v>
      </c>
      <c r="M754" s="220" t="s">
        <v>17</v>
      </c>
      <c r="N754" s="233">
        <v>0.41666666666666669</v>
      </c>
      <c r="O754" s="233">
        <v>0.5</v>
      </c>
      <c r="P754" s="220">
        <v>9.18</v>
      </c>
      <c r="Q754" s="234" t="s">
        <v>46</v>
      </c>
      <c r="R754" s="220" t="s">
        <v>47</v>
      </c>
      <c r="S754" s="220" t="s">
        <v>165</v>
      </c>
      <c r="T754" s="220"/>
      <c r="U754" s="27" t="s">
        <v>50</v>
      </c>
    </row>
    <row r="755" spans="1:21" s="192" customFormat="1" ht="14.25" customHeight="1" x14ac:dyDescent="0.2">
      <c r="A755" s="23" t="str">
        <f>IFERROR(VLOOKUP(D755,[23]CODIGOS!$A$1:$I$1872,2,0),"CODIGO INVALIDO ")</f>
        <v>ZONA 6</v>
      </c>
      <c r="B755" s="23" t="str">
        <f>IFERROR(VLOOKUP(D755,[23]CODIGOS!$A$1:$I$1872,3,0),"CODIGO INVALIDO ")</f>
        <v>CAÑAR</v>
      </c>
      <c r="C755" s="23" t="str">
        <f>IFERROR(VLOOKUP(D755,[23]CODIGOS!$A$1:$I$1872,4,0),"CODIGO INVALIDO ")</f>
        <v>AZOGUES</v>
      </c>
      <c r="D755" s="37" t="s">
        <v>638</v>
      </c>
      <c r="E755" s="23" t="str">
        <f>IFERROR(VLOOKUP(D755,[24]CODIGOS!$A$1:$I$1872,6,0),"CODIGO INVALIDO ")</f>
        <v>AZOGUES</v>
      </c>
      <c r="F755" s="23" t="str">
        <f>IFERROR(VLOOKUP(D755,[24]CODIGOS!$A$1:$I$1872,7,0),"CODIGO INVALIDO ")</f>
        <v>AZOGUES NORTE</v>
      </c>
      <c r="G755" s="23" t="str">
        <f>IFERROR(VLOOKUP(D755,[24]CODIGOS!$A$1:$I$1872,8,0),"CODIGO INVALIDO ")</f>
        <v>AZOGUES NORTE 2</v>
      </c>
      <c r="H755" s="23" t="s">
        <v>639</v>
      </c>
      <c r="I755" s="37">
        <v>-2.7312770362451699</v>
      </c>
      <c r="J755" s="37">
        <v>-78.850461200786199</v>
      </c>
      <c r="K755" s="68">
        <v>44651</v>
      </c>
      <c r="L755" s="68" t="s">
        <v>111</v>
      </c>
      <c r="M755" s="61" t="s">
        <v>17</v>
      </c>
      <c r="N755" s="62">
        <v>0.54652777777777783</v>
      </c>
      <c r="O755" s="62">
        <v>0.73541666666666661</v>
      </c>
      <c r="P755" s="23">
        <v>17</v>
      </c>
      <c r="Q755" s="55" t="s">
        <v>46</v>
      </c>
      <c r="R755" s="37" t="s">
        <v>47</v>
      </c>
      <c r="S755" s="37" t="s">
        <v>176</v>
      </c>
      <c r="T755" s="55"/>
      <c r="U755" s="55" t="s">
        <v>50</v>
      </c>
    </row>
    <row r="756" spans="1:21" s="192" customFormat="1" ht="14.25" customHeight="1" x14ac:dyDescent="0.2">
      <c r="A756" s="23" t="str">
        <f>IFERROR(VLOOKUP(D756,[23]CODIGOS!$A$1:$I$1872,2,0),"CODIGO INVALIDO ")</f>
        <v>ZONA 6</v>
      </c>
      <c r="B756" s="23" t="str">
        <f>IFERROR(VLOOKUP(D756,[23]CODIGOS!$A$1:$I$1872,3,0),"CODIGO INVALIDO ")</f>
        <v>CAÑAR</v>
      </c>
      <c r="C756" s="23" t="str">
        <f>IFERROR(VLOOKUP(D756,[23]CODIGOS!$A$1:$I$1872,4,0),"CODIGO INVALIDO ")</f>
        <v>AZOGUES</v>
      </c>
      <c r="D756" s="37" t="s">
        <v>110</v>
      </c>
      <c r="E756" s="23" t="str">
        <f>IFERROR(VLOOKUP(D756,[24]CODIGOS!$A$1:$I$1872,6,0),"CODIGO INVALIDO ")</f>
        <v>AZOGUES</v>
      </c>
      <c r="F756" s="23" t="str">
        <f>IFERROR(VLOOKUP(D756,[24]CODIGOS!$A$1:$I$1872,7,0),"CODIGO INVALIDO ")</f>
        <v>SAN MIGUEL</v>
      </c>
      <c r="G756" s="23" t="str">
        <f>IFERROR(VLOOKUP(D756,[24]CODIGOS!$A$1:$I$1872,8,0),"CODIGO INVALIDO ")</f>
        <v>SAN MIGUEL 1</v>
      </c>
      <c r="H756" s="23" t="s">
        <v>737</v>
      </c>
      <c r="I756" s="37">
        <v>-2.7803030877130901</v>
      </c>
      <c r="J756" s="37">
        <v>-78.849462852757796</v>
      </c>
      <c r="K756" s="68">
        <v>44659</v>
      </c>
      <c r="L756" s="68" t="s">
        <v>111</v>
      </c>
      <c r="M756" s="61" t="s">
        <v>17</v>
      </c>
      <c r="N756" s="62">
        <v>0.45833333333333331</v>
      </c>
      <c r="O756" s="62">
        <v>0.52083333333333337</v>
      </c>
      <c r="P756" s="23">
        <v>5</v>
      </c>
      <c r="Q756" s="55" t="s">
        <v>46</v>
      </c>
      <c r="R756" s="37" t="s">
        <v>47</v>
      </c>
      <c r="S756" s="37" t="s">
        <v>83</v>
      </c>
      <c r="T756" s="23"/>
      <c r="U756" s="27" t="s">
        <v>50</v>
      </c>
    </row>
    <row r="757" spans="1:21" s="192" customFormat="1" ht="14.25" customHeight="1" x14ac:dyDescent="0.2">
      <c r="A757" s="23" t="str">
        <f>IFERROR(VLOOKUP(D757,[23]CODIGOS!$A$1:$I$1872,2,0),"CODIGO INVALIDO ")</f>
        <v>ZONA 6</v>
      </c>
      <c r="B757" s="23" t="str">
        <f>IFERROR(VLOOKUP(D757,[23]CODIGOS!$A$1:$I$1872,3,0),"CODIGO INVALIDO ")</f>
        <v>CAÑAR</v>
      </c>
      <c r="C757" s="23" t="str">
        <f>IFERROR(VLOOKUP(D757,[23]CODIGOS!$A$1:$I$1872,4,0),"CODIGO INVALIDO ")</f>
        <v>BIBLIAN</v>
      </c>
      <c r="D757" s="37" t="s">
        <v>481</v>
      </c>
      <c r="E757" s="23" t="str">
        <f>IFERROR(VLOOKUP(D757,[24]CODIGOS!$A$1:$I$1872,6,0),"CODIGO INVALIDO ")</f>
        <v>AZOGUES</v>
      </c>
      <c r="F757" s="23" t="str">
        <f>IFERROR(VLOOKUP(D757,[24]CODIGOS!$A$1:$I$1872,7,0),"CODIGO INVALIDO ")</f>
        <v>BIBLIAN</v>
      </c>
      <c r="G757" s="23" t="str">
        <f>IFERROR(VLOOKUP(D757,[24]CODIGOS!$A$1:$I$1872,8,0),"CODIGO INVALIDO ")</f>
        <v>BIBLIAN 1</v>
      </c>
      <c r="H757" s="23" t="s">
        <v>738</v>
      </c>
      <c r="I757" s="37">
        <v>-2.5823188730173099</v>
      </c>
      <c r="J757" s="37">
        <v>-78.920567474620597</v>
      </c>
      <c r="K757" s="68">
        <v>44664</v>
      </c>
      <c r="L757" s="68" t="s">
        <v>111</v>
      </c>
      <c r="M757" s="61" t="s">
        <v>17</v>
      </c>
      <c r="N757" s="62">
        <v>0.46875</v>
      </c>
      <c r="O757" s="62">
        <v>0.63055555555555554</v>
      </c>
      <c r="P757" s="23">
        <v>2.2999999999999998</v>
      </c>
      <c r="Q757" s="55" t="s">
        <v>46</v>
      </c>
      <c r="R757" s="37" t="s">
        <v>47</v>
      </c>
      <c r="S757" s="37" t="s">
        <v>83</v>
      </c>
      <c r="T757" s="23"/>
      <c r="U757" s="27" t="s">
        <v>50</v>
      </c>
    </row>
    <row r="758" spans="1:21" s="185" customFormat="1" ht="14.25" customHeight="1" x14ac:dyDescent="0.2">
      <c r="A758" s="23" t="str">
        <f>IFERROR(VLOOKUP(D758,[23]CODIGOS!$A$1:$I$1872,2,0),"CODIGO INVALIDO ")</f>
        <v>ZONA 6</v>
      </c>
      <c r="B758" s="23" t="str">
        <f>IFERROR(VLOOKUP(D758,[23]CODIGOS!$A$1:$I$1872,3,0),"CODIGO INVALIDO ")</f>
        <v>CAÑAR</v>
      </c>
      <c r="C758" s="23" t="str">
        <f>IFERROR(VLOOKUP(D758,[23]CODIGOS!$A$1:$I$1872,4,0),"CODIGO INVALIDO ")</f>
        <v>BIBLIAN</v>
      </c>
      <c r="D758" s="37" t="s">
        <v>481</v>
      </c>
      <c r="E758" s="23" t="str">
        <f>IFERROR(VLOOKUP(D758,[24]CODIGOS!$A$1:$I$1872,6,0),"CODIGO INVALIDO ")</f>
        <v>AZOGUES</v>
      </c>
      <c r="F758" s="23" t="str">
        <f>IFERROR(VLOOKUP(D758,[24]CODIGOS!$A$1:$I$1872,7,0),"CODIGO INVALIDO ")</f>
        <v>BIBLIAN</v>
      </c>
      <c r="G758" s="23" t="str">
        <f>IFERROR(VLOOKUP(D758,[24]CODIGOS!$A$1:$I$1872,8,0),"CODIGO INVALIDO ")</f>
        <v>BIBLIAN 1</v>
      </c>
      <c r="H758" s="23" t="s">
        <v>872</v>
      </c>
      <c r="I758" s="37">
        <v>-2.6864631542931998</v>
      </c>
      <c r="J758" s="37">
        <v>-78.892182005799995</v>
      </c>
      <c r="K758" s="68">
        <v>44705</v>
      </c>
      <c r="L758" s="68" t="s">
        <v>111</v>
      </c>
      <c r="M758" s="61" t="s">
        <v>17</v>
      </c>
      <c r="N758" s="56">
        <v>0.43055555555555558</v>
      </c>
      <c r="O758" s="56">
        <v>0.66388888888888886</v>
      </c>
      <c r="P758" s="23">
        <v>25</v>
      </c>
      <c r="Q758" s="55" t="s">
        <v>46</v>
      </c>
      <c r="R758" s="37" t="s">
        <v>109</v>
      </c>
      <c r="S758" s="27" t="s">
        <v>65</v>
      </c>
      <c r="T758" s="23"/>
      <c r="U758" s="23" t="s">
        <v>50</v>
      </c>
    </row>
    <row r="759" spans="1:21" s="192" customFormat="1" ht="14.25" customHeight="1" x14ac:dyDescent="0.2">
      <c r="A759" s="23" t="str">
        <f>IFERROR(VLOOKUP(D759,[23]CODIGOS!$A$1:$I$1872,2,0),"CODIGO INVALIDO ")</f>
        <v>ZONA 6</v>
      </c>
      <c r="B759" s="23" t="str">
        <f>IFERROR(VLOOKUP(D759,[23]CODIGOS!$A$1:$I$1872,3,0),"CODIGO INVALIDO ")</f>
        <v>CAÑAR</v>
      </c>
      <c r="C759" s="23" t="str">
        <f>IFERROR(VLOOKUP(D759,[23]CODIGOS!$A$1:$I$1872,4,0),"CODIGO INVALIDO ")</f>
        <v>BIBLIAN</v>
      </c>
      <c r="D759" s="37" t="s">
        <v>481</v>
      </c>
      <c r="E759" s="23" t="str">
        <f>IFERROR(VLOOKUP(D759,[24]CODIGOS!$A$1:$I$1872,6,0),"CODIGO INVALIDO ")</f>
        <v>AZOGUES</v>
      </c>
      <c r="F759" s="23" t="str">
        <f>IFERROR(VLOOKUP(D759,[24]CODIGOS!$A$1:$I$1872,7,0),"CODIGO INVALIDO ")</f>
        <v>BIBLIAN</v>
      </c>
      <c r="G759" s="23" t="str">
        <f>IFERROR(VLOOKUP(D759,[24]CODIGOS!$A$1:$I$1872,8,0),"CODIGO INVALIDO ")</f>
        <v>BIBLIAN 1</v>
      </c>
      <c r="H759" s="23" t="s">
        <v>1058</v>
      </c>
      <c r="I759" s="37">
        <v>-2.6894930000000001</v>
      </c>
      <c r="J759" s="37">
        <v>-78.928280999999998</v>
      </c>
      <c r="K759" s="68">
        <v>44785</v>
      </c>
      <c r="L759" s="68" t="s">
        <v>111</v>
      </c>
      <c r="M759" s="61" t="s">
        <v>17</v>
      </c>
      <c r="N759" s="62">
        <v>0.58333333333333337</v>
      </c>
      <c r="O759" s="62">
        <v>0.66666666666666663</v>
      </c>
      <c r="P759" s="27">
        <v>3.4</v>
      </c>
      <c r="Q759" s="65" t="s">
        <v>46</v>
      </c>
      <c r="R759" s="27" t="s">
        <v>47</v>
      </c>
      <c r="S759" s="27" t="s">
        <v>83</v>
      </c>
      <c r="T759" s="27"/>
      <c r="U759" s="27" t="s">
        <v>50</v>
      </c>
    </row>
    <row r="760" spans="1:21" s="192" customFormat="1" ht="14.25" customHeight="1" x14ac:dyDescent="0.2">
      <c r="A760" s="23" t="str">
        <f>IFERROR(VLOOKUP(D760,[23]CODIGOS!$A$1:$I$1872,2,0),"CODIGO INVALIDO ")</f>
        <v>ZONA 6</v>
      </c>
      <c r="B760" s="23" t="str">
        <f>IFERROR(VLOOKUP(D760,[23]CODIGOS!$A$1:$I$1872,3,0),"CODIGO INVALIDO ")</f>
        <v>CAÑAR</v>
      </c>
      <c r="C760" s="23" t="str">
        <f>IFERROR(VLOOKUP(D760,[23]CODIGOS!$A$1:$I$1872,4,0),"CODIGO INVALIDO ")</f>
        <v>EL TAMBO</v>
      </c>
      <c r="D760" s="37" t="s">
        <v>278</v>
      </c>
      <c r="E760" s="23" t="str">
        <f>IFERROR(VLOOKUP(D760,[24]CODIGOS!$A$1:$I$1872,6,0),"CODIGO INVALIDO ")</f>
        <v>CAÑAR</v>
      </c>
      <c r="F760" s="23" t="str">
        <f>IFERROR(VLOOKUP(D760,[24]CODIGOS!$A$1:$I$1872,7,0),"CODIGO INVALIDO ")</f>
        <v>EL TAMBO</v>
      </c>
      <c r="G760" s="23" t="str">
        <f>IFERROR(VLOOKUP(D760,[24]CODIGOS!$A$1:$I$1872,8,0),"CODIGO INVALIDO ")</f>
        <v>EL TAMBO 1</v>
      </c>
      <c r="H760" s="23" t="s">
        <v>1253</v>
      </c>
      <c r="I760" s="37">
        <v>-2.5105550000000001</v>
      </c>
      <c r="J760" s="37">
        <v>-78.928272000000007</v>
      </c>
      <c r="K760" s="68">
        <v>44852</v>
      </c>
      <c r="L760" s="68" t="s">
        <v>111</v>
      </c>
      <c r="M760" s="61" t="s">
        <v>17</v>
      </c>
      <c r="N760" s="56">
        <v>0.68611111111111101</v>
      </c>
      <c r="O760" s="56">
        <v>0.95833333333333337</v>
      </c>
      <c r="P760" s="23">
        <v>24.38</v>
      </c>
      <c r="Q760" s="55" t="s">
        <v>46</v>
      </c>
      <c r="R760" s="37" t="s">
        <v>47</v>
      </c>
      <c r="S760" s="27" t="s">
        <v>176</v>
      </c>
      <c r="T760" s="23"/>
      <c r="U760" s="23" t="s">
        <v>50</v>
      </c>
    </row>
    <row r="761" spans="1:21" s="192" customFormat="1" ht="14.25" customHeight="1" x14ac:dyDescent="0.2">
      <c r="A761" s="23" t="str">
        <f>IFERROR(VLOOKUP(D761,[23]CODIGOS!$A$1:$I$1872,2,0),"CODIGO INVALIDO ")</f>
        <v>ZONA 6</v>
      </c>
      <c r="B761" s="23" t="str">
        <f>IFERROR(VLOOKUP(D761,[23]CODIGOS!$A$1:$I$1872,3,0),"CODIGO INVALIDO ")</f>
        <v>MORONA SANTIAGO</v>
      </c>
      <c r="C761" s="23" t="str">
        <f>IFERROR(VLOOKUP(D761,[23]CODIGOS!$A$1:$I$1872,4,0),"CODIGO INVALIDO ")</f>
        <v>MORONA</v>
      </c>
      <c r="D761" s="69" t="s">
        <v>138</v>
      </c>
      <c r="E761" s="23" t="str">
        <f>IFERROR(VLOOKUP(D761,[24]CODIGOS!$A$1:$I$1872,6,0),"CODIGO INVALIDO ")</f>
        <v>MORONA</v>
      </c>
      <c r="F761" s="23" t="str">
        <f>IFERROR(VLOOKUP(D761,[24]CODIGOS!$A$1:$I$1872,7,0),"CODIGO INVALIDO ")</f>
        <v>SEVILLA DON BOSCO</v>
      </c>
      <c r="G761" s="23" t="str">
        <f>IFERROR(VLOOKUP(D761,[24]CODIGOS!$A$1:$I$1872,8,0),"CODIGO INVALIDO ")</f>
        <v>SEVILLA DON BOSCO 1</v>
      </c>
      <c r="H761" s="23" t="s">
        <v>74</v>
      </c>
      <c r="I761" s="59">
        <v>-2.1867766579999999</v>
      </c>
      <c r="J761" s="37">
        <v>-78.061396818999995</v>
      </c>
      <c r="K761" s="68">
        <v>44566</v>
      </c>
      <c r="L761" s="68" t="s">
        <v>78</v>
      </c>
      <c r="M761" s="61" t="s">
        <v>17</v>
      </c>
      <c r="N761" s="56">
        <v>0.54166666666666663</v>
      </c>
      <c r="O761" s="56">
        <v>0.70833333333333337</v>
      </c>
      <c r="P761" s="27">
        <v>4.74</v>
      </c>
      <c r="Q761" s="65" t="s">
        <v>46</v>
      </c>
      <c r="R761" s="27" t="s">
        <v>47</v>
      </c>
      <c r="S761" s="27" t="s">
        <v>75</v>
      </c>
      <c r="T761" s="23" t="s">
        <v>76</v>
      </c>
      <c r="U761" s="27" t="s">
        <v>50</v>
      </c>
    </row>
    <row r="762" spans="1:21" s="192" customFormat="1" ht="14.25" customHeight="1" x14ac:dyDescent="0.2">
      <c r="A762" s="23" t="str">
        <f>IFERROR(VLOOKUP(D762,[23]CODIGOS!$A$1:$I$1872,2,0),"CODIGO INVALIDO ")</f>
        <v>ZONA 6</v>
      </c>
      <c r="B762" s="23" t="str">
        <f>IFERROR(VLOOKUP(D762,[23]CODIGOS!$A$1:$I$1872,3,0),"CODIGO INVALIDO ")</f>
        <v>MORONA SANTIAGO</v>
      </c>
      <c r="C762" s="23" t="str">
        <f>IFERROR(VLOOKUP(D762,[23]CODIGOS!$A$1:$I$1872,4,0),"CODIGO INVALIDO ")</f>
        <v>SANTIAGO</v>
      </c>
      <c r="D762" s="69" t="s">
        <v>77</v>
      </c>
      <c r="E762" s="23" t="str">
        <f>IFERROR(VLOOKUP(D762,[24]CODIGOS!$A$1:$I$1872,6,0),"CODIGO INVALIDO ")</f>
        <v>MENDEZ</v>
      </c>
      <c r="F762" s="23" t="str">
        <f>IFERROR(VLOOKUP(D762,[24]CODIGOS!$A$1:$I$1872,7,0),"CODIGO INVALIDO ")</f>
        <v>SANTIAGO DE MENDEZ</v>
      </c>
      <c r="G762" s="23" t="str">
        <f>IFERROR(VLOOKUP(D762,[24]CODIGOS!$A$1:$I$1872,8,0),"CODIGO INVALIDO ")</f>
        <v>SANTIAGO DE MENDEZ 1</v>
      </c>
      <c r="H762" s="23" t="s">
        <v>400</v>
      </c>
      <c r="I762" s="59">
        <v>-3.0479004517546802</v>
      </c>
      <c r="J762" s="37">
        <v>-78.005383666004406</v>
      </c>
      <c r="K762" s="68">
        <v>44600</v>
      </c>
      <c r="L762" s="68" t="s">
        <v>78</v>
      </c>
      <c r="M762" s="61" t="s">
        <v>17</v>
      </c>
      <c r="N762" s="56">
        <v>0.29166666666666669</v>
      </c>
      <c r="O762" s="56">
        <v>0.70833333333333337</v>
      </c>
      <c r="P762" s="27">
        <v>2.75</v>
      </c>
      <c r="Q762" s="65" t="s">
        <v>46</v>
      </c>
      <c r="R762" s="27" t="s">
        <v>109</v>
      </c>
      <c r="S762" s="27" t="s">
        <v>65</v>
      </c>
      <c r="T762" s="23"/>
      <c r="U762" s="27" t="s">
        <v>50</v>
      </c>
    </row>
    <row r="763" spans="1:21" s="192" customFormat="1" ht="14.25" customHeight="1" x14ac:dyDescent="0.2">
      <c r="A763" s="23" t="str">
        <f>IFERROR(VLOOKUP(D763,[23]CODIGOS!$A$1:$I$1872,2,0),"CODIGO INVALIDO ")</f>
        <v>ZONA 6</v>
      </c>
      <c r="B763" s="23" t="str">
        <f>IFERROR(VLOOKUP(D763,[23]CODIGOS!$A$1:$I$1872,3,0),"CODIGO INVALIDO ")</f>
        <v>MORONA SANTIAGO</v>
      </c>
      <c r="C763" s="23" t="str">
        <f>IFERROR(VLOOKUP(D763,[23]CODIGOS!$A$1:$I$1872,4,0),"CODIGO INVALIDO ")</f>
        <v>SANTIAGO</v>
      </c>
      <c r="D763" s="69" t="s">
        <v>77</v>
      </c>
      <c r="E763" s="23" t="str">
        <f>IFERROR(VLOOKUP(D763,[24]CODIGOS!$A$1:$I$1872,6,0),"CODIGO INVALIDO ")</f>
        <v>MENDEZ</v>
      </c>
      <c r="F763" s="23" t="str">
        <f>IFERROR(VLOOKUP(D763,[24]CODIGOS!$A$1:$I$1872,7,0),"CODIGO INVALIDO ")</f>
        <v>SANTIAGO DE MENDEZ</v>
      </c>
      <c r="G763" s="23" t="str">
        <f>IFERROR(VLOOKUP(D763,[24]CODIGOS!$A$1:$I$1872,8,0),"CODIGO INVALIDO ")</f>
        <v>SANTIAGO DE MENDEZ 1</v>
      </c>
      <c r="H763" s="23" t="s">
        <v>348</v>
      </c>
      <c r="I763" s="59">
        <v>-2.73750383235868</v>
      </c>
      <c r="J763" s="37">
        <v>-78.295031166640797</v>
      </c>
      <c r="K763" s="68">
        <v>44615</v>
      </c>
      <c r="L763" s="68" t="s">
        <v>78</v>
      </c>
      <c r="M763" s="61" t="s">
        <v>17</v>
      </c>
      <c r="N763" s="56">
        <v>4.1666666666666664E-2</v>
      </c>
      <c r="O763" s="56">
        <v>0.22916666666666666</v>
      </c>
      <c r="P763" s="27">
        <v>10.1</v>
      </c>
      <c r="Q763" s="65" t="s">
        <v>46</v>
      </c>
      <c r="R763" s="27" t="s">
        <v>47</v>
      </c>
      <c r="S763" s="27" t="s">
        <v>205</v>
      </c>
      <c r="T763" s="23"/>
      <c r="U763" s="27" t="s">
        <v>50</v>
      </c>
    </row>
    <row r="764" spans="1:21" s="192" customFormat="1" ht="14.25" customHeight="1" x14ac:dyDescent="0.2">
      <c r="A764" s="23" t="str">
        <f>IFERROR(VLOOKUP(D764,[23]CODIGOS!$A$1:$I$1872,2,0),"CODIGO INVALIDO ")</f>
        <v>ZONA 6</v>
      </c>
      <c r="B764" s="23" t="str">
        <f>IFERROR(VLOOKUP(D764,[23]CODIGOS!$A$1:$I$1872,3,0),"CODIGO INVALIDO ")</f>
        <v>MORONA SANTIAGO</v>
      </c>
      <c r="C764" s="23" t="str">
        <f>IFERROR(VLOOKUP(D764,[23]CODIGOS!$A$1:$I$1872,4,0),"CODIGO INVALIDO ")</f>
        <v>SANTIAGO</v>
      </c>
      <c r="D764" s="69" t="s">
        <v>77</v>
      </c>
      <c r="E764" s="23" t="str">
        <f>IFERROR(VLOOKUP(D764,[24]CODIGOS!$A$1:$I$1872,6,0),"CODIGO INVALIDO ")</f>
        <v>MENDEZ</v>
      </c>
      <c r="F764" s="23" t="str">
        <f>IFERROR(VLOOKUP(D764,[24]CODIGOS!$A$1:$I$1872,7,0),"CODIGO INVALIDO ")</f>
        <v>SANTIAGO DE MENDEZ</v>
      </c>
      <c r="G764" s="23" t="str">
        <f>IFERROR(VLOOKUP(D764,[24]CODIGOS!$A$1:$I$1872,8,0),"CODIGO INVALIDO ")</f>
        <v>SANTIAGO DE MENDEZ 1</v>
      </c>
      <c r="H764" s="23" t="s">
        <v>348</v>
      </c>
      <c r="I764" s="59">
        <v>-2.7496016130210501</v>
      </c>
      <c r="J764" s="37">
        <v>-78.304703130608701</v>
      </c>
      <c r="K764" s="68">
        <v>44615</v>
      </c>
      <c r="L764" s="68" t="s">
        <v>78</v>
      </c>
      <c r="M764" s="61" t="s">
        <v>17</v>
      </c>
      <c r="N764" s="56">
        <v>6.25E-2</v>
      </c>
      <c r="O764" s="56">
        <v>0.375</v>
      </c>
      <c r="P764" s="27">
        <v>23.33</v>
      </c>
      <c r="Q764" s="65" t="s">
        <v>46</v>
      </c>
      <c r="R764" s="27" t="s">
        <v>47</v>
      </c>
      <c r="S764" s="27" t="s">
        <v>382</v>
      </c>
      <c r="T764" s="23"/>
      <c r="U764" s="27" t="s">
        <v>50</v>
      </c>
    </row>
    <row r="765" spans="1:21" s="192" customFormat="1" ht="14.25" customHeight="1" x14ac:dyDescent="0.2">
      <c r="A765" s="23" t="str">
        <f>IFERROR(VLOOKUP(D765,[23]CODIGOS!$A$1:$I$1872,2,0),"CODIGO INVALIDO ")</f>
        <v>ZONA 6</v>
      </c>
      <c r="B765" s="23" t="str">
        <f>IFERROR(VLOOKUP(D765,[23]CODIGOS!$A$1:$I$1872,3,0),"CODIGO INVALIDO ")</f>
        <v>MORONA SANTIAGO</v>
      </c>
      <c r="C765" s="23" t="str">
        <f>IFERROR(VLOOKUP(D765,[23]CODIGOS!$A$1:$I$1872,4,0),"CODIGO INVALIDO ")</f>
        <v>MORONA</v>
      </c>
      <c r="D765" s="69" t="s">
        <v>232</v>
      </c>
      <c r="E765" s="23" t="str">
        <f>IFERROR(VLOOKUP(D765,[24]CODIGOS!$A$1:$I$1872,6,0),"CODIGO INVALIDO ")</f>
        <v>MORONA</v>
      </c>
      <c r="F765" s="23" t="str">
        <f>IFERROR(VLOOKUP(D765,[24]CODIGOS!$A$1:$I$1872,7,0),"CODIGO INVALIDO ")</f>
        <v>SEVILLA DON BOSCO</v>
      </c>
      <c r="G765" s="23" t="str">
        <f>IFERROR(VLOOKUP(D765,[24]CODIGOS!$A$1:$I$1872,8,0),"CODIGO INVALIDO ")</f>
        <v>SEVILLA DON BOSCO 2</v>
      </c>
      <c r="H765" s="23" t="s">
        <v>482</v>
      </c>
      <c r="I765" s="59">
        <v>-2.25592072006227</v>
      </c>
      <c r="J765" s="37">
        <v>-78.1658932393768</v>
      </c>
      <c r="K765" s="68">
        <v>44617</v>
      </c>
      <c r="L765" s="68" t="s">
        <v>78</v>
      </c>
      <c r="M765" s="61" t="s">
        <v>17</v>
      </c>
      <c r="N765" s="56">
        <v>0.125</v>
      </c>
      <c r="O765" s="56">
        <v>0.20833333333333334</v>
      </c>
      <c r="P765" s="27">
        <v>16.88</v>
      </c>
      <c r="Q765" s="65" t="s">
        <v>46</v>
      </c>
      <c r="R765" s="27" t="s">
        <v>47</v>
      </c>
      <c r="S765" s="27" t="s">
        <v>48</v>
      </c>
      <c r="T765" s="23"/>
      <c r="U765" s="27" t="s">
        <v>50</v>
      </c>
    </row>
    <row r="766" spans="1:21" s="192" customFormat="1" ht="14.25" customHeight="1" x14ac:dyDescent="0.2">
      <c r="A766" s="23" t="str">
        <f>IFERROR(VLOOKUP(D766,[23]CODIGOS!$A$1:$I$1872,2,0),"CODIGO INVALIDO ")</f>
        <v>ZONA 6</v>
      </c>
      <c r="B766" s="23" t="str">
        <f>IFERROR(VLOOKUP(D766,[23]CODIGOS!$A$1:$I$1872,3,0),"CODIGO INVALIDO ")</f>
        <v>MORONA SANTIAGO</v>
      </c>
      <c r="C766" s="23" t="str">
        <f>IFERROR(VLOOKUP(D766,[23]CODIGOS!$A$1:$I$1872,4,0),"CODIGO INVALIDO ")</f>
        <v>MORONA</v>
      </c>
      <c r="D766" s="69" t="s">
        <v>295</v>
      </c>
      <c r="E766" s="23" t="str">
        <f>IFERROR(VLOOKUP(D766,[24]CODIGOS!$A$1:$I$1872,6,0),"CODIGO INVALIDO ")</f>
        <v>MORONA</v>
      </c>
      <c r="F766" s="23" t="str">
        <f>IFERROR(VLOOKUP(D766,[24]CODIGOS!$A$1:$I$1872,7,0),"CODIGO INVALIDO ")</f>
        <v>GENERAL PROAÑO</v>
      </c>
      <c r="G766" s="23" t="str">
        <f>IFERROR(VLOOKUP(D766,[24]CODIGOS!$A$1:$I$1872,8,0),"CODIGO INVALIDO ")</f>
        <v>GENERAL PROAÑO 1</v>
      </c>
      <c r="H766" s="23" t="s">
        <v>482</v>
      </c>
      <c r="I766" s="59">
        <v>-2.2561715801814701</v>
      </c>
      <c r="J766" s="37">
        <v>-78.161214119551204</v>
      </c>
      <c r="K766" s="68">
        <v>44626</v>
      </c>
      <c r="L766" s="68" t="s">
        <v>78</v>
      </c>
      <c r="M766" s="61" t="s">
        <v>17</v>
      </c>
      <c r="N766" s="56">
        <v>0.91666666666666663</v>
      </c>
      <c r="O766" s="56">
        <v>2.0833333333333332E-2</v>
      </c>
      <c r="P766" s="27">
        <v>31.29</v>
      </c>
      <c r="Q766" s="65" t="s">
        <v>46</v>
      </c>
      <c r="R766" s="27" t="s">
        <v>47</v>
      </c>
      <c r="S766" s="27" t="s">
        <v>451</v>
      </c>
      <c r="T766" s="23" t="s">
        <v>427</v>
      </c>
      <c r="U766" s="27" t="s">
        <v>50</v>
      </c>
    </row>
    <row r="767" spans="1:21" s="192" customFormat="1" ht="14.25" customHeight="1" x14ac:dyDescent="0.2">
      <c r="A767" s="23" t="str">
        <f>IFERROR(VLOOKUP(D767,[23]CODIGOS!$A$1:$I$1872,2,0),"CODIGO INVALIDO ")</f>
        <v>ZONA 6</v>
      </c>
      <c r="B767" s="23" t="str">
        <f>IFERROR(VLOOKUP(D767,[23]CODIGOS!$A$1:$I$1872,3,0),"CODIGO INVALIDO ")</f>
        <v>MORONA SANTIAGO</v>
      </c>
      <c r="C767" s="23" t="str">
        <f>IFERROR(VLOOKUP(D767,[23]CODIGOS!$A$1:$I$1872,4,0),"CODIGO INVALIDO ")</f>
        <v>SANTIAGO</v>
      </c>
      <c r="D767" s="69" t="s">
        <v>77</v>
      </c>
      <c r="E767" s="23" t="str">
        <f>IFERROR(VLOOKUP(D767,[24]CODIGOS!$A$1:$I$1872,6,0),"CODIGO INVALIDO ")</f>
        <v>MENDEZ</v>
      </c>
      <c r="F767" s="23" t="str">
        <f>IFERROR(VLOOKUP(D767,[24]CODIGOS!$A$1:$I$1872,7,0),"CODIGO INVALIDO ")</f>
        <v>SANTIAGO DE MENDEZ</v>
      </c>
      <c r="G767" s="23" t="str">
        <f>IFERROR(VLOOKUP(D767,[24]CODIGOS!$A$1:$I$1872,8,0),"CODIGO INVALIDO ")</f>
        <v>SANTIAGO DE MENDEZ 1</v>
      </c>
      <c r="H767" s="23" t="s">
        <v>400</v>
      </c>
      <c r="I767" s="59">
        <v>-2.25618015659684</v>
      </c>
      <c r="J767" s="37">
        <v>-78.165748264756104</v>
      </c>
      <c r="K767" s="68">
        <v>44645</v>
      </c>
      <c r="L767" s="68" t="s">
        <v>78</v>
      </c>
      <c r="M767" s="61" t="s">
        <v>17</v>
      </c>
      <c r="N767" s="56">
        <v>0.33333333333333331</v>
      </c>
      <c r="O767" s="56">
        <v>0.70833333333333337</v>
      </c>
      <c r="P767" s="27">
        <v>16.690000000000001</v>
      </c>
      <c r="Q767" s="65" t="s">
        <v>46</v>
      </c>
      <c r="R767" s="27" t="s">
        <v>109</v>
      </c>
      <c r="S767" s="27" t="s">
        <v>65</v>
      </c>
      <c r="T767" s="23"/>
      <c r="U767" s="27" t="s">
        <v>50</v>
      </c>
    </row>
    <row r="768" spans="1:21" s="192" customFormat="1" ht="14.25" customHeight="1" x14ac:dyDescent="0.2">
      <c r="A768" s="23" t="str">
        <f>IFERROR(VLOOKUP(D768,[23]CODIGOS!$A$1:$I$1872,2,0),"CODIGO INVALIDO ")</f>
        <v>ZONA 6</v>
      </c>
      <c r="B768" s="23" t="str">
        <f>IFERROR(VLOOKUP(D768,[23]CODIGOS!$A$1:$I$1872,3,0),"CODIGO INVALIDO ")</f>
        <v>MORONA SANTIAGO</v>
      </c>
      <c r="C768" s="23" t="str">
        <f>IFERROR(VLOOKUP(D768,[23]CODIGOS!$A$1:$I$1872,4,0),"CODIGO INVALIDO ")</f>
        <v>MORONA</v>
      </c>
      <c r="D768" s="23" t="s">
        <v>295</v>
      </c>
      <c r="E768" s="23" t="str">
        <f>IFERROR(VLOOKUP(D768,[24]CODIGOS!$A$1:$I$1872,6,0),"CODIGO INVALIDO ")</f>
        <v>MORONA</v>
      </c>
      <c r="F768" s="23" t="str">
        <f>IFERROR(VLOOKUP(D768,[24]CODIGOS!$A$1:$I$1872,7,0),"CODIGO INVALIDO ")</f>
        <v>GENERAL PROAÑO</v>
      </c>
      <c r="G768" s="23" t="str">
        <f>IFERROR(VLOOKUP(D768,[24]CODIGOS!$A$1:$I$1872,8,0),"CODIGO INVALIDO ")</f>
        <v>GENERAL PROAÑO 1</v>
      </c>
      <c r="H768" s="23" t="s">
        <v>482</v>
      </c>
      <c r="I768" s="7">
        <v>-2.2559228641176099</v>
      </c>
      <c r="J768" s="53">
        <v>-78.165233137724101</v>
      </c>
      <c r="K768" s="68">
        <v>44650</v>
      </c>
      <c r="L768" s="68" t="s">
        <v>78</v>
      </c>
      <c r="M768" s="61" t="s">
        <v>17</v>
      </c>
      <c r="N768" s="62">
        <v>0.3125</v>
      </c>
      <c r="O768" s="62">
        <v>0.40625</v>
      </c>
      <c r="P768" s="27">
        <v>13.75</v>
      </c>
      <c r="Q768" s="57" t="s">
        <v>46</v>
      </c>
      <c r="R768" s="27" t="s">
        <v>47</v>
      </c>
      <c r="S768" s="27" t="s">
        <v>640</v>
      </c>
      <c r="T768" s="27" t="s">
        <v>75</v>
      </c>
      <c r="U768" s="27" t="s">
        <v>50</v>
      </c>
    </row>
    <row r="769" spans="1:21" s="185" customFormat="1" ht="14.25" customHeight="1" x14ac:dyDescent="0.2">
      <c r="A769" s="23" t="str">
        <f>IFERROR(VLOOKUP(D769,[23]CODIGOS!$A$1:$I$1872,2,0),"CODIGO INVALIDO ")</f>
        <v>ZONA 6</v>
      </c>
      <c r="B769" s="23" t="str">
        <f>IFERROR(VLOOKUP(D769,[23]CODIGOS!$A$1:$I$1872,3,0),"CODIGO INVALIDO ")</f>
        <v>MORONA SANTIAGO</v>
      </c>
      <c r="C769" s="23" t="str">
        <f>IFERROR(VLOOKUP(D769,[23]CODIGOS!$A$1:$I$1872,4,0),"CODIGO INVALIDO ")</f>
        <v>MORONA</v>
      </c>
      <c r="D769" s="23" t="s">
        <v>295</v>
      </c>
      <c r="E769" s="23" t="str">
        <f>IFERROR(VLOOKUP(D769,[24]CODIGOS!$A$1:$I$1872,6,0),"CODIGO INVALIDO ")</f>
        <v>MORONA</v>
      </c>
      <c r="F769" s="23" t="str">
        <f>IFERROR(VLOOKUP(D769,[24]CODIGOS!$A$1:$I$1872,7,0),"CODIGO INVALIDO ")</f>
        <v>GENERAL PROAÑO</v>
      </c>
      <c r="G769" s="23" t="str">
        <f>IFERROR(VLOOKUP(D769,[24]CODIGOS!$A$1:$I$1872,8,0),"CODIGO INVALIDO ")</f>
        <v>GENERAL PROAÑO 1</v>
      </c>
      <c r="H769" s="23" t="s">
        <v>482</v>
      </c>
      <c r="I769" s="7">
        <v>-2.2559228641176099</v>
      </c>
      <c r="J769" s="53">
        <v>-78.165233137724101</v>
      </c>
      <c r="K769" s="68">
        <v>44650</v>
      </c>
      <c r="L769" s="68" t="s">
        <v>78</v>
      </c>
      <c r="M769" s="61" t="s">
        <v>17</v>
      </c>
      <c r="N769" s="62">
        <v>0.5</v>
      </c>
      <c r="O769" s="62">
        <v>0.66666666666666663</v>
      </c>
      <c r="P769" s="23">
        <v>16.8</v>
      </c>
      <c r="Q769" s="57" t="s">
        <v>46</v>
      </c>
      <c r="R769" s="27" t="s">
        <v>109</v>
      </c>
      <c r="S769" s="65" t="s">
        <v>65</v>
      </c>
      <c r="T769" s="23"/>
      <c r="U769" s="27" t="s">
        <v>50</v>
      </c>
    </row>
    <row r="770" spans="1:21" s="185" customFormat="1" ht="14.25" customHeight="1" x14ac:dyDescent="0.2">
      <c r="A770" s="23" t="str">
        <f>IFERROR(VLOOKUP(D770,[23]CODIGOS!$A$1:$I$1872,2,0),"CODIGO INVALIDO ")</f>
        <v>ZONA 6</v>
      </c>
      <c r="B770" s="23" t="str">
        <f>IFERROR(VLOOKUP(D770,[23]CODIGOS!$A$1:$I$1872,3,0),"CODIGO INVALIDO ")</f>
        <v>MORONA SANTIAGO</v>
      </c>
      <c r="C770" s="23" t="str">
        <f>IFERROR(VLOOKUP(D770,[23]CODIGOS!$A$1:$I$1872,4,0),"CODIGO INVALIDO ")</f>
        <v>MORONA</v>
      </c>
      <c r="D770" s="23" t="s">
        <v>295</v>
      </c>
      <c r="E770" s="23" t="str">
        <f>IFERROR(VLOOKUP(D770,[24]CODIGOS!$A$1:$I$1872,6,0),"CODIGO INVALIDO ")</f>
        <v>MORONA</v>
      </c>
      <c r="F770" s="23" t="str">
        <f>IFERROR(VLOOKUP(D770,[24]CODIGOS!$A$1:$I$1872,7,0),"CODIGO INVALIDO ")</f>
        <v>GENERAL PROAÑO</v>
      </c>
      <c r="G770" s="23" t="str">
        <f>IFERROR(VLOOKUP(D770,[24]CODIGOS!$A$1:$I$1872,8,0),"CODIGO INVALIDO ")</f>
        <v>GENERAL PROAÑO 1</v>
      </c>
      <c r="H770" s="23" t="s">
        <v>482</v>
      </c>
      <c r="I770" s="7">
        <v>-2.2559228641176099</v>
      </c>
      <c r="J770" s="53">
        <v>-78.165233137724101</v>
      </c>
      <c r="K770" s="68">
        <v>44650</v>
      </c>
      <c r="L770" s="68" t="s">
        <v>78</v>
      </c>
      <c r="M770" s="61" t="s">
        <v>17</v>
      </c>
      <c r="N770" s="62">
        <v>0.54166666666666663</v>
      </c>
      <c r="O770" s="62">
        <v>0.66666666666666663</v>
      </c>
      <c r="P770" s="23">
        <v>16.25</v>
      </c>
      <c r="Q770" s="57" t="s">
        <v>46</v>
      </c>
      <c r="R770" s="27" t="s">
        <v>109</v>
      </c>
      <c r="S770" s="65" t="s">
        <v>65</v>
      </c>
      <c r="T770" s="23"/>
      <c r="U770" s="23" t="s">
        <v>50</v>
      </c>
    </row>
    <row r="771" spans="1:21" s="192" customFormat="1" ht="14.25" customHeight="1" x14ac:dyDescent="0.2">
      <c r="A771" s="23" t="str">
        <f>IFERROR(VLOOKUP(D771,[23]CODIGOS!$A$1:$I$1872,2,0),"CODIGO INVALIDO ")</f>
        <v>ZONA 6</v>
      </c>
      <c r="B771" s="23" t="str">
        <f>IFERROR(VLOOKUP(D771,[23]CODIGOS!$A$1:$I$1872,3,0),"CODIGO INVALIDO ")</f>
        <v>MORONA SANTIAGO</v>
      </c>
      <c r="C771" s="23" t="str">
        <f>IFERROR(VLOOKUP(D771,[23]CODIGOS!$A$1:$I$1872,4,0),"CODIGO INVALIDO ")</f>
        <v>SANTIAGO</v>
      </c>
      <c r="D771" s="23" t="s">
        <v>77</v>
      </c>
      <c r="E771" s="23" t="str">
        <f>IFERROR(VLOOKUP(D771,[24]CODIGOS!$A$1:$I$1872,6,0),"CODIGO INVALIDO ")</f>
        <v>MENDEZ</v>
      </c>
      <c r="F771" s="23" t="str">
        <f>IFERROR(VLOOKUP(D771,[24]CODIGOS!$A$1:$I$1872,7,0),"CODIGO INVALIDO ")</f>
        <v>SANTIAGO DE MENDEZ</v>
      </c>
      <c r="G771" s="23" t="str">
        <f>IFERROR(VLOOKUP(D771,[24]CODIGOS!$A$1:$I$1872,8,0),"CODIGO INVALIDO ")</f>
        <v>SANTIAGO DE MENDEZ 1</v>
      </c>
      <c r="H771" s="23" t="s">
        <v>348</v>
      </c>
      <c r="I771" s="128">
        <v>-2.73770763309868</v>
      </c>
      <c r="J771" s="129">
        <v>-78.295183181762695</v>
      </c>
      <c r="K771" s="68">
        <v>44653</v>
      </c>
      <c r="L771" s="68" t="s">
        <v>78</v>
      </c>
      <c r="M771" s="61" t="s">
        <v>17</v>
      </c>
      <c r="N771" s="62">
        <v>0.70833333333333337</v>
      </c>
      <c r="O771" s="62">
        <v>0.91666666666666663</v>
      </c>
      <c r="P771" s="27">
        <v>9.2100000000000009</v>
      </c>
      <c r="Q771" s="57" t="s">
        <v>46</v>
      </c>
      <c r="R771" s="27" t="s">
        <v>47</v>
      </c>
      <c r="S771" s="27" t="s">
        <v>75</v>
      </c>
      <c r="T771" s="23"/>
      <c r="U771" s="23" t="s">
        <v>50</v>
      </c>
    </row>
    <row r="772" spans="1:21" s="192" customFormat="1" ht="14.25" customHeight="1" x14ac:dyDescent="0.2">
      <c r="A772" s="23" t="str">
        <f>IFERROR(VLOOKUP(D772,[23]CODIGOS!$A$1:$I$1872,2,0),"CODIGO INVALIDO ")</f>
        <v>ZONA 6</v>
      </c>
      <c r="B772" s="23" t="str">
        <f>IFERROR(VLOOKUP(D772,[23]CODIGOS!$A$1:$I$1872,3,0),"CODIGO INVALIDO ")</f>
        <v>MORONA SANTIAGO</v>
      </c>
      <c r="C772" s="23" t="str">
        <f>IFERROR(VLOOKUP(D772,[23]CODIGOS!$A$1:$I$1872,4,0),"CODIGO INVALIDO ")</f>
        <v>MORONA</v>
      </c>
      <c r="D772" s="23" t="s">
        <v>295</v>
      </c>
      <c r="E772" s="23" t="str">
        <f>IFERROR(VLOOKUP(D772,[24]CODIGOS!$A$1:$I$1872,6,0),"CODIGO INVALIDO ")</f>
        <v>MORONA</v>
      </c>
      <c r="F772" s="23" t="str">
        <f>IFERROR(VLOOKUP(D772,[24]CODIGOS!$A$1:$I$1872,7,0),"CODIGO INVALIDO ")</f>
        <v>GENERAL PROAÑO</v>
      </c>
      <c r="G772" s="23" t="str">
        <f>IFERROR(VLOOKUP(D772,[24]CODIGOS!$A$1:$I$1872,8,0),"CODIGO INVALIDO ")</f>
        <v>GENERAL PROAÑO 1</v>
      </c>
      <c r="H772" s="23" t="s">
        <v>482</v>
      </c>
      <c r="I772" s="7">
        <v>-2.25591693438315</v>
      </c>
      <c r="J772" s="53">
        <v>-78.162774071447203</v>
      </c>
      <c r="K772" s="68">
        <v>44668</v>
      </c>
      <c r="L772" s="68" t="s">
        <v>78</v>
      </c>
      <c r="M772" s="61" t="s">
        <v>17</v>
      </c>
      <c r="N772" s="62">
        <v>0.75</v>
      </c>
      <c r="O772" s="62">
        <v>0.95833333333333337</v>
      </c>
      <c r="P772" s="23">
        <v>17.55</v>
      </c>
      <c r="Q772" s="57" t="s">
        <v>46</v>
      </c>
      <c r="R772" s="27" t="s">
        <v>47</v>
      </c>
      <c r="S772" s="65" t="s">
        <v>448</v>
      </c>
      <c r="T772" s="23"/>
      <c r="U772" s="27" t="s">
        <v>50</v>
      </c>
    </row>
    <row r="773" spans="1:21" s="192" customFormat="1" ht="14.25" customHeight="1" x14ac:dyDescent="0.2">
      <c r="A773" s="23" t="str">
        <f>IFERROR(VLOOKUP(D773,[23]CODIGOS!$A$1:$I$1872,2,0),"CODIGO INVALIDO ")</f>
        <v>ZONA 6</v>
      </c>
      <c r="B773" s="23" t="str">
        <f>IFERROR(VLOOKUP(D773,[23]CODIGOS!$A$1:$I$1872,3,0),"CODIGO INVALIDO ")</f>
        <v>MORONA SANTIAGO</v>
      </c>
      <c r="C773" s="23" t="str">
        <f>IFERROR(VLOOKUP(D773,[23]CODIGOS!$A$1:$I$1872,4,0),"CODIGO INVALIDO ")</f>
        <v>MORONA</v>
      </c>
      <c r="D773" s="23" t="s">
        <v>295</v>
      </c>
      <c r="E773" s="23" t="str">
        <f>IFERROR(VLOOKUP(D773,[24]CODIGOS!$A$1:$I$1872,6,0),"CODIGO INVALIDO ")</f>
        <v>MORONA</v>
      </c>
      <c r="F773" s="23" t="str">
        <f>IFERROR(VLOOKUP(D773,[24]CODIGOS!$A$1:$I$1872,7,0),"CODIGO INVALIDO ")</f>
        <v>GENERAL PROAÑO</v>
      </c>
      <c r="G773" s="23" t="str">
        <f>IFERROR(VLOOKUP(D773,[24]CODIGOS!$A$1:$I$1872,8,0),"CODIGO INVALIDO ")</f>
        <v>GENERAL PROAÑO 1</v>
      </c>
      <c r="H773" s="23" t="s">
        <v>740</v>
      </c>
      <c r="I773" s="59">
        <v>-2.2561411919999999</v>
      </c>
      <c r="J773" s="37">
        <v>-78.162276430000006</v>
      </c>
      <c r="K773" s="68">
        <v>44674</v>
      </c>
      <c r="L773" s="68" t="s">
        <v>78</v>
      </c>
      <c r="M773" s="61" t="s">
        <v>17</v>
      </c>
      <c r="N773" s="56">
        <v>0.16666666666666666</v>
      </c>
      <c r="O773" s="56">
        <v>0.375</v>
      </c>
      <c r="P773" s="27">
        <v>3.32</v>
      </c>
      <c r="Q773" s="65" t="s">
        <v>46</v>
      </c>
      <c r="R773" s="27" t="s">
        <v>47</v>
      </c>
      <c r="S773" s="27" t="s">
        <v>502</v>
      </c>
      <c r="T773" s="23"/>
      <c r="U773" s="27" t="s">
        <v>50</v>
      </c>
    </row>
    <row r="774" spans="1:21" s="192" customFormat="1" ht="14.25" customHeight="1" x14ac:dyDescent="0.2">
      <c r="A774" s="23" t="str">
        <f>IFERROR(VLOOKUP(D774,[23]CODIGOS!$A$1:$I$1872,2,0),"CODIGO INVALIDO ")</f>
        <v>ZONA 6</v>
      </c>
      <c r="B774" s="23" t="str">
        <f>IFERROR(VLOOKUP(D774,[23]CODIGOS!$A$1:$I$1872,3,0),"CODIGO INVALIDO ")</f>
        <v>MORONA SANTIAGO</v>
      </c>
      <c r="C774" s="23" t="str">
        <f>IFERROR(VLOOKUP(D774,[23]CODIGOS!$A$1:$I$1872,4,0),"CODIGO INVALIDO ")</f>
        <v>MORONA</v>
      </c>
      <c r="D774" s="23" t="s">
        <v>295</v>
      </c>
      <c r="E774" s="23" t="str">
        <f>IFERROR(VLOOKUP(D774,[24]CODIGOS!$A$1:$I$1872,6,0),"CODIGO INVALIDO ")</f>
        <v>MORONA</v>
      </c>
      <c r="F774" s="23" t="str">
        <f>IFERROR(VLOOKUP(D774,[24]CODIGOS!$A$1:$I$1872,7,0),"CODIGO INVALIDO ")</f>
        <v>GENERAL PROAÑO</v>
      </c>
      <c r="G774" s="23" t="str">
        <f>IFERROR(VLOOKUP(D774,[24]CODIGOS!$A$1:$I$1872,8,0),"CODIGO INVALIDO ")</f>
        <v>GENERAL PROAÑO 1</v>
      </c>
      <c r="H774" s="23" t="s">
        <v>740</v>
      </c>
      <c r="I774" s="27">
        <v>-2.2566570380000002</v>
      </c>
      <c r="J774" s="37">
        <v>-78.161625419999993</v>
      </c>
      <c r="K774" s="68">
        <v>44676</v>
      </c>
      <c r="L774" s="68" t="s">
        <v>78</v>
      </c>
      <c r="M774" s="61" t="s">
        <v>17</v>
      </c>
      <c r="N774" s="56">
        <v>0.20833333333333334</v>
      </c>
      <c r="O774" s="56">
        <v>0.375</v>
      </c>
      <c r="P774" s="27">
        <v>3.8</v>
      </c>
      <c r="Q774" s="65" t="s">
        <v>46</v>
      </c>
      <c r="R774" s="27" t="s">
        <v>47</v>
      </c>
      <c r="S774" s="27" t="s">
        <v>75</v>
      </c>
      <c r="T774" s="23"/>
      <c r="U774" s="27" t="s">
        <v>50</v>
      </c>
    </row>
    <row r="775" spans="1:21" s="185" customFormat="1" ht="14.25" customHeight="1" x14ac:dyDescent="0.2">
      <c r="A775" s="23" t="str">
        <f>IFERROR(VLOOKUP(D775,[23]CODIGOS!$A$1:$I$1872,2,0),"CODIGO INVALIDO ")</f>
        <v>ZONA 6</v>
      </c>
      <c r="B775" s="23" t="str">
        <f>IFERROR(VLOOKUP(D775,[23]CODIGOS!$A$1:$I$1872,3,0),"CODIGO INVALIDO ")</f>
        <v>MORONA SANTIAGO</v>
      </c>
      <c r="C775" s="23" t="str">
        <f>IFERROR(VLOOKUP(D775,[23]CODIGOS!$A$1:$I$1872,4,0),"CODIGO INVALIDO ")</f>
        <v>SANTIAGO</v>
      </c>
      <c r="D775" s="23" t="s">
        <v>77</v>
      </c>
      <c r="E775" s="23" t="str">
        <f>IFERROR(VLOOKUP(D775,[24]CODIGOS!$A$1:$I$1872,6,0),"CODIGO INVALIDO ")</f>
        <v>MENDEZ</v>
      </c>
      <c r="F775" s="23" t="str">
        <f>IFERROR(VLOOKUP(D775,[24]CODIGOS!$A$1:$I$1872,7,0),"CODIGO INVALIDO ")</f>
        <v>SANTIAGO DE MENDEZ</v>
      </c>
      <c r="G775" s="23" t="str">
        <f>IFERROR(VLOOKUP(D775,[24]CODIGOS!$A$1:$I$1872,8,0),"CODIGO INVALIDO ")</f>
        <v>SANTIAGO DE MENDEZ 1</v>
      </c>
      <c r="H775" s="23" t="s">
        <v>739</v>
      </c>
      <c r="I775" s="59">
        <v>-2.7375273990000002</v>
      </c>
      <c r="J775" s="37">
        <v>-77.295012009999994</v>
      </c>
      <c r="K775" s="68">
        <v>44694</v>
      </c>
      <c r="L775" s="68" t="s">
        <v>78</v>
      </c>
      <c r="M775" s="61" t="s">
        <v>17</v>
      </c>
      <c r="N775" s="56">
        <v>0.91666666666666663</v>
      </c>
      <c r="O775" s="56">
        <v>0.125</v>
      </c>
      <c r="P775" s="23">
        <v>6</v>
      </c>
      <c r="Q775" s="57" t="s">
        <v>46</v>
      </c>
      <c r="R775" s="23" t="s">
        <v>47</v>
      </c>
      <c r="S775" s="27" t="s">
        <v>467</v>
      </c>
      <c r="T775" s="23" t="s">
        <v>791</v>
      </c>
      <c r="U775" s="27" t="s">
        <v>50</v>
      </c>
    </row>
    <row r="776" spans="1:21" s="192" customFormat="1" ht="14.25" customHeight="1" x14ac:dyDescent="0.2">
      <c r="A776" s="23" t="str">
        <f>IFERROR(VLOOKUP(D776,[23]CODIGOS!$A$1:$I$1872,2,0),"CODIGO INVALIDO ")</f>
        <v>ZONA 6</v>
      </c>
      <c r="B776" s="23" t="str">
        <f>IFERROR(VLOOKUP(D776,[23]CODIGOS!$A$1:$I$1872,3,0),"CODIGO INVALIDO ")</f>
        <v>MORONA SANTIAGO</v>
      </c>
      <c r="C776" s="23" t="str">
        <f>IFERROR(VLOOKUP(D776,[23]CODIGOS!$A$1:$I$1872,4,0),"CODIGO INVALIDO ")</f>
        <v>MORONA</v>
      </c>
      <c r="D776" s="23" t="s">
        <v>295</v>
      </c>
      <c r="E776" s="23" t="str">
        <f>IFERROR(VLOOKUP(D776,[24]CODIGOS!$A$1:$I$1872,6,0),"CODIGO INVALIDO ")</f>
        <v>MORONA</v>
      </c>
      <c r="F776" s="23" t="str">
        <f>IFERROR(VLOOKUP(D776,[24]CODIGOS!$A$1:$I$1872,7,0),"CODIGO INVALIDO ")</f>
        <v>GENERAL PROAÑO</v>
      </c>
      <c r="G776" s="23" t="str">
        <f>IFERROR(VLOOKUP(D776,[24]CODIGOS!$A$1:$I$1872,8,0),"CODIGO INVALIDO ")</f>
        <v>GENERAL PROAÑO 1</v>
      </c>
      <c r="H776" s="23" t="s">
        <v>842</v>
      </c>
      <c r="I776" s="59">
        <v>-2.3208132442463301</v>
      </c>
      <c r="J776" s="37">
        <v>-78.130535362334498</v>
      </c>
      <c r="K776" s="68">
        <v>44699</v>
      </c>
      <c r="L776" s="68" t="s">
        <v>78</v>
      </c>
      <c r="M776" s="61" t="s">
        <v>17</v>
      </c>
      <c r="N776" s="56">
        <v>0.41666666666666669</v>
      </c>
      <c r="O776" s="56">
        <v>0.52083333333333337</v>
      </c>
      <c r="P776" s="27">
        <v>6.92</v>
      </c>
      <c r="Q776" s="57" t="s">
        <v>46</v>
      </c>
      <c r="R776" s="23" t="s">
        <v>47</v>
      </c>
      <c r="S776" s="27" t="s">
        <v>448</v>
      </c>
      <c r="T776" s="27" t="s">
        <v>75</v>
      </c>
      <c r="U776" s="27" t="s">
        <v>50</v>
      </c>
    </row>
    <row r="777" spans="1:21" s="185" customFormat="1" ht="14.25" customHeight="1" x14ac:dyDescent="0.2">
      <c r="A777" s="23" t="str">
        <f>IFERROR(VLOOKUP(D777,[23]CODIGOS!$A$1:$I$1872,2,0),"CODIGO INVALIDO ")</f>
        <v>ZONA 6</v>
      </c>
      <c r="B777" s="23" t="str">
        <f>IFERROR(VLOOKUP(D777,[23]CODIGOS!$A$1:$I$1872,3,0),"CODIGO INVALIDO ")</f>
        <v>MORONA SANTIAGO</v>
      </c>
      <c r="C777" s="23" t="str">
        <f>IFERROR(VLOOKUP(D777,[23]CODIGOS!$A$1:$I$1872,4,0),"CODIGO INVALIDO ")</f>
        <v>SANTIAGO</v>
      </c>
      <c r="D777" s="49" t="s">
        <v>851</v>
      </c>
      <c r="E777" s="23" t="str">
        <f>IFERROR(VLOOKUP(D777,[24]CODIGOS!$A$1:$I$1872,6,0),"CODIGO INVALIDO ")</f>
        <v>MENDEZ</v>
      </c>
      <c r="F777" s="23" t="str">
        <f>IFERROR(VLOOKUP(D777,[24]CODIGOS!$A$1:$I$1872,7,0),"CODIGO INVALIDO ")</f>
        <v>PATUCA</v>
      </c>
      <c r="G777" s="23" t="str">
        <f>IFERROR(VLOOKUP(D777,[24]CODIGOS!$A$1:$I$1872,8,0),"CODIGO INVALIDO ")</f>
        <v>PATUCA 1</v>
      </c>
      <c r="H777" s="23" t="s">
        <v>852</v>
      </c>
      <c r="I777" s="59">
        <v>-2.7312269090000001</v>
      </c>
      <c r="J777" s="37">
        <v>-78.271571910000006</v>
      </c>
      <c r="K777" s="68">
        <v>44704</v>
      </c>
      <c r="L777" s="68" t="s">
        <v>78</v>
      </c>
      <c r="M777" s="61" t="s">
        <v>17</v>
      </c>
      <c r="N777" s="56">
        <v>0.66666666666666663</v>
      </c>
      <c r="O777" s="56">
        <v>0.75</v>
      </c>
      <c r="P777" s="23">
        <v>10.029999999999999</v>
      </c>
      <c r="Q777" s="57" t="s">
        <v>46</v>
      </c>
      <c r="R777" s="27" t="s">
        <v>109</v>
      </c>
      <c r="S777" s="27" t="s">
        <v>65</v>
      </c>
      <c r="T777" s="23"/>
      <c r="U777" s="27" t="s">
        <v>50</v>
      </c>
    </row>
    <row r="778" spans="1:21" s="185" customFormat="1" ht="14.25" customHeight="1" x14ac:dyDescent="0.2">
      <c r="A778" s="23" t="str">
        <f>IFERROR(VLOOKUP(D778,[23]CODIGOS!$A$1:$I$1872,2,0),"CODIGO INVALIDO ")</f>
        <v>ZONA 6</v>
      </c>
      <c r="B778" s="23" t="str">
        <f>IFERROR(VLOOKUP(D778,[23]CODIGOS!$A$1:$I$1872,3,0),"CODIGO INVALIDO ")</f>
        <v>MORONA SANTIAGO</v>
      </c>
      <c r="C778" s="23" t="str">
        <f>IFERROR(VLOOKUP(D778,[23]CODIGOS!$A$1:$I$1872,4,0),"CODIGO INVALIDO ")</f>
        <v>MORONA</v>
      </c>
      <c r="D778" s="49" t="s">
        <v>295</v>
      </c>
      <c r="E778" s="23" t="str">
        <f>IFERROR(VLOOKUP(D778,[24]CODIGOS!$A$1:$I$1872,6,0),"CODIGO INVALIDO ")</f>
        <v>MORONA</v>
      </c>
      <c r="F778" s="23" t="str">
        <f>IFERROR(VLOOKUP(D778,[24]CODIGOS!$A$1:$I$1872,7,0),"CODIGO INVALIDO ")</f>
        <v>GENERAL PROAÑO</v>
      </c>
      <c r="G778" s="23" t="str">
        <f>IFERROR(VLOOKUP(D778,[24]CODIGOS!$A$1:$I$1872,8,0),"CODIGO INVALIDO ")</f>
        <v>GENERAL PROAÑO 1</v>
      </c>
      <c r="H778" s="23" t="s">
        <v>482</v>
      </c>
      <c r="I778" s="59">
        <v>-2.254534488</v>
      </c>
      <c r="J778" s="37">
        <v>-78.156093220000002</v>
      </c>
      <c r="K778" s="68">
        <v>44706</v>
      </c>
      <c r="L778" s="68" t="s">
        <v>78</v>
      </c>
      <c r="M778" s="61" t="s">
        <v>17</v>
      </c>
      <c r="N778" s="56">
        <v>0.75</v>
      </c>
      <c r="O778" s="56">
        <v>0.83333333333333337</v>
      </c>
      <c r="P778" s="23">
        <v>41.15</v>
      </c>
      <c r="Q778" s="57" t="s">
        <v>46</v>
      </c>
      <c r="R778" s="27" t="s">
        <v>109</v>
      </c>
      <c r="S778" s="27" t="s">
        <v>65</v>
      </c>
      <c r="T778" s="23"/>
      <c r="U778" s="27" t="s">
        <v>50</v>
      </c>
    </row>
    <row r="779" spans="1:21" s="192" customFormat="1" ht="14.25" customHeight="1" x14ac:dyDescent="0.2">
      <c r="A779" s="23" t="str">
        <f>IFERROR(VLOOKUP(D779,[23]CODIGOS!$A$1:$I$1872,2,0),"CODIGO INVALIDO ")</f>
        <v>ZONA 6</v>
      </c>
      <c r="B779" s="23" t="str">
        <f>IFERROR(VLOOKUP(D779,[23]CODIGOS!$A$1:$I$1872,3,0),"CODIGO INVALIDO ")</f>
        <v>MORONA SANTIAGO</v>
      </c>
      <c r="C779" s="23" t="str">
        <f>IFERROR(VLOOKUP(D779,[23]CODIGOS!$A$1:$I$1872,4,0),"CODIGO INVALIDO ")</f>
        <v>MORONA</v>
      </c>
      <c r="D779" s="49" t="s">
        <v>232</v>
      </c>
      <c r="E779" s="23" t="str">
        <f>IFERROR(VLOOKUP(D779,[24]CODIGOS!$A$1:$I$1872,6,0),"CODIGO INVALIDO ")</f>
        <v>MORONA</v>
      </c>
      <c r="F779" s="23" t="str">
        <f>IFERROR(VLOOKUP(D779,[24]CODIGOS!$A$1:$I$1872,7,0),"CODIGO INVALIDO ")</f>
        <v>SEVILLA DON BOSCO</v>
      </c>
      <c r="G779" s="23" t="str">
        <f>IFERROR(VLOOKUP(D779,[24]CODIGOS!$A$1:$I$1872,8,0),"CODIGO INVALIDO ")</f>
        <v>SEVILLA DON BOSCO 2</v>
      </c>
      <c r="H779" s="23" t="s">
        <v>905</v>
      </c>
      <c r="I779" s="7">
        <v>-2.3062140949568799</v>
      </c>
      <c r="J779" s="53">
        <v>-78.101748872501005</v>
      </c>
      <c r="K779" s="68">
        <v>44717</v>
      </c>
      <c r="L779" s="68" t="s">
        <v>78</v>
      </c>
      <c r="M779" s="61" t="s">
        <v>17</v>
      </c>
      <c r="N779" s="56">
        <v>0.75</v>
      </c>
      <c r="O779" s="56">
        <v>0.79166666666666663</v>
      </c>
      <c r="P779" s="27">
        <v>14.21</v>
      </c>
      <c r="Q779" s="57" t="s">
        <v>46</v>
      </c>
      <c r="R779" s="23" t="s">
        <v>47</v>
      </c>
      <c r="S779" s="27" t="s">
        <v>906</v>
      </c>
      <c r="T779" s="23"/>
      <c r="U779" s="27" t="s">
        <v>50</v>
      </c>
    </row>
    <row r="780" spans="1:21" s="185" customFormat="1" ht="14.25" customHeight="1" x14ac:dyDescent="0.2">
      <c r="A780" s="23" t="str">
        <f>IFERROR(VLOOKUP(D780,[23]CODIGOS!$A$1:$I$1872,2,0),"CODIGO INVALIDO ")</f>
        <v>ZONA 6</v>
      </c>
      <c r="B780" s="23" t="str">
        <f>IFERROR(VLOOKUP(D780,[23]CODIGOS!$A$1:$I$1872,3,0),"CODIGO INVALIDO ")</f>
        <v>MORONA SANTIAGO</v>
      </c>
      <c r="C780" s="23" t="str">
        <f>IFERROR(VLOOKUP(D780,[23]CODIGOS!$A$1:$I$1872,4,0),"CODIGO INVALIDO ")</f>
        <v>SANTIAGO</v>
      </c>
      <c r="D780" s="23" t="s">
        <v>77</v>
      </c>
      <c r="E780" s="23" t="str">
        <f>IFERROR(VLOOKUP(D780,[24]CODIGOS!$A$1:$I$1872,6,0),"CODIGO INVALIDO ")</f>
        <v>MENDEZ</v>
      </c>
      <c r="F780" s="23" t="str">
        <f>IFERROR(VLOOKUP(D780,[24]CODIGOS!$A$1:$I$1872,7,0),"CODIGO INVALIDO ")</f>
        <v>SANTIAGO DE MENDEZ</v>
      </c>
      <c r="G780" s="23" t="str">
        <f>IFERROR(VLOOKUP(D780,[24]CODIGOS!$A$1:$I$1872,8,0),"CODIGO INVALIDO ")</f>
        <v>SANTIAGO DE MENDEZ 1</v>
      </c>
      <c r="H780" s="23" t="s">
        <v>739</v>
      </c>
      <c r="I780" s="59">
        <v>-2.7375802377712599</v>
      </c>
      <c r="J780" s="37">
        <v>-78.294960620015601</v>
      </c>
      <c r="K780" s="68">
        <v>44749</v>
      </c>
      <c r="L780" s="68" t="s">
        <v>78</v>
      </c>
      <c r="M780" s="61" t="s">
        <v>17</v>
      </c>
      <c r="N780" s="56">
        <v>0.33333333333333331</v>
      </c>
      <c r="O780" s="56">
        <v>0.54166666666666663</v>
      </c>
      <c r="P780" s="27">
        <v>16.7</v>
      </c>
      <c r="Q780" s="65" t="s">
        <v>46</v>
      </c>
      <c r="R780" s="27" t="s">
        <v>47</v>
      </c>
      <c r="S780" s="27" t="s">
        <v>382</v>
      </c>
      <c r="T780" s="23"/>
      <c r="U780" s="23" t="s">
        <v>50</v>
      </c>
    </row>
    <row r="781" spans="1:21" s="192" customFormat="1" ht="14.25" customHeight="1" x14ac:dyDescent="0.2">
      <c r="A781" s="23" t="str">
        <f>IFERROR(VLOOKUP(D781,[23]CODIGOS!$A$1:$I$1872,2,0),"CODIGO INVALIDO ")</f>
        <v>ZONA 6</v>
      </c>
      <c r="B781" s="23" t="str">
        <f>IFERROR(VLOOKUP(D781,[23]CODIGOS!$A$1:$I$1872,3,0),"CODIGO INVALIDO ")</f>
        <v>MORONA SANTIAGO</v>
      </c>
      <c r="C781" s="23" t="str">
        <f>IFERROR(VLOOKUP(D781,[23]CODIGOS!$A$1:$I$1872,4,0),"CODIGO INVALIDO ")</f>
        <v>SANTIAGO</v>
      </c>
      <c r="D781" s="23" t="s">
        <v>77</v>
      </c>
      <c r="E781" s="23" t="str">
        <f>IFERROR(VLOOKUP(D781,[24]CODIGOS!$A$1:$I$1872,6,0),"CODIGO INVALIDO ")</f>
        <v>MENDEZ</v>
      </c>
      <c r="F781" s="23" t="str">
        <f>IFERROR(VLOOKUP(D781,[24]CODIGOS!$A$1:$I$1872,7,0),"CODIGO INVALIDO ")</f>
        <v>SANTIAGO DE MENDEZ</v>
      </c>
      <c r="G781" s="23" t="str">
        <f>IFERROR(VLOOKUP(D781,[24]CODIGOS!$A$1:$I$1872,8,0),"CODIGO INVALIDO ")</f>
        <v>SANTIAGO DE MENDEZ 1</v>
      </c>
      <c r="H781" s="27" t="s">
        <v>792</v>
      </c>
      <c r="I781" s="59">
        <v>-2.7375273992454101</v>
      </c>
      <c r="J781" s="37">
        <v>-78.295012014893999</v>
      </c>
      <c r="K781" s="68">
        <v>44758</v>
      </c>
      <c r="L781" s="68" t="s">
        <v>78</v>
      </c>
      <c r="M781" s="61" t="s">
        <v>17</v>
      </c>
      <c r="N781" s="56">
        <v>0.98263888888888884</v>
      </c>
      <c r="O781" s="56">
        <v>0.33333333333333331</v>
      </c>
      <c r="P781" s="23">
        <v>5.07</v>
      </c>
      <c r="Q781" s="57" t="s">
        <v>46</v>
      </c>
      <c r="R781" s="27" t="s">
        <v>47</v>
      </c>
      <c r="S781" s="27" t="s">
        <v>75</v>
      </c>
      <c r="T781" s="23" t="s">
        <v>989</v>
      </c>
      <c r="U781" s="27" t="s">
        <v>50</v>
      </c>
    </row>
    <row r="782" spans="1:21" s="192" customFormat="1" ht="14.25" customHeight="1" x14ac:dyDescent="0.2">
      <c r="A782" s="23" t="str">
        <f>IFERROR(VLOOKUP(D782,[23]CODIGOS!$A$1:$I$1872,2,0),"CODIGO INVALIDO ")</f>
        <v>ZONA 6</v>
      </c>
      <c r="B782" s="23" t="str">
        <f>IFERROR(VLOOKUP(D782,[23]CODIGOS!$A$1:$I$1872,3,0),"CODIGO INVALIDO ")</f>
        <v>MORONA SANTIAGO</v>
      </c>
      <c r="C782" s="23" t="str">
        <f>IFERROR(VLOOKUP(D782,[23]CODIGOS!$A$1:$I$1872,4,0),"CODIGO INVALIDO ")</f>
        <v>MORONA</v>
      </c>
      <c r="D782" s="23" t="s">
        <v>295</v>
      </c>
      <c r="E782" s="23" t="str">
        <f>IFERROR(VLOOKUP(D782,[24]CODIGOS!$A$1:$I$1872,6,0),"CODIGO INVALIDO ")</f>
        <v>MORONA</v>
      </c>
      <c r="F782" s="23" t="str">
        <f>IFERROR(VLOOKUP(D782,[24]CODIGOS!$A$1:$I$1872,7,0),"CODIGO INVALIDO ")</f>
        <v>GENERAL PROAÑO</v>
      </c>
      <c r="G782" s="23" t="str">
        <f>IFERROR(VLOOKUP(D782,[24]CODIGOS!$A$1:$I$1872,8,0),"CODIGO INVALIDO ")</f>
        <v>GENERAL PROAÑO 1</v>
      </c>
      <c r="H782" s="23" t="s">
        <v>1008</v>
      </c>
      <c r="I782" s="59">
        <v>-2.2604341555951502</v>
      </c>
      <c r="J782" s="37">
        <v>-78.113317956099294</v>
      </c>
      <c r="K782" s="68">
        <v>44767</v>
      </c>
      <c r="L782" s="68" t="s">
        <v>78</v>
      </c>
      <c r="M782" s="61" t="s">
        <v>17</v>
      </c>
      <c r="N782" s="56">
        <v>0.61458333333333337</v>
      </c>
      <c r="O782" s="56">
        <v>0.77083333333333337</v>
      </c>
      <c r="P782" s="27">
        <v>4.59</v>
      </c>
      <c r="Q782" s="57" t="s">
        <v>46</v>
      </c>
      <c r="R782" s="27" t="s">
        <v>47</v>
      </c>
      <c r="S782" s="27" t="s">
        <v>239</v>
      </c>
      <c r="T782" s="23" t="s">
        <v>448</v>
      </c>
      <c r="U782" s="27" t="s">
        <v>50</v>
      </c>
    </row>
    <row r="783" spans="1:21" s="192" customFormat="1" ht="14.25" customHeight="1" x14ac:dyDescent="0.2">
      <c r="A783" s="23" t="str">
        <f>IFERROR(VLOOKUP(D783,[23]CODIGOS!$A$1:$I$1872,2,0),"CODIGO INVALIDO ")</f>
        <v>ZONA 6</v>
      </c>
      <c r="B783" s="23" t="str">
        <f>IFERROR(VLOOKUP(D783,[23]CODIGOS!$A$1:$I$1872,3,0),"CODIGO INVALIDO ")</f>
        <v>MORONA SANTIAGO</v>
      </c>
      <c r="C783" s="23" t="str">
        <f>IFERROR(VLOOKUP(D783,[23]CODIGOS!$A$1:$I$1872,4,0),"CODIGO INVALIDO ")</f>
        <v>SANTIAGO</v>
      </c>
      <c r="D783" s="49" t="s">
        <v>851</v>
      </c>
      <c r="E783" s="23" t="str">
        <f>IFERROR(VLOOKUP(D783,[24]CODIGOS!$A$1:$I$1872,6,0),"CODIGO INVALIDO ")</f>
        <v>MENDEZ</v>
      </c>
      <c r="F783" s="23" t="str">
        <f>IFERROR(VLOOKUP(D783,[24]CODIGOS!$A$1:$I$1872,7,0),"CODIGO INVALIDO ")</f>
        <v>PATUCA</v>
      </c>
      <c r="G783" s="23" t="str">
        <f>IFERROR(VLOOKUP(D783,[24]CODIGOS!$A$1:$I$1872,8,0),"CODIGO INVALIDO ")</f>
        <v>PATUCA 1</v>
      </c>
      <c r="H783" s="23" t="s">
        <v>852</v>
      </c>
      <c r="I783" s="59">
        <v>-2.7325838076669</v>
      </c>
      <c r="J783" s="96">
        <v>-78.274264285726503</v>
      </c>
      <c r="K783" s="68">
        <v>44770</v>
      </c>
      <c r="L783" s="68" t="s">
        <v>78</v>
      </c>
      <c r="M783" s="61" t="s">
        <v>17</v>
      </c>
      <c r="N783" s="62">
        <v>0.6875</v>
      </c>
      <c r="O783" s="62">
        <v>0.91736111111111107</v>
      </c>
      <c r="P783" s="27">
        <v>5.04</v>
      </c>
      <c r="Q783" s="27" t="s">
        <v>46</v>
      </c>
      <c r="R783" s="27" t="s">
        <v>109</v>
      </c>
      <c r="S783" s="27" t="s">
        <v>65</v>
      </c>
      <c r="T783" s="23"/>
      <c r="U783" s="27" t="s">
        <v>50</v>
      </c>
    </row>
    <row r="784" spans="1:21" s="192" customFormat="1" ht="14.25" customHeight="1" x14ac:dyDescent="0.2">
      <c r="A784" s="23" t="str">
        <f>IFERROR(VLOOKUP(D784,[23]CODIGOS!$A$1:$I$1872,2,0),"CODIGO INVALIDO ")</f>
        <v>ZONA 6</v>
      </c>
      <c r="B784" s="23" t="str">
        <f>IFERROR(VLOOKUP(D784,[23]CODIGOS!$A$1:$I$1872,3,0),"CODIGO INVALIDO ")</f>
        <v>MORONA SANTIAGO</v>
      </c>
      <c r="C784" s="23" t="str">
        <f>IFERROR(VLOOKUP(D784,[23]CODIGOS!$A$1:$I$1872,4,0),"CODIGO INVALIDO ")</f>
        <v>MORONA</v>
      </c>
      <c r="D784" s="49" t="s">
        <v>295</v>
      </c>
      <c r="E784" s="23" t="str">
        <f>IFERROR(VLOOKUP(D784,[24]CODIGOS!$A$1:$I$1872,6,0),"CODIGO INVALIDO ")</f>
        <v>MORONA</v>
      </c>
      <c r="F784" s="23" t="str">
        <f>IFERROR(VLOOKUP(D784,[24]CODIGOS!$A$1:$I$1872,7,0),"CODIGO INVALIDO ")</f>
        <v>GENERAL PROAÑO</v>
      </c>
      <c r="G784" s="23" t="str">
        <f>IFERROR(VLOOKUP(D784,[24]CODIGOS!$A$1:$I$1872,8,0),"CODIGO INVALIDO ")</f>
        <v>GENERAL PROAÑO 1</v>
      </c>
      <c r="H784" s="23" t="s">
        <v>482</v>
      </c>
      <c r="I784" s="59">
        <v>-2.2545344889544001</v>
      </c>
      <c r="J784" s="96">
        <v>-78.156093222815102</v>
      </c>
      <c r="K784" s="68">
        <v>44784</v>
      </c>
      <c r="L784" s="68" t="s">
        <v>78</v>
      </c>
      <c r="M784" s="61" t="s">
        <v>17</v>
      </c>
      <c r="N784" s="62">
        <v>0.75</v>
      </c>
      <c r="O784" s="62">
        <v>0.91736111111111107</v>
      </c>
      <c r="P784" s="27">
        <v>10.02</v>
      </c>
      <c r="Q784" s="27" t="s">
        <v>46</v>
      </c>
      <c r="R784" s="27" t="s">
        <v>47</v>
      </c>
      <c r="S784" s="27" t="s">
        <v>518</v>
      </c>
      <c r="T784" s="23"/>
      <c r="U784" s="27" t="s">
        <v>50</v>
      </c>
    </row>
    <row r="785" spans="1:21" s="192" customFormat="1" ht="14.25" customHeight="1" x14ac:dyDescent="0.2">
      <c r="A785" s="23" t="str">
        <f>IFERROR(VLOOKUP(D785,[23]CODIGOS!$A$1:$I$1872,2,0),"CODIGO INVALIDO ")</f>
        <v>ZONA 6</v>
      </c>
      <c r="B785" s="23" t="str">
        <f>IFERROR(VLOOKUP(D785,[23]CODIGOS!$A$1:$I$1872,3,0),"CODIGO INVALIDO ")</f>
        <v>MORONA SANTIAGO</v>
      </c>
      <c r="C785" s="23" t="str">
        <f>IFERROR(VLOOKUP(D785,[23]CODIGOS!$A$1:$I$1872,4,0),"CODIGO INVALIDO ")</f>
        <v>SANTIAGO</v>
      </c>
      <c r="D785" s="49" t="s">
        <v>77</v>
      </c>
      <c r="E785" s="23" t="str">
        <f>IFERROR(VLOOKUP(D785,[24]CODIGOS!$A$1:$I$1872,6,0),"CODIGO INVALIDO ")</f>
        <v>MENDEZ</v>
      </c>
      <c r="F785" s="23" t="str">
        <f>IFERROR(VLOOKUP(D785,[24]CODIGOS!$A$1:$I$1872,7,0),"CODIGO INVALIDO ")</f>
        <v>SANTIAGO DE MENDEZ</v>
      </c>
      <c r="G785" s="23" t="str">
        <f>IFERROR(VLOOKUP(D785,[24]CODIGOS!$A$1:$I$1872,8,0),"CODIGO INVALIDO ")</f>
        <v>SANTIAGO DE MENDEZ 1</v>
      </c>
      <c r="H785" s="23" t="s">
        <v>792</v>
      </c>
      <c r="I785" s="59">
        <v>-2.73773</v>
      </c>
      <c r="J785" s="96">
        <v>-78.295241000000004</v>
      </c>
      <c r="K785" s="68">
        <v>44785</v>
      </c>
      <c r="L785" s="68" t="s">
        <v>78</v>
      </c>
      <c r="M785" s="61" t="s">
        <v>17</v>
      </c>
      <c r="N785" s="62">
        <v>0.91666666666666663</v>
      </c>
      <c r="O785" s="62">
        <v>0.27083333333333331</v>
      </c>
      <c r="P785" s="27">
        <v>10.09</v>
      </c>
      <c r="Q785" s="27" t="s">
        <v>46</v>
      </c>
      <c r="R785" s="27" t="s">
        <v>47</v>
      </c>
      <c r="S785" s="27" t="s">
        <v>238</v>
      </c>
      <c r="T785" s="23" t="s">
        <v>166</v>
      </c>
      <c r="U785" s="27" t="s">
        <v>50</v>
      </c>
    </row>
    <row r="786" spans="1:21" s="192" customFormat="1" ht="14.25" customHeight="1" x14ac:dyDescent="0.2">
      <c r="A786" s="23" t="str">
        <f>IFERROR(VLOOKUP(D786,[23]CODIGOS!$A$1:$I$1872,2,0),"CODIGO INVALIDO ")</f>
        <v>ZONA 6</v>
      </c>
      <c r="B786" s="23" t="str">
        <f>IFERROR(VLOOKUP(D786,[23]CODIGOS!$A$1:$I$1872,3,0),"CODIGO INVALIDO ")</f>
        <v>MORONA SANTIAGO</v>
      </c>
      <c r="C786" s="23" t="str">
        <f>IFERROR(VLOOKUP(D786,[23]CODIGOS!$A$1:$I$1872,4,0),"CODIGO INVALIDO ")</f>
        <v>SANTIAGO</v>
      </c>
      <c r="D786" s="23" t="s">
        <v>77</v>
      </c>
      <c r="E786" s="23" t="str">
        <f>IFERROR(VLOOKUP(D786,[24]CODIGOS!$A$1:$I$1872,6,0),"CODIGO INVALIDO ")</f>
        <v>MENDEZ</v>
      </c>
      <c r="F786" s="23" t="str">
        <f>IFERROR(VLOOKUP(D786,[24]CODIGOS!$A$1:$I$1872,7,0),"CODIGO INVALIDO ")</f>
        <v>SANTIAGO DE MENDEZ</v>
      </c>
      <c r="G786" s="23" t="str">
        <f>IFERROR(VLOOKUP(D786,[24]CODIGOS!$A$1:$I$1872,8,0),"CODIGO INVALIDO ")</f>
        <v>SANTIAGO DE MENDEZ 1</v>
      </c>
      <c r="H786" s="27" t="s">
        <v>792</v>
      </c>
      <c r="I786" s="59">
        <v>-2.7377316853922</v>
      </c>
      <c r="J786" s="37">
        <v>-78.294897766126297</v>
      </c>
      <c r="K786" s="68">
        <v>44796</v>
      </c>
      <c r="L786" s="68" t="s">
        <v>78</v>
      </c>
      <c r="M786" s="61" t="s">
        <v>17</v>
      </c>
      <c r="N786" s="62">
        <v>0.125</v>
      </c>
      <c r="O786" s="62">
        <v>0.3659722222222222</v>
      </c>
      <c r="P786" s="130">
        <v>15.5</v>
      </c>
      <c r="Q786" s="65" t="s">
        <v>46</v>
      </c>
      <c r="R786" s="27" t="s">
        <v>47</v>
      </c>
      <c r="S786" s="23" t="s">
        <v>962</v>
      </c>
      <c r="T786" s="23"/>
      <c r="U786" s="27" t="s">
        <v>50</v>
      </c>
    </row>
    <row r="787" spans="1:21" s="192" customFormat="1" ht="14.25" customHeight="1" x14ac:dyDescent="0.2">
      <c r="A787" s="23" t="str">
        <f>IFERROR(VLOOKUP(D787,[23]CODIGOS!$A$1:$I$1872,2,0),"CODIGO INVALIDO ")</f>
        <v>ZONA 6</v>
      </c>
      <c r="B787" s="23" t="str">
        <f>IFERROR(VLOOKUP(D787,[23]CODIGOS!$A$1:$I$1872,3,0),"CODIGO INVALIDO ")</f>
        <v>MORONA SANTIAGO</v>
      </c>
      <c r="C787" s="23" t="str">
        <f>IFERROR(VLOOKUP(D787,[23]CODIGOS!$A$1:$I$1872,4,0),"CODIGO INVALIDO ")</f>
        <v>MORONA</v>
      </c>
      <c r="D787" s="49" t="s">
        <v>567</v>
      </c>
      <c r="E787" s="23" t="str">
        <f>IFERROR(VLOOKUP(D787,[24]CODIGOS!$A$1:$I$1872,6,0),"CODIGO INVALIDO ")</f>
        <v>MORONA</v>
      </c>
      <c r="F787" s="23" t="str">
        <f>IFERROR(VLOOKUP(D787,[24]CODIGOS!$A$1:$I$1872,7,0),"CODIGO INVALIDO ")</f>
        <v>SINAI</v>
      </c>
      <c r="G787" s="23" t="str">
        <f>IFERROR(VLOOKUP(D787,[24]CODIGOS!$A$1:$I$1872,8,0),"CODIGO INVALIDO ")</f>
        <v>SINAI 1</v>
      </c>
      <c r="H787" s="23" t="s">
        <v>790</v>
      </c>
      <c r="I787" s="7">
        <v>-2.1322866</v>
      </c>
      <c r="J787" s="53">
        <v>-78.034954299999995</v>
      </c>
      <c r="K787" s="68">
        <v>44799</v>
      </c>
      <c r="L787" s="68" t="s">
        <v>78</v>
      </c>
      <c r="M787" s="61" t="s">
        <v>17</v>
      </c>
      <c r="N787" s="62">
        <v>0.46180555555555558</v>
      </c>
      <c r="O787" s="62">
        <v>0.57777777777777783</v>
      </c>
      <c r="P787" s="27">
        <v>15.44</v>
      </c>
      <c r="Q787" s="27" t="s">
        <v>46</v>
      </c>
      <c r="R787" s="27" t="s">
        <v>47</v>
      </c>
      <c r="S787" s="23" t="s">
        <v>75</v>
      </c>
      <c r="T787" s="27" t="s">
        <v>166</v>
      </c>
      <c r="U787" s="27" t="s">
        <v>50</v>
      </c>
    </row>
    <row r="788" spans="1:21" s="192" customFormat="1" ht="14.25" customHeight="1" x14ac:dyDescent="0.2">
      <c r="A788" s="23" t="str">
        <f>IFERROR(VLOOKUP(D788,[23]CODIGOS!$A$1:$I$1872,2,0),"CODIGO INVALIDO ")</f>
        <v>ZONA 6</v>
      </c>
      <c r="B788" s="23" t="str">
        <f>IFERROR(VLOOKUP(D788,[23]CODIGOS!$A$1:$I$1872,3,0),"CODIGO INVALIDO ")</f>
        <v>MORONA SANTIAGO</v>
      </c>
      <c r="C788" s="23" t="str">
        <f>IFERROR(VLOOKUP(D788,[23]CODIGOS!$A$1:$I$1872,4,0),"CODIGO INVALIDO ")</f>
        <v>MORONA</v>
      </c>
      <c r="D788" s="23" t="s">
        <v>295</v>
      </c>
      <c r="E788" s="23" t="str">
        <f>IFERROR(VLOOKUP(D788,[24]CODIGOS!$A$1:$I$1872,6,0),"CODIGO INVALIDO ")</f>
        <v>MORONA</v>
      </c>
      <c r="F788" s="23" t="str">
        <f>IFERROR(VLOOKUP(D788,[24]CODIGOS!$A$1:$I$1872,7,0),"CODIGO INVALIDO ")</f>
        <v>GENERAL PROAÑO</v>
      </c>
      <c r="G788" s="23" t="str">
        <f>IFERROR(VLOOKUP(D788,[24]CODIGOS!$A$1:$I$1872,8,0),"CODIGO INVALIDO ")</f>
        <v>GENERAL PROAÑO 1</v>
      </c>
      <c r="H788" s="23" t="s">
        <v>740</v>
      </c>
      <c r="I788" s="59">
        <v>-2.2566570380336102</v>
      </c>
      <c r="J788" s="37">
        <v>-78.161625422444601</v>
      </c>
      <c r="K788" s="68">
        <v>44814</v>
      </c>
      <c r="L788" s="68" t="s">
        <v>78</v>
      </c>
      <c r="M788" s="61" t="s">
        <v>17</v>
      </c>
      <c r="N788" s="56">
        <v>0.20833333333333334</v>
      </c>
      <c r="O788" s="56">
        <v>0.31458333333333333</v>
      </c>
      <c r="P788" s="27">
        <v>15.18</v>
      </c>
      <c r="Q788" s="57" t="s">
        <v>46</v>
      </c>
      <c r="R788" s="27" t="s">
        <v>47</v>
      </c>
      <c r="S788" s="27" t="s">
        <v>496</v>
      </c>
      <c r="T788" s="27" t="s">
        <v>999</v>
      </c>
      <c r="U788" s="27" t="s">
        <v>50</v>
      </c>
    </row>
    <row r="789" spans="1:21" s="192" customFormat="1" ht="14.25" customHeight="1" x14ac:dyDescent="0.2">
      <c r="A789" s="23" t="str">
        <f>IFERROR(VLOOKUP(D789,[23]CODIGOS!$A$1:$I$1872,2,0),"CODIGO INVALIDO ")</f>
        <v>ZONA 6</v>
      </c>
      <c r="B789" s="23" t="str">
        <f>IFERROR(VLOOKUP(D789,[23]CODIGOS!$A$1:$I$1872,3,0),"CODIGO INVALIDO ")</f>
        <v>MORONA SANTIAGO</v>
      </c>
      <c r="C789" s="23" t="str">
        <f>IFERROR(VLOOKUP(D789,[23]CODIGOS!$A$1:$I$1872,4,0),"CODIGO INVALIDO ")</f>
        <v>GUALAQUIZA</v>
      </c>
      <c r="D789" s="49" t="s">
        <v>1059</v>
      </c>
      <c r="E789" s="23" t="str">
        <f>IFERROR(VLOOKUP(D789,[24]CODIGOS!$A$1:$I$1872,6,0),"CODIGO INVALIDO ")</f>
        <v>SUR-MORONA</v>
      </c>
      <c r="F789" s="23" t="str">
        <f>IFERROR(VLOOKUP(D789,[24]CODIGOS!$A$1:$I$1872,7,0),"CODIGO INVALIDO ")</f>
        <v>GUALAQUIZA</v>
      </c>
      <c r="G789" s="23" t="str">
        <f>IFERROR(VLOOKUP(D789,[24]CODIGOS!$A$1:$I$1872,8,0),"CODIGO INVALIDO ")</f>
        <v>GUALAQUIZA 1</v>
      </c>
      <c r="H789" s="23" t="s">
        <v>1192</v>
      </c>
      <c r="I789" s="7">
        <v>-3.3080065730274502</v>
      </c>
      <c r="J789" s="53">
        <v>-78.567438125610295</v>
      </c>
      <c r="K789" s="68">
        <v>44824</v>
      </c>
      <c r="L789" s="68" t="s">
        <v>78</v>
      </c>
      <c r="M789" s="61" t="s">
        <v>17</v>
      </c>
      <c r="N789" s="56">
        <v>0.625</v>
      </c>
      <c r="O789" s="56">
        <v>0.73958333333333337</v>
      </c>
      <c r="P789" s="23">
        <v>5.62</v>
      </c>
      <c r="Q789" s="65" t="s">
        <v>46</v>
      </c>
      <c r="R789" s="27" t="s">
        <v>47</v>
      </c>
      <c r="S789" s="27" t="s">
        <v>228</v>
      </c>
      <c r="T789" s="23" t="s">
        <v>866</v>
      </c>
      <c r="U789" s="23" t="s">
        <v>50</v>
      </c>
    </row>
    <row r="790" spans="1:21" s="192" customFormat="1" ht="14.25" customHeight="1" x14ac:dyDescent="0.2">
      <c r="A790" s="23" t="str">
        <f>IFERROR(VLOOKUP(D790,[23]CODIGOS!$A$1:$I$1872,2,0),"CODIGO INVALIDO ")</f>
        <v>ZONA 6</v>
      </c>
      <c r="B790" s="23" t="str">
        <f>IFERROR(VLOOKUP(D790,[23]CODIGOS!$A$1:$I$1872,3,0),"CODIGO INVALIDO ")</f>
        <v>MORONA SANTIAGO</v>
      </c>
      <c r="C790" s="23" t="str">
        <f>IFERROR(VLOOKUP(D790,[23]CODIGOS!$A$1:$I$1872,4,0),"CODIGO INVALIDO ")</f>
        <v>MORONA</v>
      </c>
      <c r="D790" s="23" t="s">
        <v>295</v>
      </c>
      <c r="E790" s="23" t="str">
        <f>IFERROR(VLOOKUP(D790,[24]CODIGOS!$A$1:$I$1872,6,0),"CODIGO INVALIDO ")</f>
        <v>MORONA</v>
      </c>
      <c r="F790" s="23" t="str">
        <f>IFERROR(VLOOKUP(D790,[24]CODIGOS!$A$1:$I$1872,7,0),"CODIGO INVALIDO ")</f>
        <v>GENERAL PROAÑO</v>
      </c>
      <c r="G790" s="23" t="str">
        <f>IFERROR(VLOOKUP(D790,[24]CODIGOS!$A$1:$I$1872,8,0),"CODIGO INVALIDO ")</f>
        <v>GENERAL PROAÑO 1</v>
      </c>
      <c r="H790" s="37" t="s">
        <v>1197</v>
      </c>
      <c r="I790" s="108">
        <v>-2.3303943549814399</v>
      </c>
      <c r="J790" s="59">
        <v>-78.139038486069794</v>
      </c>
      <c r="K790" s="68">
        <v>44826</v>
      </c>
      <c r="L790" s="68" t="s">
        <v>78</v>
      </c>
      <c r="M790" s="61" t="s">
        <v>17</v>
      </c>
      <c r="N790" s="62">
        <v>0.72916666666666663</v>
      </c>
      <c r="O790" s="62">
        <v>0.85416666666666663</v>
      </c>
      <c r="P790" s="65">
        <v>22.9</v>
      </c>
      <c r="Q790" s="65" t="s">
        <v>46</v>
      </c>
      <c r="R790" s="27" t="s">
        <v>47</v>
      </c>
      <c r="S790" s="27" t="s">
        <v>992</v>
      </c>
      <c r="T790" s="27" t="s">
        <v>1198</v>
      </c>
      <c r="U790" s="27" t="s">
        <v>50</v>
      </c>
    </row>
    <row r="791" spans="1:21" s="192" customFormat="1" ht="14.25" customHeight="1" x14ac:dyDescent="0.2">
      <c r="A791" s="23" t="str">
        <f>IFERROR(VLOOKUP(D791,[23]CODIGOS!$A$1:$I$1872,2,0),"CODIGO INVALIDO ")</f>
        <v>ZONA 6</v>
      </c>
      <c r="B791" s="23" t="str">
        <f>IFERROR(VLOOKUP(D791,[23]CODIGOS!$A$1:$I$1872,3,0),"CODIGO INVALIDO ")</f>
        <v>MORONA SANTIAGO</v>
      </c>
      <c r="C791" s="23" t="str">
        <f>IFERROR(VLOOKUP(D791,[23]CODIGOS!$A$1:$I$1872,4,0),"CODIGO INVALIDO ")</f>
        <v>SUCUA</v>
      </c>
      <c r="D791" s="49" t="s">
        <v>139</v>
      </c>
      <c r="E791" s="23" t="str">
        <f>IFERROR(VLOOKUP(D791,[24]CODIGOS!$A$1:$I$1872,6,0),"CODIGO INVALIDO ")</f>
        <v>CENTRO SUR</v>
      </c>
      <c r="F791" s="23" t="str">
        <f>IFERROR(VLOOKUP(D791,[24]CODIGOS!$A$1:$I$1872,7,0),"CODIGO INVALIDO ")</f>
        <v>SUCUA</v>
      </c>
      <c r="G791" s="23" t="str">
        <f>IFERROR(VLOOKUP(D791,[24]CODIGOS!$A$1:$I$1872,8,0),"CODIGO INVALIDO ")</f>
        <v>SUCUA 1</v>
      </c>
      <c r="H791" s="23" t="s">
        <v>1199</v>
      </c>
      <c r="I791" s="59">
        <v>-2.4593471118346</v>
      </c>
      <c r="J791" s="59">
        <v>-78.182744061822106</v>
      </c>
      <c r="K791" s="68">
        <v>44826</v>
      </c>
      <c r="L791" s="68" t="s">
        <v>78</v>
      </c>
      <c r="M791" s="61" t="s">
        <v>17</v>
      </c>
      <c r="N791" s="62">
        <v>0.79166666666666663</v>
      </c>
      <c r="O791" s="62">
        <v>0.92708333333333337</v>
      </c>
      <c r="P791" s="27">
        <v>22.13</v>
      </c>
      <c r="Q791" s="65" t="s">
        <v>46</v>
      </c>
      <c r="R791" s="27" t="s">
        <v>47</v>
      </c>
      <c r="S791" s="27" t="s">
        <v>992</v>
      </c>
      <c r="T791" s="27" t="s">
        <v>49</v>
      </c>
      <c r="U791" s="27" t="s">
        <v>50</v>
      </c>
    </row>
    <row r="792" spans="1:21" s="192" customFormat="1" ht="14.25" customHeight="1" x14ac:dyDescent="0.2">
      <c r="A792" s="23" t="str">
        <f>IFERROR(VLOOKUP(D792,[23]CODIGOS!$A$1:$I$1872,2,0),"CODIGO INVALIDO ")</f>
        <v>ZONA 6</v>
      </c>
      <c r="B792" s="23" t="str">
        <f>IFERROR(VLOOKUP(D792,[23]CODIGOS!$A$1:$I$1872,3,0),"CODIGO INVALIDO ")</f>
        <v>MORONA SANTIAGO</v>
      </c>
      <c r="C792" s="23" t="str">
        <f>IFERROR(VLOOKUP(D792,[23]CODIGOS!$A$1:$I$1872,4,0),"CODIGO INVALIDO ")</f>
        <v>SANTIAGO</v>
      </c>
      <c r="D792" s="23" t="s">
        <v>77</v>
      </c>
      <c r="E792" s="23" t="str">
        <f>IFERROR(VLOOKUP(D792,[24]CODIGOS!$A$1:$I$1872,6,0),"CODIGO INVALIDO ")</f>
        <v>MENDEZ</v>
      </c>
      <c r="F792" s="23" t="str">
        <f>IFERROR(VLOOKUP(D792,[24]CODIGOS!$A$1:$I$1872,7,0),"CODIGO INVALIDO ")</f>
        <v>SANTIAGO DE MENDEZ</v>
      </c>
      <c r="G792" s="23" t="str">
        <f>IFERROR(VLOOKUP(D792,[24]CODIGOS!$A$1:$I$1872,8,0),"CODIGO INVALIDO ")</f>
        <v>SANTIAGO DE MENDEZ 1</v>
      </c>
      <c r="H792" s="37" t="s">
        <v>1202</v>
      </c>
      <c r="I792" s="59">
        <v>-2.9656664307770799</v>
      </c>
      <c r="J792" s="37">
        <v>-78.431079076437101</v>
      </c>
      <c r="K792" s="68">
        <v>44830</v>
      </c>
      <c r="L792" s="68" t="s">
        <v>78</v>
      </c>
      <c r="M792" s="61" t="s">
        <v>17</v>
      </c>
      <c r="N792" s="62">
        <v>0.5</v>
      </c>
      <c r="O792" s="62">
        <v>0.96666666666666667</v>
      </c>
      <c r="P792" s="27">
        <v>7.68</v>
      </c>
      <c r="Q792" s="57" t="s">
        <v>46</v>
      </c>
      <c r="R792" s="27" t="s">
        <v>47</v>
      </c>
      <c r="S792" s="27" t="s">
        <v>1203</v>
      </c>
      <c r="T792" s="27" t="s">
        <v>75</v>
      </c>
      <c r="U792" s="27" t="s">
        <v>50</v>
      </c>
    </row>
    <row r="793" spans="1:21" s="192" customFormat="1" ht="14.25" customHeight="1" x14ac:dyDescent="0.2">
      <c r="A793" s="23" t="str">
        <f>IFERROR(VLOOKUP(D793,[23]CODIGOS!$A$1:$I$1872,2,0),"CODIGO INVALIDO ")</f>
        <v>ZONA 6</v>
      </c>
      <c r="B793" s="23" t="str">
        <f>IFERROR(VLOOKUP(D793,[23]CODIGOS!$A$1:$I$1872,3,0),"CODIGO INVALIDO ")</f>
        <v>MORONA SANTIAGO</v>
      </c>
      <c r="C793" s="23" t="str">
        <f>IFERROR(VLOOKUP(D793,[23]CODIGOS!$A$1:$I$1872,4,0),"CODIGO INVALIDO ")</f>
        <v>MORONA</v>
      </c>
      <c r="D793" s="23" t="s">
        <v>295</v>
      </c>
      <c r="E793" s="23" t="str">
        <f>IFERROR(VLOOKUP(D793,[24]CODIGOS!$A$1:$I$1872,6,0),"CODIGO INVALIDO ")</f>
        <v>MORONA</v>
      </c>
      <c r="F793" s="23" t="str">
        <f>IFERROR(VLOOKUP(D793,[24]CODIGOS!$A$1:$I$1872,7,0),"CODIGO INVALIDO ")</f>
        <v>GENERAL PROAÑO</v>
      </c>
      <c r="G793" s="23" t="str">
        <f>IFERROR(VLOOKUP(D793,[24]CODIGOS!$A$1:$I$1872,8,0),"CODIGO INVALIDO ")</f>
        <v>GENERAL PROAÑO 1</v>
      </c>
      <c r="H793" s="23" t="s">
        <v>1213</v>
      </c>
      <c r="I793" s="59">
        <v>-2.3003473573401401</v>
      </c>
      <c r="J793" s="37">
        <v>-78.106090814417499</v>
      </c>
      <c r="K793" s="68">
        <v>44832</v>
      </c>
      <c r="L793" s="68" t="s">
        <v>78</v>
      </c>
      <c r="M793" s="61" t="s">
        <v>17</v>
      </c>
      <c r="N793" s="56">
        <v>0.375</v>
      </c>
      <c r="O793" s="56">
        <v>0.58888888888888891</v>
      </c>
      <c r="P793" s="27">
        <v>17.82</v>
      </c>
      <c r="Q793" s="27" t="s">
        <v>46</v>
      </c>
      <c r="R793" s="27" t="s">
        <v>47</v>
      </c>
      <c r="S793" s="23" t="s">
        <v>75</v>
      </c>
      <c r="T793" s="23"/>
      <c r="U793" s="27" t="s">
        <v>50</v>
      </c>
    </row>
    <row r="794" spans="1:21" s="192" customFormat="1" ht="14.25" customHeight="1" x14ac:dyDescent="0.2">
      <c r="A794" s="23" t="str">
        <f>IFERROR(VLOOKUP(D794,[23]CODIGOS!$A$1:$I$1872,2,0),"CODIGO INVALIDO ")</f>
        <v>ZONA 6</v>
      </c>
      <c r="B794" s="23" t="str">
        <f>IFERROR(VLOOKUP(D794,[23]CODIGOS!$A$1:$I$1872,3,0),"CODIGO INVALIDO ")</f>
        <v>MORONA SANTIAGO</v>
      </c>
      <c r="C794" s="23" t="str">
        <f>IFERROR(VLOOKUP(D794,[23]CODIGOS!$A$1:$I$1872,4,0),"CODIGO INVALIDO ")</f>
        <v>MORONA</v>
      </c>
      <c r="D794" s="23" t="s">
        <v>295</v>
      </c>
      <c r="E794" s="23" t="str">
        <f>IFERROR(VLOOKUP(D794,[24]CODIGOS!$A$1:$I$1872,6,0),"CODIGO INVALIDO ")</f>
        <v>MORONA</v>
      </c>
      <c r="F794" s="23" t="str">
        <f>IFERROR(VLOOKUP(D794,[24]CODIGOS!$A$1:$I$1872,7,0),"CODIGO INVALIDO ")</f>
        <v>GENERAL PROAÑO</v>
      </c>
      <c r="G794" s="23" t="str">
        <f>IFERROR(VLOOKUP(D794,[24]CODIGOS!$A$1:$I$1872,8,0),"CODIGO INVALIDO ")</f>
        <v>GENERAL PROAÑO 1</v>
      </c>
      <c r="H794" s="23" t="s">
        <v>1232</v>
      </c>
      <c r="I794" s="42">
        <v>-2.3019671101496302</v>
      </c>
      <c r="J794" s="59">
        <v>-78.113735963272205</v>
      </c>
      <c r="K794" s="68">
        <v>44859</v>
      </c>
      <c r="L794" s="68" t="s">
        <v>78</v>
      </c>
      <c r="M794" s="61" t="s">
        <v>17</v>
      </c>
      <c r="N794" s="62">
        <v>0.4375</v>
      </c>
      <c r="O794" s="62">
        <v>0.70833333333333337</v>
      </c>
      <c r="P794" s="65">
        <v>3</v>
      </c>
      <c r="Q794" s="27" t="s">
        <v>46</v>
      </c>
      <c r="R794" s="27" t="s">
        <v>109</v>
      </c>
      <c r="S794" s="23" t="s">
        <v>288</v>
      </c>
      <c r="T794" s="27"/>
      <c r="U794" s="23" t="s">
        <v>50</v>
      </c>
    </row>
    <row r="795" spans="1:21" s="192" customFormat="1" ht="14.25" customHeight="1" x14ac:dyDescent="0.2">
      <c r="A795" s="23" t="str">
        <f>IFERROR(VLOOKUP(D795,[23]CODIGOS!$A$1:$I$1872,2,0),"CODIGO INVALIDO ")</f>
        <v>ZONA 6</v>
      </c>
      <c r="B795" s="23" t="str">
        <f>IFERROR(VLOOKUP(D795,[23]CODIGOS!$A$1:$I$1872,3,0),"CODIGO INVALIDO ")</f>
        <v>MORONA SANTIAGO</v>
      </c>
      <c r="C795" s="23" t="str">
        <f>IFERROR(VLOOKUP(D795,[23]CODIGOS!$A$1:$I$1872,4,0),"CODIGO INVALIDO ")</f>
        <v>MORONA</v>
      </c>
      <c r="D795" s="49" t="s">
        <v>295</v>
      </c>
      <c r="E795" s="23" t="str">
        <f>IFERROR(VLOOKUP(D795,[24]CODIGOS!$A$1:$I$1872,6,0),"CODIGO INVALIDO ")</f>
        <v>MORONA</v>
      </c>
      <c r="F795" s="23" t="str">
        <f>IFERROR(VLOOKUP(D795,[24]CODIGOS!$A$1:$I$1872,7,0),"CODIGO INVALIDO ")</f>
        <v>GENERAL PROAÑO</v>
      </c>
      <c r="G795" s="23" t="str">
        <f>IFERROR(VLOOKUP(D795,[24]CODIGOS!$A$1:$I$1872,8,0),"CODIGO INVALIDO ")</f>
        <v>GENERAL PROAÑO 1</v>
      </c>
      <c r="H795" s="23" t="s">
        <v>482</v>
      </c>
      <c r="I795" s="59">
        <v>-2.2545344889544001</v>
      </c>
      <c r="J795" s="37">
        <v>-78.156093222815102</v>
      </c>
      <c r="K795" s="68">
        <v>44895</v>
      </c>
      <c r="L795" s="68" t="s">
        <v>78</v>
      </c>
      <c r="M795" s="61" t="s">
        <v>17</v>
      </c>
      <c r="N795" s="62">
        <v>0.96875</v>
      </c>
      <c r="O795" s="62">
        <v>0.36805555555555558</v>
      </c>
      <c r="P795" s="27">
        <v>19.350000000000001</v>
      </c>
      <c r="Q795" s="27" t="s">
        <v>46</v>
      </c>
      <c r="R795" s="27" t="s">
        <v>47</v>
      </c>
      <c r="S795" s="23" t="s">
        <v>382</v>
      </c>
      <c r="T795" s="23"/>
      <c r="U795" s="27" t="s">
        <v>50</v>
      </c>
    </row>
    <row r="796" spans="1:21" s="185" customFormat="1" ht="14.25" customHeight="1" x14ac:dyDescent="0.2">
      <c r="A796" s="23" t="str">
        <f>IFERROR(VLOOKUP(D796,[23]CODIGOS!$A$1:$I$1872,2,0),"CODIGO INVALIDO ")</f>
        <v>ZONA 6</v>
      </c>
      <c r="B796" s="23" t="str">
        <f>IFERROR(VLOOKUP(D796,[23]CODIGOS!$A$1:$I$1872,3,0),"CODIGO INVALIDO ")</f>
        <v>MORONA SANTIAGO</v>
      </c>
      <c r="C796" s="23" t="str">
        <f>IFERROR(VLOOKUP(D796,[23]CODIGOS!$A$1:$I$1872,4,0),"CODIGO INVALIDO ")</f>
        <v>MORONA</v>
      </c>
      <c r="D796" s="49" t="s">
        <v>295</v>
      </c>
      <c r="E796" s="23" t="str">
        <f>IFERROR(VLOOKUP(D796,[24]CODIGOS!$A$1:$I$1872,6,0),"CODIGO INVALIDO ")</f>
        <v>MORONA</v>
      </c>
      <c r="F796" s="23" t="str">
        <f>IFERROR(VLOOKUP(D796,[24]CODIGOS!$A$1:$I$1872,7,0),"CODIGO INVALIDO ")</f>
        <v>GENERAL PROAÑO</v>
      </c>
      <c r="G796" s="23" t="str">
        <f>IFERROR(VLOOKUP(D796,[24]CODIGOS!$A$1:$I$1872,8,0),"CODIGO INVALIDO ")</f>
        <v>GENERAL PROAÑO 1</v>
      </c>
      <c r="H796" s="23" t="s">
        <v>1358</v>
      </c>
      <c r="I796" s="59">
        <v>-2.2638934265386701</v>
      </c>
      <c r="J796" s="37">
        <v>-78.1392592452369</v>
      </c>
      <c r="K796" s="24">
        <v>44899</v>
      </c>
      <c r="L796" s="68" t="s">
        <v>78</v>
      </c>
      <c r="M796" s="61" t="s">
        <v>17</v>
      </c>
      <c r="N796" s="62">
        <v>0.83333333333333337</v>
      </c>
      <c r="O796" s="62">
        <v>0.45833333333333331</v>
      </c>
      <c r="P796" s="27">
        <v>26.1</v>
      </c>
      <c r="Q796" s="27" t="s">
        <v>46</v>
      </c>
      <c r="R796" s="27" t="s">
        <v>47</v>
      </c>
      <c r="S796" s="27" t="s">
        <v>1203</v>
      </c>
      <c r="T796" s="23"/>
      <c r="U796" s="27" t="s">
        <v>50</v>
      </c>
    </row>
    <row r="797" spans="1:21" s="192" customFormat="1" ht="14.25" customHeight="1" x14ac:dyDescent="0.2">
      <c r="A797" s="23" t="str">
        <f>IFERROR(VLOOKUP(D797,[23]CODIGOS!$A$1:$I$1872,2,0),"CODIGO INVALIDO ")</f>
        <v>ZONA 7</v>
      </c>
      <c r="B797" s="23" t="str">
        <f>IFERROR(VLOOKUP(D797,[23]CODIGOS!$A$1:$I$1872,3,0),"CODIGO INVALIDO ")</f>
        <v>LOJA</v>
      </c>
      <c r="C797" s="23" t="str">
        <f>IFERROR(VLOOKUP(D797,[23]CODIGOS!$A$1:$I$1872,4,0),"CODIGO INVALIDO ")</f>
        <v>GONZANAMA</v>
      </c>
      <c r="D797" s="23" t="s">
        <v>202</v>
      </c>
      <c r="E797" s="23" t="str">
        <f>IFERROR(VLOOKUP(D797,[24]CODIGOS!$A$1:$I$1872,6,0),"CODIGO INVALIDO ")</f>
        <v>CALVAS</v>
      </c>
      <c r="F797" s="23" t="str">
        <f>IFERROR(VLOOKUP(D797,[24]CODIGOS!$A$1:$I$1872,7,0),"CODIGO INVALIDO ")</f>
        <v>NAMBACOLA</v>
      </c>
      <c r="G797" s="23" t="str">
        <f>IFERROR(VLOOKUP(D797,[24]CODIGOS!$A$1:$I$1872,8,0),"CODIGO INVALIDO ")</f>
        <v>NAMBACOLA 2</v>
      </c>
      <c r="H797" s="23" t="s">
        <v>203</v>
      </c>
      <c r="I797" s="59">
        <v>-4.2128059999999996</v>
      </c>
      <c r="J797" s="37">
        <f>-79.369704</f>
        <v>-79.369703999999999</v>
      </c>
      <c r="K797" s="68">
        <v>44574</v>
      </c>
      <c r="L797" s="68" t="s">
        <v>36</v>
      </c>
      <c r="M797" s="61" t="s">
        <v>17</v>
      </c>
      <c r="N797" s="56">
        <v>0.58333333333333337</v>
      </c>
      <c r="O797" s="56">
        <v>0.71875</v>
      </c>
      <c r="P797" s="27">
        <v>26.77</v>
      </c>
      <c r="Q797" s="65" t="s">
        <v>46</v>
      </c>
      <c r="R797" s="27" t="s">
        <v>47</v>
      </c>
      <c r="S797" s="27" t="s">
        <v>176</v>
      </c>
      <c r="T797" s="23"/>
      <c r="U797" s="27" t="s">
        <v>50</v>
      </c>
    </row>
    <row r="798" spans="1:21" s="192" customFormat="1" ht="14.25" customHeight="1" x14ac:dyDescent="0.2">
      <c r="A798" s="23" t="str">
        <f>IFERROR(VLOOKUP(D798,[23]CODIGOS!$A$1:$I$1872,2,0),"CODIGO INVALIDO ")</f>
        <v>ZONA 7</v>
      </c>
      <c r="B798" s="23" t="str">
        <f>IFERROR(VLOOKUP(D798,[23]CODIGOS!$A$1:$I$1872,3,0),"CODIGO INVALIDO ")</f>
        <v>LOJA</v>
      </c>
      <c r="C798" s="23" t="str">
        <f>IFERROR(VLOOKUP(D798,[23]CODIGOS!$A$1:$I$1872,4,0),"CODIGO INVALIDO ")</f>
        <v>SARAGURO</v>
      </c>
      <c r="D798" s="23" t="s">
        <v>273</v>
      </c>
      <c r="E798" s="23" t="str">
        <f>IFERROR(VLOOKUP(D798,[24]CODIGOS!$A$1:$I$1872,6,0),"CODIGO INVALIDO ")</f>
        <v>SARAGURO</v>
      </c>
      <c r="F798" s="23" t="str">
        <f>IFERROR(VLOOKUP(D798,[24]CODIGOS!$A$1:$I$1872,7,0),"CODIGO INVALIDO ")</f>
        <v>URDANETA</v>
      </c>
      <c r="G798" s="23" t="str">
        <f>IFERROR(VLOOKUP(D798,[24]CODIGOS!$A$1:$I$1872,8,0),"CODIGO INVALIDO ")</f>
        <v>URDANETA 1</v>
      </c>
      <c r="H798" s="23" t="s">
        <v>274</v>
      </c>
      <c r="I798" s="59">
        <v>-3.5965419119481301</v>
      </c>
      <c r="J798" s="37">
        <v>-79.214902401972793</v>
      </c>
      <c r="K798" s="68">
        <v>44581</v>
      </c>
      <c r="L798" s="68" t="s">
        <v>36</v>
      </c>
      <c r="M798" s="61" t="s">
        <v>17</v>
      </c>
      <c r="N798" s="56">
        <v>0.45833333333333331</v>
      </c>
      <c r="O798" s="56">
        <v>0.54166666666666663</v>
      </c>
      <c r="P798" s="27">
        <v>5.21</v>
      </c>
      <c r="Q798" s="65" t="s">
        <v>46</v>
      </c>
      <c r="R798" s="27" t="s">
        <v>47</v>
      </c>
      <c r="S798" s="27" t="s">
        <v>176</v>
      </c>
      <c r="T798" s="23"/>
      <c r="U798" s="27" t="s">
        <v>50</v>
      </c>
    </row>
    <row r="799" spans="1:21" s="192" customFormat="1" ht="14.25" customHeight="1" x14ac:dyDescent="0.2">
      <c r="A799" s="23" t="str">
        <f>IFERROR(VLOOKUP(D799,[23]CODIGOS!$A$1:$I$1872,2,0),"CODIGO INVALIDO ")</f>
        <v>ZONA 7</v>
      </c>
      <c r="B799" s="23" t="str">
        <f>IFERROR(VLOOKUP(D799,[23]CODIGOS!$A$1:$I$1872,3,0),"CODIGO INVALIDO ")</f>
        <v>LOJA</v>
      </c>
      <c r="C799" s="23" t="str">
        <f>IFERROR(VLOOKUP(D799,[23]CODIGOS!$A$1:$I$1872,4,0),"CODIGO INVALIDO ")</f>
        <v>LOJA</v>
      </c>
      <c r="D799" s="23" t="s">
        <v>338</v>
      </c>
      <c r="E799" s="23" t="str">
        <f>IFERROR(VLOOKUP(D799,[24]CODIGOS!$A$1:$I$1872,6,0),"CODIGO INVALIDO ")</f>
        <v>LOJA</v>
      </c>
      <c r="F799" s="23" t="str">
        <f>IFERROR(VLOOKUP(D799,[24]CODIGOS!$A$1:$I$1872,7,0),"CODIGO INVALIDO ")</f>
        <v>LOS MOLINOS</v>
      </c>
      <c r="G799" s="23" t="str">
        <f>IFERROR(VLOOKUP(D799,[24]CODIGOS!$A$1:$I$1872,8,0),"CODIGO INVALIDO ")</f>
        <v>LOS MOLINOS 1</v>
      </c>
      <c r="H799" s="23" t="s">
        <v>339</v>
      </c>
      <c r="I799" s="59">
        <v>-4.0108391525884803</v>
      </c>
      <c r="J799" s="37">
        <v>-79.2047309875488</v>
      </c>
      <c r="K799" s="68">
        <v>44595</v>
      </c>
      <c r="L799" s="68" t="s">
        <v>36</v>
      </c>
      <c r="M799" s="61" t="s">
        <v>17</v>
      </c>
      <c r="N799" s="56">
        <v>0.79166666666666663</v>
      </c>
      <c r="O799" s="56">
        <v>0.875</v>
      </c>
      <c r="P799" s="27">
        <v>4</v>
      </c>
      <c r="Q799" s="65" t="s">
        <v>46</v>
      </c>
      <c r="R799" s="27" t="s">
        <v>109</v>
      </c>
      <c r="S799" s="27" t="s">
        <v>288</v>
      </c>
      <c r="T799" s="23"/>
      <c r="U799" s="27" t="s">
        <v>50</v>
      </c>
    </row>
    <row r="800" spans="1:21" s="192" customFormat="1" ht="14.25" customHeight="1" x14ac:dyDescent="0.2">
      <c r="A800" s="23" t="str">
        <f>IFERROR(VLOOKUP(D800,[23]CODIGOS!$A$1:$I$1872,2,0),"CODIGO INVALIDO ")</f>
        <v>ZONA 7</v>
      </c>
      <c r="B800" s="23" t="str">
        <f>IFERROR(VLOOKUP(D800,[23]CODIGOS!$A$1:$I$1872,3,0),"CODIGO INVALIDO ")</f>
        <v>LOJA</v>
      </c>
      <c r="C800" s="23" t="str">
        <f>IFERROR(VLOOKUP(D800,[23]CODIGOS!$A$1:$I$1872,4,0),"CODIGO INVALIDO ")</f>
        <v>LOJA</v>
      </c>
      <c r="D800" s="23" t="s">
        <v>340</v>
      </c>
      <c r="E800" s="23" t="str">
        <f>IFERROR(VLOOKUP(D800,[24]CODIGOS!$A$1:$I$1872,6,0),"CODIGO INVALIDO ")</f>
        <v>LOJA</v>
      </c>
      <c r="F800" s="23" t="str">
        <f>IFERROR(VLOOKUP(D800,[24]CODIGOS!$A$1:$I$1872,7,0),"CODIGO INVALIDO ")</f>
        <v>SAGRARIO</v>
      </c>
      <c r="G800" s="23" t="str">
        <f>IFERROR(VLOOKUP(D800,[24]CODIGOS!$A$1:$I$1872,8,0),"CODIGO INVALIDO ")</f>
        <v>SAGRARIO 1</v>
      </c>
      <c r="H800" s="23" t="s">
        <v>341</v>
      </c>
      <c r="I800" s="59">
        <v>-3.99355920153207</v>
      </c>
      <c r="J800" s="37">
        <v>-79.182030006717497</v>
      </c>
      <c r="K800" s="68">
        <v>44597</v>
      </c>
      <c r="L800" s="68" t="s">
        <v>36</v>
      </c>
      <c r="M800" s="61" t="s">
        <v>17</v>
      </c>
      <c r="N800" s="56">
        <v>0.14583333333333334</v>
      </c>
      <c r="O800" s="56">
        <v>0.1875</v>
      </c>
      <c r="P800" s="27">
        <v>11</v>
      </c>
      <c r="Q800" s="65" t="s">
        <v>46</v>
      </c>
      <c r="R800" s="27" t="s">
        <v>47</v>
      </c>
      <c r="S800" s="27" t="s">
        <v>238</v>
      </c>
      <c r="T800" s="23"/>
      <c r="U800" s="27" t="s">
        <v>50</v>
      </c>
    </row>
    <row r="801" spans="1:70" s="192" customFormat="1" ht="14.25" customHeight="1" x14ac:dyDescent="0.2">
      <c r="A801" s="23" t="str">
        <f>IFERROR(VLOOKUP(D801,[23]CODIGOS!$A$1:$I$1872,2,0),"CODIGO INVALIDO ")</f>
        <v>ZONA 7</v>
      </c>
      <c r="B801" s="23" t="str">
        <f>IFERROR(VLOOKUP(D801,[23]CODIGOS!$A$1:$I$1872,3,0),"CODIGO INVALIDO ")</f>
        <v>LOJA</v>
      </c>
      <c r="C801" s="23" t="str">
        <f>IFERROR(VLOOKUP(D801,[23]CODIGOS!$A$1:$I$1872,4,0),"CODIGO INVALIDO ")</f>
        <v>LOJA</v>
      </c>
      <c r="D801" s="23" t="s">
        <v>507</v>
      </c>
      <c r="E801" s="23" t="str">
        <f>IFERROR(VLOOKUP(D801,[24]CODIGOS!$A$1:$I$1872,6,0),"CODIGO INVALIDO ")</f>
        <v>LOJA</v>
      </c>
      <c r="F801" s="23" t="str">
        <f>IFERROR(VLOOKUP(D801,[24]CODIGOS!$A$1:$I$1872,7,0),"CODIGO INVALIDO ")</f>
        <v>IV CENTENARIO</v>
      </c>
      <c r="G801" s="23" t="str">
        <f>IFERROR(VLOOKUP(D801,[24]CODIGOS!$A$1:$I$1872,8,0),"CODIGO INVALIDO ")</f>
        <v>IV CENTENARIO 1</v>
      </c>
      <c r="H801" s="23" t="s">
        <v>508</v>
      </c>
      <c r="I801" s="59">
        <v>-4.0018114942479199</v>
      </c>
      <c r="J801" s="37">
        <v>-79.207513955159797</v>
      </c>
      <c r="K801" s="68">
        <v>44626</v>
      </c>
      <c r="L801" s="68" t="s">
        <v>36</v>
      </c>
      <c r="M801" s="61" t="s">
        <v>17</v>
      </c>
      <c r="N801" s="56">
        <v>0.35416666666666669</v>
      </c>
      <c r="O801" s="56">
        <v>0.44444444444444442</v>
      </c>
      <c r="P801" s="27">
        <v>6.1</v>
      </c>
      <c r="Q801" s="65" t="s">
        <v>46</v>
      </c>
      <c r="R801" s="27" t="s">
        <v>47</v>
      </c>
      <c r="S801" s="27" t="s">
        <v>509</v>
      </c>
      <c r="T801" s="23"/>
      <c r="U801" s="27" t="s">
        <v>50</v>
      </c>
    </row>
    <row r="802" spans="1:70" s="192" customFormat="1" ht="14.25" customHeight="1" x14ac:dyDescent="0.2">
      <c r="A802" s="23" t="str">
        <f>IFERROR(VLOOKUP(D802,[23]CODIGOS!$A$1:$I$1872,2,0),"CODIGO INVALIDO ")</f>
        <v>ZONA 7</v>
      </c>
      <c r="B802" s="23" t="str">
        <f>IFERROR(VLOOKUP(D802,[23]CODIGOS!$A$1:$I$1872,3,0),"CODIGO INVALIDO ")</f>
        <v>LOJA</v>
      </c>
      <c r="C802" s="23" t="str">
        <f>IFERROR(VLOOKUP(D802,[23]CODIGOS!$A$1:$I$1872,4,0),"CODIGO INVALIDO ")</f>
        <v>SARAGURO</v>
      </c>
      <c r="D802" s="23" t="s">
        <v>273</v>
      </c>
      <c r="E802" s="23" t="str">
        <f>IFERROR(VLOOKUP(D802,[24]CODIGOS!$A$1:$I$1872,6,0),"CODIGO INVALIDO ")</f>
        <v>SARAGURO</v>
      </c>
      <c r="F802" s="23" t="str">
        <f>IFERROR(VLOOKUP(D802,[24]CODIGOS!$A$1:$I$1872,7,0),"CODIGO INVALIDO ")</f>
        <v>URDANETA</v>
      </c>
      <c r="G802" s="23" t="str">
        <f>IFERROR(VLOOKUP(D802,[24]CODIGOS!$A$1:$I$1872,8,0),"CODIGO INVALIDO ")</f>
        <v>URDANETA 1</v>
      </c>
      <c r="H802" s="27" t="s">
        <v>564</v>
      </c>
      <c r="I802" s="27">
        <v>-3.6050684505446</v>
      </c>
      <c r="J802" s="27">
        <v>-79.2136359214782</v>
      </c>
      <c r="K802" s="68">
        <v>44636</v>
      </c>
      <c r="L802" s="67" t="s">
        <v>36</v>
      </c>
      <c r="M802" s="61" t="s">
        <v>17</v>
      </c>
      <c r="N802" s="1">
        <v>0.58333333333333337</v>
      </c>
      <c r="O802" s="1">
        <v>0.65277777777777779</v>
      </c>
      <c r="P802" s="27">
        <v>49.39</v>
      </c>
      <c r="Q802" s="27" t="s">
        <v>46</v>
      </c>
      <c r="R802" s="27" t="s">
        <v>47</v>
      </c>
      <c r="S802" s="27" t="s">
        <v>176</v>
      </c>
      <c r="T802" s="27"/>
      <c r="U802" s="27" t="s">
        <v>50</v>
      </c>
    </row>
    <row r="803" spans="1:70" s="192" customFormat="1" ht="14.25" customHeight="1" x14ac:dyDescent="0.2">
      <c r="A803" s="23" t="str">
        <f>IFERROR(VLOOKUP(D803,[23]CODIGOS!$A$1:$I$1872,2,0),"CODIGO INVALIDO ")</f>
        <v>ZONA 7</v>
      </c>
      <c r="B803" s="23" t="str">
        <f>IFERROR(VLOOKUP(D803,[23]CODIGOS!$A$1:$I$1872,3,0),"CODIGO INVALIDO ")</f>
        <v>LOJA</v>
      </c>
      <c r="C803" s="23" t="str">
        <f>IFERROR(VLOOKUP(D803,[23]CODIGOS!$A$1:$I$1872,4,0),"CODIGO INVALIDO ")</f>
        <v>LOJA</v>
      </c>
      <c r="D803" s="23" t="s">
        <v>747</v>
      </c>
      <c r="E803" s="23" t="str">
        <f>IFERROR(VLOOKUP(D803,[24]CODIGOS!$A$1:$I$1872,6,0),"CODIGO INVALIDO ")</f>
        <v>LOJA</v>
      </c>
      <c r="F803" s="23" t="str">
        <f>IFERROR(VLOOKUP(D803,[24]CODIGOS!$A$1:$I$1872,7,0),"CODIGO INVALIDO ")</f>
        <v>ESTEBAN GODOY</v>
      </c>
      <c r="G803" s="23" t="str">
        <f>IFERROR(VLOOKUP(D803,[24]CODIGOS!$A$1:$I$1872,8,0),"CODIGO INVALIDO ")</f>
        <v>ESTEBAN GODOY 2</v>
      </c>
      <c r="H803" s="27" t="s">
        <v>611</v>
      </c>
      <c r="I803" s="45">
        <v>-4.02776896723325</v>
      </c>
      <c r="J803" s="45">
        <v>-79.204321419396294</v>
      </c>
      <c r="K803" s="68">
        <v>44641</v>
      </c>
      <c r="L803" s="67" t="s">
        <v>36</v>
      </c>
      <c r="M803" s="61" t="s">
        <v>17</v>
      </c>
      <c r="N803" s="123">
        <v>0.35416666666666669</v>
      </c>
      <c r="O803" s="123">
        <v>0.47916666666666669</v>
      </c>
      <c r="P803" s="45">
        <v>8.32</v>
      </c>
      <c r="Q803" s="65" t="s">
        <v>46</v>
      </c>
      <c r="R803" s="65" t="s">
        <v>47</v>
      </c>
      <c r="S803" s="65" t="s">
        <v>472</v>
      </c>
      <c r="T803" s="45" t="s">
        <v>166</v>
      </c>
      <c r="U803" s="65" t="s">
        <v>50</v>
      </c>
    </row>
    <row r="804" spans="1:70" s="192" customFormat="1" ht="14.25" customHeight="1" x14ac:dyDescent="0.2">
      <c r="A804" s="23" t="str">
        <f>IFERROR(VLOOKUP(D804,[23]CODIGOS!$A$1:$I$1872,2,0),"CODIGO INVALIDO ")</f>
        <v>ZONA 7</v>
      </c>
      <c r="B804" s="23" t="str">
        <f>IFERROR(VLOOKUP(D804,[23]CODIGOS!$A$1:$I$1872,3,0),"CODIGO INVALIDO ")</f>
        <v>LOJA</v>
      </c>
      <c r="C804" s="23" t="str">
        <f>IFERROR(VLOOKUP(D804,[23]CODIGOS!$A$1:$I$1872,4,0),"CODIGO INVALIDO ")</f>
        <v>GONZANAMA</v>
      </c>
      <c r="D804" s="40" t="s">
        <v>202</v>
      </c>
      <c r="E804" s="23" t="str">
        <f>IFERROR(VLOOKUP(D804,[24]CODIGOS!$A$1:$I$1872,6,0),"CODIGO INVALIDO ")</f>
        <v>CALVAS</v>
      </c>
      <c r="F804" s="23" t="str">
        <f>IFERROR(VLOOKUP(D804,[24]CODIGOS!$A$1:$I$1872,7,0),"CODIGO INVALIDO ")</f>
        <v>NAMBACOLA</v>
      </c>
      <c r="G804" s="23" t="str">
        <f>IFERROR(VLOOKUP(D804,[24]CODIGOS!$A$1:$I$1872,8,0),"CODIGO INVALIDO ")</f>
        <v>NAMBACOLA 2</v>
      </c>
      <c r="H804" s="27" t="s">
        <v>612</v>
      </c>
      <c r="I804" s="45">
        <v>-4.2227610982239501</v>
      </c>
      <c r="J804" s="45">
        <v>-79.373073578753903</v>
      </c>
      <c r="K804" s="68">
        <v>44643</v>
      </c>
      <c r="L804" s="67" t="s">
        <v>36</v>
      </c>
      <c r="M804" s="61" t="s">
        <v>17</v>
      </c>
      <c r="N804" s="123">
        <v>0.625</v>
      </c>
      <c r="O804" s="123">
        <v>0.70833333333333337</v>
      </c>
      <c r="P804" s="45">
        <v>2.5</v>
      </c>
      <c r="Q804" s="45" t="s">
        <v>46</v>
      </c>
      <c r="R804" s="45" t="s">
        <v>47</v>
      </c>
      <c r="S804" s="45" t="s">
        <v>176</v>
      </c>
      <c r="T804" s="45"/>
      <c r="U804" s="65" t="s">
        <v>50</v>
      </c>
    </row>
    <row r="805" spans="1:70" s="192" customFormat="1" ht="14.25" customHeight="1" x14ac:dyDescent="0.2">
      <c r="A805" s="23" t="str">
        <f>IFERROR(VLOOKUP(D805,[23]CODIGOS!$A$1:$I$1872,2,0),"CODIGO INVALIDO ")</f>
        <v>ZONA 7</v>
      </c>
      <c r="B805" s="23" t="str">
        <f>IFERROR(VLOOKUP(D805,[23]CODIGOS!$A$1:$I$1872,3,0),"CODIGO INVALIDO ")</f>
        <v>LOJA</v>
      </c>
      <c r="C805" s="23" t="str">
        <f>IFERROR(VLOOKUP(D805,[23]CODIGOS!$A$1:$I$1872,4,0),"CODIGO INVALIDO ")</f>
        <v>PALTAS</v>
      </c>
      <c r="D805" s="40" t="s">
        <v>742</v>
      </c>
      <c r="E805" s="23" t="str">
        <f>IFERROR(VLOOKUP(D805,[24]CODIGOS!$A$1:$I$1872,6,0),"CODIGO INVALIDO ")</f>
        <v>CATACOCHA</v>
      </c>
      <c r="F805" s="23" t="str">
        <f>IFERROR(VLOOKUP(D805,[24]CODIGOS!$A$1:$I$1872,7,0),"CODIGO INVALIDO ")</f>
        <v>LAURO GUERRERO</v>
      </c>
      <c r="G805" s="23" t="str">
        <f>IFERROR(VLOOKUP(D805,[24]CODIGOS!$A$1:$I$1872,8,0),"CODIGO INVALIDO ")</f>
        <v>LAURO GUERRERO 1</v>
      </c>
      <c r="H805" s="27" t="s">
        <v>743</v>
      </c>
      <c r="I805" s="27">
        <v>-3.9945259482956001</v>
      </c>
      <c r="J805" s="27">
        <v>-79.725680351257296</v>
      </c>
      <c r="K805" s="68">
        <v>44664</v>
      </c>
      <c r="L805" s="45" t="s">
        <v>36</v>
      </c>
      <c r="M805" s="61" t="s">
        <v>17</v>
      </c>
      <c r="N805" s="123">
        <v>0.54166666666666663</v>
      </c>
      <c r="O805" s="123">
        <v>0.66666666666666663</v>
      </c>
      <c r="P805" s="27">
        <v>2.2000000000000002</v>
      </c>
      <c r="Q805" s="27" t="s">
        <v>46</v>
      </c>
      <c r="R805" s="27" t="s">
        <v>47</v>
      </c>
      <c r="S805" s="27" t="s">
        <v>176</v>
      </c>
      <c r="T805" s="27"/>
      <c r="U805" s="27" t="s">
        <v>50</v>
      </c>
    </row>
    <row r="806" spans="1:70" s="192" customFormat="1" ht="14.25" customHeight="1" x14ac:dyDescent="0.2">
      <c r="A806" s="23" t="str">
        <f>IFERROR(VLOOKUP(D806,[23]CODIGOS!$A$1:$I$1872,2,0),"CODIGO INVALIDO ")</f>
        <v>ZONA 7</v>
      </c>
      <c r="B806" s="23" t="str">
        <f>IFERROR(VLOOKUP(D806,[23]CODIGOS!$A$1:$I$1872,3,0),"CODIGO INVALIDO ")</f>
        <v>LOJA</v>
      </c>
      <c r="C806" s="23" t="str">
        <f>IFERROR(VLOOKUP(D806,[23]CODIGOS!$A$1:$I$1872,4,0),"CODIGO INVALIDO ")</f>
        <v>SARAGURO</v>
      </c>
      <c r="D806" s="3" t="s">
        <v>744</v>
      </c>
      <c r="E806" s="23" t="str">
        <f>IFERROR(VLOOKUP(D806,[24]CODIGOS!$A$1:$I$1872,6,0),"CODIGO INVALIDO ")</f>
        <v>SARAGURO</v>
      </c>
      <c r="F806" s="23" t="str">
        <f>IFERROR(VLOOKUP(D806,[24]CODIGOS!$A$1:$I$1872,7,0),"CODIGO INVALIDO ")</f>
        <v>SELVA ALEGRE</v>
      </c>
      <c r="G806" s="23" t="str">
        <f>IFERROR(VLOOKUP(D806,[24]CODIGOS!$A$1:$I$1872,8,0),"CODIGO INVALIDO ")</f>
        <v>SELVA ALEGRE 1</v>
      </c>
      <c r="H806" s="27" t="s">
        <v>745</v>
      </c>
      <c r="I806" s="45">
        <v>-3.4920891298884298</v>
      </c>
      <c r="J806" s="45">
        <v>-79.414072035433406</v>
      </c>
      <c r="K806" s="68">
        <v>44670</v>
      </c>
      <c r="L806" s="45" t="s">
        <v>36</v>
      </c>
      <c r="M806" s="61" t="s">
        <v>17</v>
      </c>
      <c r="N806" s="123">
        <v>0.5625</v>
      </c>
      <c r="O806" s="123">
        <v>0.625</v>
      </c>
      <c r="P806" s="27">
        <v>2.2000000000000002</v>
      </c>
      <c r="Q806" s="27" t="s">
        <v>46</v>
      </c>
      <c r="R806" s="27" t="s">
        <v>47</v>
      </c>
      <c r="S806" s="27" t="s">
        <v>746</v>
      </c>
      <c r="T806" s="27" t="s">
        <v>83</v>
      </c>
      <c r="U806" s="27" t="s">
        <v>50</v>
      </c>
    </row>
    <row r="807" spans="1:70" s="192" customFormat="1" ht="14.25" customHeight="1" x14ac:dyDescent="0.2">
      <c r="A807" s="23" t="str">
        <f>IFERROR(VLOOKUP(D807,[23]CODIGOS!$A$1:$I$1872,2,0),"CODIGO INVALIDO ")</f>
        <v>ZONA 7</v>
      </c>
      <c r="B807" s="23" t="str">
        <f>IFERROR(VLOOKUP(D807,[23]CODIGOS!$A$1:$I$1872,3,0),"CODIGO INVALIDO ")</f>
        <v>LOJA</v>
      </c>
      <c r="C807" s="23" t="str">
        <f>IFERROR(VLOOKUP(D807,[23]CODIGOS!$A$1:$I$1872,4,0),"CODIGO INVALIDO ")</f>
        <v>LOJA</v>
      </c>
      <c r="D807" s="40" t="s">
        <v>641</v>
      </c>
      <c r="E807" s="23" t="str">
        <f>IFERROR(VLOOKUP(D807,[24]CODIGOS!$A$1:$I$1872,6,0),"CODIGO INVALIDO ")</f>
        <v>LOJA</v>
      </c>
      <c r="F807" s="23" t="str">
        <f>IFERROR(VLOOKUP(D807,[24]CODIGOS!$A$1:$I$1872,7,0),"CODIGO INVALIDO ")</f>
        <v>ESTEBAN GODOY</v>
      </c>
      <c r="G807" s="23" t="str">
        <f>IFERROR(VLOOKUP(D807,[24]CODIGOS!$A$1:$I$1872,8,0),"CODIGO INVALIDO ")</f>
        <v>ESTEBAN GODOY 1</v>
      </c>
      <c r="H807" s="27" t="s">
        <v>748</v>
      </c>
      <c r="I807" s="45">
        <v>-4.0251911585293501</v>
      </c>
      <c r="J807" s="45">
        <v>-79.216049909591604</v>
      </c>
      <c r="K807" s="68">
        <v>44680</v>
      </c>
      <c r="L807" s="67" t="s">
        <v>36</v>
      </c>
      <c r="M807" s="61" t="s">
        <v>17</v>
      </c>
      <c r="N807" s="1">
        <v>0.5</v>
      </c>
      <c r="O807" s="1">
        <v>0.58333333333333337</v>
      </c>
      <c r="P807" s="27">
        <v>3.35</v>
      </c>
      <c r="Q807" s="65" t="s">
        <v>46</v>
      </c>
      <c r="R807" s="65" t="s">
        <v>47</v>
      </c>
      <c r="S807" s="65" t="s">
        <v>75</v>
      </c>
      <c r="T807" s="45"/>
      <c r="U807" s="27" t="s">
        <v>50</v>
      </c>
    </row>
    <row r="808" spans="1:70" s="192" customFormat="1" ht="14.25" customHeight="1" x14ac:dyDescent="0.2">
      <c r="A808" s="23" t="str">
        <f>IFERROR(VLOOKUP(D808,[23]CODIGOS!$A$1:$I$1872,2,0),"CODIGO INVALIDO ")</f>
        <v>ZONA 7</v>
      </c>
      <c r="B808" s="23" t="str">
        <f>IFERROR(VLOOKUP(D808,[23]CODIGOS!$A$1:$I$1872,3,0),"CODIGO INVALIDO ")</f>
        <v>LOJA</v>
      </c>
      <c r="C808" s="23" t="str">
        <f>IFERROR(VLOOKUP(D808,[23]CODIGOS!$A$1:$I$1872,4,0),"CODIGO INVALIDO ")</f>
        <v>LOJA</v>
      </c>
      <c r="D808" s="40" t="s">
        <v>741</v>
      </c>
      <c r="E808" s="23" t="str">
        <f>IFERROR(VLOOKUP(D808,[24]CODIGOS!$A$1:$I$1872,6,0),"CODIGO INVALIDO ")</f>
        <v>LOJA</v>
      </c>
      <c r="F808" s="23" t="str">
        <f>IFERROR(VLOOKUP(D808,[24]CODIGOS!$A$1:$I$1872,7,0),"CODIGO INVALIDO ")</f>
        <v>MALACATOS</v>
      </c>
      <c r="G808" s="23" t="str">
        <f>IFERROR(VLOOKUP(D808,[24]CODIGOS!$A$1:$I$1872,8,0),"CODIGO INVALIDO ")</f>
        <v>MALACATOS 1</v>
      </c>
      <c r="H808" s="45" t="s">
        <v>780</v>
      </c>
      <c r="I808" s="45">
        <v>-4.22298936303548</v>
      </c>
      <c r="J808" s="45">
        <v>-79.254512786865206</v>
      </c>
      <c r="K808" s="68">
        <v>44683</v>
      </c>
      <c r="L808" s="67" t="s">
        <v>36</v>
      </c>
      <c r="M808" s="61" t="s">
        <v>17</v>
      </c>
      <c r="N808" s="1">
        <v>0.51388888888888895</v>
      </c>
      <c r="O808" s="1">
        <v>0.625</v>
      </c>
      <c r="P808" s="45">
        <v>3.39</v>
      </c>
      <c r="Q808" s="45" t="s">
        <v>46</v>
      </c>
      <c r="R808" s="65" t="s">
        <v>47</v>
      </c>
      <c r="S808" s="45" t="s">
        <v>781</v>
      </c>
      <c r="T808" s="45"/>
      <c r="U808" s="45" t="s">
        <v>50</v>
      </c>
    </row>
    <row r="809" spans="1:70" s="192" customFormat="1" ht="14.25" customHeight="1" x14ac:dyDescent="0.2">
      <c r="A809" s="23" t="str">
        <f>IFERROR(VLOOKUP(D809,[23]CODIGOS!$A$1:$I$1872,2,0),"CODIGO INVALIDO ")</f>
        <v>ZONA 7</v>
      </c>
      <c r="B809" s="23" t="str">
        <f>IFERROR(VLOOKUP(D809,[23]CODIGOS!$A$1:$I$1872,3,0),"CODIGO INVALIDO ")</f>
        <v>LOJA</v>
      </c>
      <c r="C809" s="23" t="str">
        <f>IFERROR(VLOOKUP(D809,[23]CODIGOS!$A$1:$I$1872,4,0),"CODIGO INVALIDO ")</f>
        <v>SARAGURO</v>
      </c>
      <c r="D809" s="40" t="s">
        <v>273</v>
      </c>
      <c r="E809" s="23" t="str">
        <f>IFERROR(VLOOKUP(D809,[24]CODIGOS!$A$1:$I$1872,6,0),"CODIGO INVALIDO ")</f>
        <v>SARAGURO</v>
      </c>
      <c r="F809" s="23" t="str">
        <f>IFERROR(VLOOKUP(D809,[24]CODIGOS!$A$1:$I$1872,7,0),"CODIGO INVALIDO ")</f>
        <v>URDANETA</v>
      </c>
      <c r="G809" s="23" t="str">
        <f>IFERROR(VLOOKUP(D809,[24]CODIGOS!$A$1:$I$1872,8,0),"CODIGO INVALIDO ")</f>
        <v>URDANETA 1</v>
      </c>
      <c r="H809" s="45" t="s">
        <v>782</v>
      </c>
      <c r="I809" s="45">
        <v>-3.6171160492738101</v>
      </c>
      <c r="J809" s="45">
        <v>-79.212466967299804</v>
      </c>
      <c r="K809" s="68">
        <v>44687</v>
      </c>
      <c r="L809" s="67" t="s">
        <v>36</v>
      </c>
      <c r="M809" s="61" t="s">
        <v>17</v>
      </c>
      <c r="N809" s="1">
        <v>0.45833333333333331</v>
      </c>
      <c r="O809" s="1">
        <v>0.52083333333333337</v>
      </c>
      <c r="P809" s="45">
        <v>4</v>
      </c>
      <c r="Q809" s="45" t="s">
        <v>46</v>
      </c>
      <c r="R809" s="65" t="s">
        <v>47</v>
      </c>
      <c r="S809" s="45" t="s">
        <v>75</v>
      </c>
      <c r="T809" s="45" t="s">
        <v>49</v>
      </c>
      <c r="U809" s="45" t="s">
        <v>50</v>
      </c>
    </row>
    <row r="810" spans="1:70" s="192" customFormat="1" ht="14.25" customHeight="1" x14ac:dyDescent="0.2">
      <c r="A810" s="23" t="str">
        <f>IFERROR(VLOOKUP(D810,[23]CODIGOS!$A$1:$I$1872,2,0),"CODIGO INVALIDO ")</f>
        <v>ZONA 7</v>
      </c>
      <c r="B810" s="23" t="str">
        <f>IFERROR(VLOOKUP(D810,[23]CODIGOS!$A$1:$I$1872,3,0),"CODIGO INVALIDO ")</f>
        <v>LOJA</v>
      </c>
      <c r="C810" s="23" t="str">
        <f>IFERROR(VLOOKUP(D810,[23]CODIGOS!$A$1:$I$1872,4,0),"CODIGO INVALIDO ")</f>
        <v>LOJA</v>
      </c>
      <c r="D810" s="40" t="s">
        <v>741</v>
      </c>
      <c r="E810" s="23" t="str">
        <f>IFERROR(VLOOKUP(D810,[24]CODIGOS!$A$1:$I$1872,6,0),"CODIGO INVALIDO ")</f>
        <v>LOJA</v>
      </c>
      <c r="F810" s="23" t="str">
        <f>IFERROR(VLOOKUP(D810,[24]CODIGOS!$A$1:$I$1872,7,0),"CODIGO INVALIDO ")</f>
        <v>MALACATOS</v>
      </c>
      <c r="G810" s="23" t="str">
        <f>IFERROR(VLOOKUP(D810,[24]CODIGOS!$A$1:$I$1872,8,0),"CODIGO INVALIDO ")</f>
        <v>MALACATOS 1</v>
      </c>
      <c r="H810" s="45" t="s">
        <v>806</v>
      </c>
      <c r="I810" s="45">
        <v>-3.9442686773613702</v>
      </c>
      <c r="J810" s="45">
        <v>-79.403051371627896</v>
      </c>
      <c r="K810" s="68">
        <v>44690</v>
      </c>
      <c r="L810" s="67" t="s">
        <v>36</v>
      </c>
      <c r="M810" s="61" t="s">
        <v>17</v>
      </c>
      <c r="N810" s="1">
        <v>0.625</v>
      </c>
      <c r="O810" s="1">
        <v>0.6875</v>
      </c>
      <c r="P810" s="45">
        <v>12.22</v>
      </c>
      <c r="Q810" s="45" t="s">
        <v>46</v>
      </c>
      <c r="R810" s="45" t="s">
        <v>47</v>
      </c>
      <c r="S810" s="45" t="s">
        <v>83</v>
      </c>
      <c r="T810" s="45"/>
      <c r="U810" s="45" t="s">
        <v>50</v>
      </c>
    </row>
    <row r="811" spans="1:70" s="192" customFormat="1" ht="14.25" customHeight="1" x14ac:dyDescent="0.2">
      <c r="A811" s="23" t="str">
        <f>IFERROR(VLOOKUP(D811,[23]CODIGOS!$A$1:$I$1872,2,0),"CODIGO INVALIDO ")</f>
        <v>ZONA 7</v>
      </c>
      <c r="B811" s="23" t="str">
        <f>IFERROR(VLOOKUP(D811,[23]CODIGOS!$A$1:$I$1872,3,0),"CODIGO INVALIDO ")</f>
        <v>LOJA</v>
      </c>
      <c r="C811" s="23" t="str">
        <f>IFERROR(VLOOKUP(D811,[23]CODIGOS!$A$1:$I$1872,4,0),"CODIGO INVALIDO ")</f>
        <v>LOJA</v>
      </c>
      <c r="D811" s="40" t="s">
        <v>140</v>
      </c>
      <c r="E811" s="23" t="str">
        <f>IFERROR(VLOOKUP(D811,[24]CODIGOS!$A$1:$I$1872,6,0),"CODIGO INVALIDO ")</f>
        <v>LOJA</v>
      </c>
      <c r="F811" s="23" t="str">
        <f>IFERROR(VLOOKUP(D811,[24]CODIGOS!$A$1:$I$1872,7,0),"CODIGO INVALIDO ")</f>
        <v>LA ARGELIA</v>
      </c>
      <c r="G811" s="23" t="str">
        <f>IFERROR(VLOOKUP(D811,[24]CODIGOS!$A$1:$I$1872,8,0),"CODIGO INVALIDO ")</f>
        <v>LA ARGELIA 1</v>
      </c>
      <c r="H811" s="23" t="s">
        <v>843</v>
      </c>
      <c r="I811" s="23">
        <v>-4.0329503405597604</v>
      </c>
      <c r="J811" s="37">
        <v>-79.1986691951751</v>
      </c>
      <c r="K811" s="68">
        <v>44697</v>
      </c>
      <c r="L811" s="68" t="s">
        <v>36</v>
      </c>
      <c r="M811" s="61" t="s">
        <v>17</v>
      </c>
      <c r="N811" s="56">
        <v>0.71875</v>
      </c>
      <c r="O811" s="56">
        <v>0.76041666666666663</v>
      </c>
      <c r="P811" s="27">
        <v>4.5</v>
      </c>
      <c r="Q811" s="27" t="s">
        <v>46</v>
      </c>
      <c r="R811" s="27" t="s">
        <v>47</v>
      </c>
      <c r="S811" s="27" t="s">
        <v>83</v>
      </c>
      <c r="T811" s="23"/>
      <c r="U811" s="27" t="s">
        <v>50</v>
      </c>
    </row>
    <row r="812" spans="1:70" s="192" customFormat="1" ht="14.25" customHeight="1" x14ac:dyDescent="0.2">
      <c r="A812" s="23" t="str">
        <f>IFERROR(VLOOKUP(D812,[23]CODIGOS!$A$1:$I$1872,2,0),"CODIGO INVALIDO ")</f>
        <v>ZONA 7</v>
      </c>
      <c r="B812" s="23" t="str">
        <f>IFERROR(VLOOKUP(D812,[23]CODIGOS!$A$1:$I$1872,3,0),"CODIGO INVALIDO ")</f>
        <v>LOJA</v>
      </c>
      <c r="C812" s="23" t="str">
        <f>IFERROR(VLOOKUP(D812,[23]CODIGOS!$A$1:$I$1872,4,0),"CODIGO INVALIDO ")</f>
        <v>SARAGURO</v>
      </c>
      <c r="D812" s="45" t="s">
        <v>510</v>
      </c>
      <c r="E812" s="23" t="str">
        <f>IFERROR(VLOOKUP(D812,[24]CODIGOS!$A$1:$I$1872,6,0),"CODIGO INVALIDO ")</f>
        <v>SARAGURO</v>
      </c>
      <c r="F812" s="23" t="str">
        <f>IFERROR(VLOOKUP(D812,[24]CODIGOS!$A$1:$I$1872,7,0),"CODIGO INVALIDO ")</f>
        <v>SARAGURO</v>
      </c>
      <c r="G812" s="23" t="str">
        <f>IFERROR(VLOOKUP(D812,[24]CODIGOS!$A$1:$I$1872,8,0),"CODIGO INVALIDO ")</f>
        <v>SARAGURO 1</v>
      </c>
      <c r="H812" s="45" t="s">
        <v>894</v>
      </c>
      <c r="I812" s="45">
        <v>-3.6178610938984699</v>
      </c>
      <c r="J812" s="45">
        <v>-79.233239275694004</v>
      </c>
      <c r="K812" s="68">
        <v>44714</v>
      </c>
      <c r="L812" s="45" t="s">
        <v>36</v>
      </c>
      <c r="M812" s="61" t="s">
        <v>17</v>
      </c>
      <c r="N812" s="1">
        <v>0.66666666666666663</v>
      </c>
      <c r="O812" s="1">
        <v>0.875</v>
      </c>
      <c r="P812" s="27">
        <v>3.6</v>
      </c>
      <c r="Q812" s="45" t="s">
        <v>46</v>
      </c>
      <c r="R812" s="27" t="s">
        <v>47</v>
      </c>
      <c r="S812" s="27" t="s">
        <v>176</v>
      </c>
      <c r="T812" s="45"/>
      <c r="U812" s="45" t="s">
        <v>50</v>
      </c>
    </row>
    <row r="813" spans="1:70" s="192" customFormat="1" ht="14.25" customHeight="1" x14ac:dyDescent="0.2">
      <c r="A813" s="23" t="str">
        <f>IFERROR(VLOOKUP(D813,[23]CODIGOS!$A$1:$I$1872,2,0),"CODIGO INVALIDO ")</f>
        <v>ZONA 7</v>
      </c>
      <c r="B813" s="23" t="str">
        <f>IFERROR(VLOOKUP(D813,[23]CODIGOS!$A$1:$I$1872,3,0),"CODIGO INVALIDO ")</f>
        <v>LOJA</v>
      </c>
      <c r="C813" s="23" t="str">
        <f>IFERROR(VLOOKUP(D813,[23]CODIGOS!$A$1:$I$1872,4,0),"CODIGO INVALIDO ")</f>
        <v>LOJA</v>
      </c>
      <c r="D813" s="45" t="s">
        <v>340</v>
      </c>
      <c r="E813" s="23" t="str">
        <f>IFERROR(VLOOKUP(D813,[24]CODIGOS!$A$1:$I$1872,6,0),"CODIGO INVALIDO ")</f>
        <v>LOJA</v>
      </c>
      <c r="F813" s="23" t="str">
        <f>IFERROR(VLOOKUP(D813,[24]CODIGOS!$A$1:$I$1872,7,0),"CODIGO INVALIDO ")</f>
        <v>SAGRARIO</v>
      </c>
      <c r="G813" s="23" t="str">
        <f>IFERROR(VLOOKUP(D813,[24]CODIGOS!$A$1:$I$1872,8,0),"CODIGO INVALIDO ")</f>
        <v>SAGRARIO 1</v>
      </c>
      <c r="H813" s="45" t="s">
        <v>921</v>
      </c>
      <c r="I813" s="45">
        <v>-3.9931846039751502</v>
      </c>
      <c r="J813" s="45">
        <v>-79.182256766629294</v>
      </c>
      <c r="K813" s="68">
        <v>44720</v>
      </c>
      <c r="L813" s="45" t="s">
        <v>36</v>
      </c>
      <c r="M813" s="61" t="s">
        <v>17</v>
      </c>
      <c r="N813" s="1">
        <v>0.22916666666666666</v>
      </c>
      <c r="O813" s="1">
        <v>0.33333333333333331</v>
      </c>
      <c r="P813" s="27">
        <v>18.89</v>
      </c>
      <c r="Q813" s="27" t="s">
        <v>46</v>
      </c>
      <c r="R813" s="27" t="s">
        <v>47</v>
      </c>
      <c r="S813" s="27" t="s">
        <v>923</v>
      </c>
      <c r="T813" s="45" t="s">
        <v>168</v>
      </c>
      <c r="U813" s="45" t="s">
        <v>50</v>
      </c>
    </row>
    <row r="814" spans="1:70" s="192" customFormat="1" ht="14.25" customHeight="1" x14ac:dyDescent="0.2">
      <c r="A814" s="23" t="str">
        <f>IFERROR(VLOOKUP(D814,[23]CODIGOS!$A$1:$I$1872,2,0),"CODIGO INVALIDO ")</f>
        <v>ZONA 7</v>
      </c>
      <c r="B814" s="23" t="str">
        <f>IFERROR(VLOOKUP(D814,[23]CODIGOS!$A$1:$I$1872,3,0),"CODIGO INVALIDO ")</f>
        <v>LOJA</v>
      </c>
      <c r="C814" s="23" t="str">
        <f>IFERROR(VLOOKUP(D814,[23]CODIGOS!$A$1:$I$1872,4,0),"CODIGO INVALIDO ")</f>
        <v>LOJA</v>
      </c>
      <c r="D814" s="45" t="s">
        <v>61</v>
      </c>
      <c r="E814" s="23" t="str">
        <f>IFERROR(VLOOKUP(D814,[24]CODIGOS!$A$1:$I$1872,6,0),"CODIGO INVALIDO ")</f>
        <v>LOJA</v>
      </c>
      <c r="F814" s="23" t="str">
        <f>IFERROR(VLOOKUP(D814,[24]CODIGOS!$A$1:$I$1872,7,0),"CODIGO INVALIDO ")</f>
        <v>EL VALLE</v>
      </c>
      <c r="G814" s="23" t="str">
        <f>IFERROR(VLOOKUP(D814,[24]CODIGOS!$A$1:$I$1872,8,0),"CODIGO INVALIDO ")</f>
        <v>EL VALLE 1</v>
      </c>
      <c r="H814" s="45" t="s">
        <v>922</v>
      </c>
      <c r="I814" s="45">
        <v>-3.9776084917146899</v>
      </c>
      <c r="J814" s="45">
        <v>-79.202579533163998</v>
      </c>
      <c r="K814" s="68">
        <v>44720</v>
      </c>
      <c r="L814" s="45" t="s">
        <v>36</v>
      </c>
      <c r="M814" s="61" t="s">
        <v>17</v>
      </c>
      <c r="N814" s="1">
        <v>0.35416666666666669</v>
      </c>
      <c r="O814" s="1">
        <v>0.45833333333333331</v>
      </c>
      <c r="P814" s="27">
        <v>3.56</v>
      </c>
      <c r="Q814" s="27" t="s">
        <v>46</v>
      </c>
      <c r="R814" s="27" t="s">
        <v>47</v>
      </c>
      <c r="S814" s="27" t="s">
        <v>49</v>
      </c>
      <c r="T814" s="45"/>
      <c r="U814" s="45" t="s">
        <v>50</v>
      </c>
    </row>
    <row r="815" spans="1:70" s="192" customFormat="1" ht="14.25" customHeight="1" x14ac:dyDescent="0.2">
      <c r="A815" s="23" t="str">
        <f>IFERROR(VLOOKUP(D815,[23]CODIGOS!$A$1:$I$1872,2,0),"CODIGO INVALIDO ")</f>
        <v>ZONA 7</v>
      </c>
      <c r="B815" s="23" t="str">
        <f>IFERROR(VLOOKUP(D815,[23]CODIGOS!$A$1:$I$1872,3,0),"CODIGO INVALIDO ")</f>
        <v>LOJA</v>
      </c>
      <c r="C815" s="23" t="str">
        <f>IFERROR(VLOOKUP(D815,[23]CODIGOS!$A$1:$I$1872,4,0),"CODIGO INVALIDO ")</f>
        <v>LOJA</v>
      </c>
      <c r="D815" s="40" t="s">
        <v>951</v>
      </c>
      <c r="E815" s="23" t="str">
        <f>IFERROR(VLOOKUP(D815,[24]CODIGOS!$A$1:$I$1872,6,0),"CODIGO INVALIDO ")</f>
        <v>LOJA</v>
      </c>
      <c r="F815" s="23" t="str">
        <f>IFERROR(VLOOKUP(D815,[24]CODIGOS!$A$1:$I$1872,7,0),"CODIGO INVALIDO ")</f>
        <v>TAQUIL</v>
      </c>
      <c r="G815" s="23" t="str">
        <f>IFERROR(VLOOKUP(D815,[24]CODIGOS!$A$1:$I$1872,8,0),"CODIGO INVALIDO ")</f>
        <v>TAQUIL 1</v>
      </c>
      <c r="H815" s="27" t="s">
        <v>952</v>
      </c>
      <c r="I815" s="27">
        <v>-3.84968671369991</v>
      </c>
      <c r="J815" s="27">
        <v>-79.339572070000003</v>
      </c>
      <c r="K815" s="68">
        <v>44732</v>
      </c>
      <c r="L815" s="27" t="s">
        <v>36</v>
      </c>
      <c r="M815" s="61" t="s">
        <v>17</v>
      </c>
      <c r="N815" s="1">
        <v>0.57638888888888895</v>
      </c>
      <c r="O815" s="1">
        <v>0.625</v>
      </c>
      <c r="P815" s="27">
        <v>5.6</v>
      </c>
      <c r="Q815" s="27" t="s">
        <v>46</v>
      </c>
      <c r="R815" s="27" t="s">
        <v>47</v>
      </c>
      <c r="S815" s="27" t="s">
        <v>83</v>
      </c>
      <c r="T815" s="27"/>
      <c r="U815" s="27" t="s">
        <v>50</v>
      </c>
    </row>
    <row r="816" spans="1:70" s="192" customFormat="1" ht="14.25" customHeight="1" x14ac:dyDescent="0.2">
      <c r="A816" s="23" t="str">
        <f>IFERROR(VLOOKUP(D816,[23]CODIGOS!$A$1:$I$1872,2,0),"CODIGO INVALIDO ")</f>
        <v>ZONA 7</v>
      </c>
      <c r="B816" s="23" t="str">
        <f>IFERROR(VLOOKUP(D816,[23]CODIGOS!$A$1:$I$1872,3,0),"CODIGO INVALIDO ")</f>
        <v>LOJA</v>
      </c>
      <c r="C816" s="23" t="str">
        <f>IFERROR(VLOOKUP(D816,[23]CODIGOS!$A$1:$I$1872,4,0),"CODIGO INVALIDO ")</f>
        <v>GONZANAMA</v>
      </c>
      <c r="D816" s="40" t="s">
        <v>563</v>
      </c>
      <c r="E816" s="23" t="str">
        <f>IFERROR(VLOOKUP(D816,[24]CODIGOS!$A$1:$I$1872,6,0),"CODIGO INVALIDO ")</f>
        <v>CALVAS</v>
      </c>
      <c r="F816" s="23" t="str">
        <f>IFERROR(VLOOKUP(D816,[24]CODIGOS!$A$1:$I$1872,7,0),"CODIGO INVALIDO ")</f>
        <v>NAMBACOLA</v>
      </c>
      <c r="G816" s="23" t="str">
        <f>IFERROR(VLOOKUP(D816,[24]CODIGOS!$A$1:$I$1872,8,0),"CODIGO INVALIDO ")</f>
        <v>NAMBACOLA 1</v>
      </c>
      <c r="H816" s="45" t="s">
        <v>974</v>
      </c>
      <c r="I816" s="45">
        <v>-4.2049886802066201</v>
      </c>
      <c r="J816" s="45">
        <v>-79.372862577438298</v>
      </c>
      <c r="K816" s="68">
        <v>44748</v>
      </c>
      <c r="L816" s="45" t="s">
        <v>36</v>
      </c>
      <c r="M816" s="45" t="s">
        <v>17</v>
      </c>
      <c r="N816" s="1">
        <v>0.4375</v>
      </c>
      <c r="O816" s="1">
        <v>0.5625</v>
      </c>
      <c r="P816" s="45">
        <v>5.3</v>
      </c>
      <c r="Q816" s="65" t="s">
        <v>46</v>
      </c>
      <c r="R816" s="65" t="s">
        <v>47</v>
      </c>
      <c r="S816" s="65" t="s">
        <v>176</v>
      </c>
      <c r="T816" s="45"/>
      <c r="U816" s="45" t="s">
        <v>50</v>
      </c>
      <c r="V816" s="197"/>
      <c r="W816" s="197"/>
      <c r="X816" s="197"/>
      <c r="Y816" s="197"/>
      <c r="Z816" s="197"/>
      <c r="AA816" s="197"/>
      <c r="AB816" s="197"/>
      <c r="AC816" s="197"/>
      <c r="AD816" s="197"/>
      <c r="AE816" s="197"/>
      <c r="AF816" s="197"/>
      <c r="AG816" s="197"/>
      <c r="AH816" s="197"/>
      <c r="AI816" s="197"/>
      <c r="AJ816" s="197"/>
      <c r="AK816" s="197"/>
      <c r="AL816" s="197"/>
      <c r="AM816" s="197"/>
      <c r="AN816" s="197"/>
      <c r="AO816" s="197"/>
      <c r="AP816" s="197"/>
      <c r="AQ816" s="197"/>
      <c r="AR816" s="197"/>
      <c r="AS816" s="197"/>
      <c r="AT816" s="197"/>
      <c r="AU816" s="197"/>
      <c r="AV816" s="197"/>
      <c r="AW816" s="197"/>
      <c r="AX816" s="197"/>
      <c r="AY816" s="197"/>
      <c r="AZ816" s="197"/>
      <c r="BA816" s="197"/>
      <c r="BB816" s="197"/>
      <c r="BC816" s="197"/>
      <c r="BD816" s="197"/>
      <c r="BE816" s="197"/>
      <c r="BF816" s="197"/>
      <c r="BG816" s="197"/>
      <c r="BH816" s="197"/>
      <c r="BI816" s="197"/>
      <c r="BJ816" s="197"/>
      <c r="BK816" s="197"/>
      <c r="BL816" s="197"/>
      <c r="BM816" s="197"/>
      <c r="BN816" s="197"/>
      <c r="BO816" s="197"/>
      <c r="BP816" s="197"/>
      <c r="BQ816" s="197"/>
      <c r="BR816" s="197"/>
    </row>
    <row r="817" spans="1:70" s="192" customFormat="1" ht="14.25" customHeight="1" x14ac:dyDescent="0.2">
      <c r="A817" s="23" t="str">
        <f>IFERROR(VLOOKUP(D817,[23]CODIGOS!$A$1:$I$1872,2,0),"CODIGO INVALIDO ")</f>
        <v>ZONA 7</v>
      </c>
      <c r="B817" s="23" t="str">
        <f>IFERROR(VLOOKUP(D817,[23]CODIGOS!$A$1:$I$1872,3,0),"CODIGO INVALIDO ")</f>
        <v>LOJA</v>
      </c>
      <c r="C817" s="23" t="str">
        <f>IFERROR(VLOOKUP(D817,[23]CODIGOS!$A$1:$I$1872,4,0),"CODIGO INVALIDO ")</f>
        <v>LOJA</v>
      </c>
      <c r="D817" s="40" t="s">
        <v>951</v>
      </c>
      <c r="E817" s="23" t="str">
        <f>IFERROR(VLOOKUP(D817,[24]CODIGOS!$A$1:$I$1872,6,0),"CODIGO INVALIDO ")</f>
        <v>LOJA</v>
      </c>
      <c r="F817" s="23" t="str">
        <f>IFERROR(VLOOKUP(D817,[24]CODIGOS!$A$1:$I$1872,7,0),"CODIGO INVALIDO ")</f>
        <v>TAQUIL</v>
      </c>
      <c r="G817" s="23" t="str">
        <f>IFERROR(VLOOKUP(D817,[24]CODIGOS!$A$1:$I$1872,8,0),"CODIGO INVALIDO ")</f>
        <v>TAQUIL 1</v>
      </c>
      <c r="H817" s="45" t="s">
        <v>1009</v>
      </c>
      <c r="I817" s="45">
        <v>-3.8548774707777298</v>
      </c>
      <c r="J817" s="45">
        <v>-79.340600967407198</v>
      </c>
      <c r="K817" s="68">
        <v>44769</v>
      </c>
      <c r="L817" s="45" t="s">
        <v>36</v>
      </c>
      <c r="M817" s="45" t="s">
        <v>17</v>
      </c>
      <c r="N817" s="1">
        <v>0.45833333333333331</v>
      </c>
      <c r="O817" s="1">
        <v>0.66666666666666663</v>
      </c>
      <c r="P817" s="45">
        <v>2.0099999999999998</v>
      </c>
      <c r="Q817" s="45" t="s">
        <v>46</v>
      </c>
      <c r="R817" s="45" t="s">
        <v>47</v>
      </c>
      <c r="S817" s="45" t="s">
        <v>83</v>
      </c>
      <c r="T817" s="27"/>
      <c r="U817" s="27" t="s">
        <v>50</v>
      </c>
    </row>
    <row r="818" spans="1:70" s="192" customFormat="1" ht="14.25" customHeight="1" x14ac:dyDescent="0.2">
      <c r="A818" s="23" t="str">
        <f>IFERROR(VLOOKUP(D818,[23]CODIGOS!$A$1:$I$1872,2,0),"CODIGO INVALIDO ")</f>
        <v>ZONA 7</v>
      </c>
      <c r="B818" s="23" t="str">
        <f>IFERROR(VLOOKUP(D818,[23]CODIGOS!$A$1:$I$1872,3,0),"CODIGO INVALIDO ")</f>
        <v>LOJA</v>
      </c>
      <c r="C818" s="23" t="str">
        <f>IFERROR(VLOOKUP(D818,[23]CODIGOS!$A$1:$I$1872,4,0),"CODIGO INVALIDO ")</f>
        <v>GONZANAMA</v>
      </c>
      <c r="D818" s="27" t="s">
        <v>563</v>
      </c>
      <c r="E818" s="23" t="str">
        <f>IFERROR(VLOOKUP(D818,[24]CODIGOS!$A$1:$I$1872,6,0),"CODIGO INVALIDO ")</f>
        <v>CALVAS</v>
      </c>
      <c r="F818" s="23" t="str">
        <f>IFERROR(VLOOKUP(D818,[24]CODIGOS!$A$1:$I$1872,7,0),"CODIGO INVALIDO ")</f>
        <v>NAMBACOLA</v>
      </c>
      <c r="G818" s="23" t="str">
        <f>IFERROR(VLOOKUP(D818,[24]CODIGOS!$A$1:$I$1872,8,0),"CODIGO INVALIDO ")</f>
        <v>NAMBACOLA 1</v>
      </c>
      <c r="H818" s="27" t="s">
        <v>642</v>
      </c>
      <c r="I818" s="27">
        <v>-4.2128059999999996</v>
      </c>
      <c r="J818" s="27">
        <v>-79.369703999999999</v>
      </c>
      <c r="K818" s="68">
        <v>44776</v>
      </c>
      <c r="L818" s="27" t="s">
        <v>36</v>
      </c>
      <c r="M818" s="27" t="s">
        <v>17</v>
      </c>
      <c r="N818" s="1">
        <v>0.33333333333333331</v>
      </c>
      <c r="O818" s="1">
        <v>0.52083333333333337</v>
      </c>
      <c r="P818" s="27">
        <v>3.2</v>
      </c>
      <c r="Q818" s="27" t="s">
        <v>46</v>
      </c>
      <c r="R818" s="27" t="s">
        <v>47</v>
      </c>
      <c r="S818" s="27" t="s">
        <v>176</v>
      </c>
      <c r="T818" s="27"/>
      <c r="U818" s="27" t="s">
        <v>50</v>
      </c>
    </row>
    <row r="819" spans="1:70" s="192" customFormat="1" ht="14.25" customHeight="1" x14ac:dyDescent="0.2">
      <c r="A819" s="23" t="str">
        <f>IFERROR(VLOOKUP(D819,[23]CODIGOS!$A$1:$I$1872,2,0),"CODIGO INVALIDO ")</f>
        <v>ZONA 7</v>
      </c>
      <c r="B819" s="23" t="str">
        <f>IFERROR(VLOOKUP(D819,[23]CODIGOS!$A$1:$I$1872,3,0),"CODIGO INVALIDO ")</f>
        <v>LOJA</v>
      </c>
      <c r="C819" s="23" t="str">
        <f>IFERROR(VLOOKUP(D819,[23]CODIGOS!$A$1:$I$1872,4,0),"CODIGO INVALIDO ")</f>
        <v>LOJA</v>
      </c>
      <c r="D819" s="40" t="s">
        <v>342</v>
      </c>
      <c r="E819" s="23" t="str">
        <f>IFERROR(VLOOKUP(D819,[24]CODIGOS!$A$1:$I$1872,6,0),"CODIGO INVALIDO ")</f>
        <v>LOJA</v>
      </c>
      <c r="F819" s="23" t="str">
        <f>IFERROR(VLOOKUP(D819,[24]CODIGOS!$A$1:$I$1872,7,0),"CODIGO INVALIDO ")</f>
        <v>LA BANDA</v>
      </c>
      <c r="G819" s="23" t="str">
        <f>IFERROR(VLOOKUP(D819,[24]CODIGOS!$A$1:$I$1872,8,0),"CODIGO INVALIDO ")</f>
        <v>LA BANDA 2</v>
      </c>
      <c r="H819" s="45" t="s">
        <v>1071</v>
      </c>
      <c r="I819" s="27">
        <v>-3.91071349448988</v>
      </c>
      <c r="J819" s="27">
        <v>-79.256749690248398</v>
      </c>
      <c r="K819" s="68">
        <v>44791</v>
      </c>
      <c r="L819" s="27" t="s">
        <v>36</v>
      </c>
      <c r="M819" s="27" t="s">
        <v>17</v>
      </c>
      <c r="N819" s="1">
        <v>0.57291666666666663</v>
      </c>
      <c r="O819" s="1">
        <v>0.70833333333333337</v>
      </c>
      <c r="P819" s="45">
        <v>2</v>
      </c>
      <c r="Q819" s="40" t="s">
        <v>46</v>
      </c>
      <c r="R819" s="45" t="s">
        <v>47</v>
      </c>
      <c r="S819" s="45" t="s">
        <v>176</v>
      </c>
      <c r="T819" s="45"/>
      <c r="U819" s="45" t="s">
        <v>50</v>
      </c>
    </row>
    <row r="820" spans="1:70" s="192" customFormat="1" ht="14.25" customHeight="1" x14ac:dyDescent="0.2">
      <c r="A820" s="23" t="str">
        <f>IFERROR(VLOOKUP(D820,[23]CODIGOS!$A$1:$I$1872,2,0),"CODIGO INVALIDO ")</f>
        <v>ZONA 7</v>
      </c>
      <c r="B820" s="23" t="str">
        <f>IFERROR(VLOOKUP(D820,[23]CODIGOS!$A$1:$I$1872,3,0),"CODIGO INVALIDO ")</f>
        <v>LOJA</v>
      </c>
      <c r="C820" s="23" t="str">
        <f>IFERROR(VLOOKUP(D820,[23]CODIGOS!$A$1:$I$1872,4,0),"CODIGO INVALIDO ")</f>
        <v>LOJA</v>
      </c>
      <c r="D820" s="40" t="s">
        <v>951</v>
      </c>
      <c r="E820" s="23" t="str">
        <f>IFERROR(VLOOKUP(D820,[24]CODIGOS!$A$1:$I$1872,6,0),"CODIGO INVALIDO ")</f>
        <v>LOJA</v>
      </c>
      <c r="F820" s="23" t="str">
        <f>IFERROR(VLOOKUP(D820,[24]CODIGOS!$A$1:$I$1872,7,0),"CODIGO INVALIDO ")</f>
        <v>TAQUIL</v>
      </c>
      <c r="G820" s="23" t="str">
        <f>IFERROR(VLOOKUP(D820,[24]CODIGOS!$A$1:$I$1872,8,0),"CODIGO INVALIDO ")</f>
        <v>TAQUIL 1</v>
      </c>
      <c r="H820" s="45" t="s">
        <v>1097</v>
      </c>
      <c r="I820" s="45">
        <v>-3.8336643320005499</v>
      </c>
      <c r="J820" s="45">
        <v>-79.350353479353899</v>
      </c>
      <c r="K820" s="68">
        <v>44794</v>
      </c>
      <c r="L820" s="27" t="s">
        <v>36</v>
      </c>
      <c r="M820" s="27" t="s">
        <v>17</v>
      </c>
      <c r="N820" s="1">
        <v>0.41666666666666669</v>
      </c>
      <c r="O820" s="1">
        <v>0.80555555555555547</v>
      </c>
      <c r="P820" s="45">
        <v>3.3</v>
      </c>
      <c r="Q820" s="40" t="s">
        <v>46</v>
      </c>
      <c r="R820" s="65" t="s">
        <v>47</v>
      </c>
      <c r="S820" s="65" t="s">
        <v>176</v>
      </c>
      <c r="T820" s="45"/>
      <c r="U820" s="27" t="s">
        <v>50</v>
      </c>
    </row>
    <row r="821" spans="1:70" s="192" customFormat="1" ht="14.25" customHeight="1" x14ac:dyDescent="0.2">
      <c r="A821" s="23" t="str">
        <f>IFERROR(VLOOKUP(D821,[23]CODIGOS!$A$1:$I$1872,2,0),"CODIGO INVALIDO ")</f>
        <v>ZONA 7</v>
      </c>
      <c r="B821" s="23" t="str">
        <f>IFERROR(VLOOKUP(D821,[23]CODIGOS!$A$1:$I$1872,3,0),"CODIGO INVALIDO ")</f>
        <v>LOJA</v>
      </c>
      <c r="C821" s="23" t="str">
        <f>IFERROR(VLOOKUP(D821,[23]CODIGOS!$A$1:$I$1872,4,0),"CODIGO INVALIDO ")</f>
        <v>LOJA</v>
      </c>
      <c r="D821" s="40" t="s">
        <v>61</v>
      </c>
      <c r="E821" s="23" t="str">
        <f>IFERROR(VLOOKUP(D821,[24]CODIGOS!$A$1:$I$1872,6,0),"CODIGO INVALIDO ")</f>
        <v>LOJA</v>
      </c>
      <c r="F821" s="23" t="str">
        <f>IFERROR(VLOOKUP(D821,[24]CODIGOS!$A$1:$I$1872,7,0),"CODIGO INVALIDO ")</f>
        <v>EL VALLE</v>
      </c>
      <c r="G821" s="23" t="str">
        <f>IFERROR(VLOOKUP(D821,[24]CODIGOS!$A$1:$I$1872,8,0),"CODIGO INVALIDO ")</f>
        <v>EL VALLE 1</v>
      </c>
      <c r="H821" s="45" t="s">
        <v>1172</v>
      </c>
      <c r="I821" s="27">
        <v>-3.9792481559076198</v>
      </c>
      <c r="J821" s="27">
        <v>-79.200074672698904</v>
      </c>
      <c r="K821" s="68">
        <v>44818</v>
      </c>
      <c r="L821" s="27" t="s">
        <v>36</v>
      </c>
      <c r="M821" s="27" t="s">
        <v>17</v>
      </c>
      <c r="N821" s="1">
        <v>0.80208333333333337</v>
      </c>
      <c r="O821" s="1">
        <v>0.875</v>
      </c>
      <c r="P821" s="45">
        <v>4.2699999999999996</v>
      </c>
      <c r="Q821" s="40" t="s">
        <v>46</v>
      </c>
      <c r="R821" s="45" t="s">
        <v>47</v>
      </c>
      <c r="S821" s="45" t="s">
        <v>176</v>
      </c>
      <c r="T821" s="45" t="s">
        <v>216</v>
      </c>
      <c r="U821" s="45" t="s">
        <v>50</v>
      </c>
    </row>
    <row r="822" spans="1:70" s="192" customFormat="1" ht="14.25" customHeight="1" x14ac:dyDescent="0.2">
      <c r="A822" s="23" t="str">
        <f>IFERROR(VLOOKUP(D822,[23]CODIGOS!$A$1:$I$1872,2,0),"CODIGO INVALIDO ")</f>
        <v>ZONA 7</v>
      </c>
      <c r="B822" s="23" t="str">
        <f>IFERROR(VLOOKUP(D822,[23]CODIGOS!$A$1:$I$1872,3,0),"CODIGO INVALIDO ")</f>
        <v>LOJA</v>
      </c>
      <c r="C822" s="23" t="str">
        <f>IFERROR(VLOOKUP(D822,[23]CODIGOS!$A$1:$I$1872,4,0),"CODIGO INVALIDO ")</f>
        <v>SARAGURO</v>
      </c>
      <c r="D822" s="40" t="s">
        <v>273</v>
      </c>
      <c r="E822" s="23" t="str">
        <f>IFERROR(VLOOKUP(D822,[24]CODIGOS!$A$1:$I$1872,6,0),"CODIGO INVALIDO ")</f>
        <v>SARAGURO</v>
      </c>
      <c r="F822" s="23" t="str">
        <f>IFERROR(VLOOKUP(D822,[24]CODIGOS!$A$1:$I$1872,7,0),"CODIGO INVALIDO ")</f>
        <v>URDANETA</v>
      </c>
      <c r="G822" s="23" t="str">
        <f>IFERROR(VLOOKUP(D822,[24]CODIGOS!$A$1:$I$1872,8,0),"CODIGO INVALIDO ")</f>
        <v>URDANETA 1</v>
      </c>
      <c r="H822" s="45" t="s">
        <v>1184</v>
      </c>
      <c r="I822" s="45">
        <v>-3.6048061142532899</v>
      </c>
      <c r="J822" s="45">
        <v>-79.209857583155099</v>
      </c>
      <c r="K822" s="68">
        <v>44823</v>
      </c>
      <c r="L822" s="67" t="s">
        <v>36</v>
      </c>
      <c r="M822" s="61" t="s">
        <v>17</v>
      </c>
      <c r="N822" s="1">
        <v>0.61458333333333337</v>
      </c>
      <c r="O822" s="1">
        <v>0.70833333333333337</v>
      </c>
      <c r="P822" s="45">
        <v>2.73</v>
      </c>
      <c r="Q822" s="40" t="s">
        <v>46</v>
      </c>
      <c r="R822" s="45" t="s">
        <v>47</v>
      </c>
      <c r="S822" s="45" t="s">
        <v>1185</v>
      </c>
      <c r="T822" s="45"/>
      <c r="U822" s="45" t="s">
        <v>50</v>
      </c>
    </row>
    <row r="823" spans="1:70" s="192" customFormat="1" ht="14.25" customHeight="1" x14ac:dyDescent="0.2">
      <c r="A823" s="23" t="str">
        <f>IFERROR(VLOOKUP(D823,[23]CODIGOS!$A$1:$I$1872,2,0),"CODIGO INVALIDO ")</f>
        <v>ZONA 7</v>
      </c>
      <c r="B823" s="23" t="str">
        <f>IFERROR(VLOOKUP(D823,[23]CODIGOS!$A$1:$I$1872,3,0),"CODIGO INVALIDO ")</f>
        <v>LOJA</v>
      </c>
      <c r="C823" s="23" t="str">
        <f>IFERROR(VLOOKUP(D823,[23]CODIGOS!$A$1:$I$1872,4,0),"CODIGO INVALIDO ")</f>
        <v>SARAGURO</v>
      </c>
      <c r="D823" s="40" t="s">
        <v>273</v>
      </c>
      <c r="E823" s="23" t="str">
        <f>IFERROR(VLOOKUP(D823,[24]CODIGOS!$A$1:$I$1872,6,0),"CODIGO INVALIDO ")</f>
        <v>SARAGURO</v>
      </c>
      <c r="F823" s="23" t="str">
        <f>IFERROR(VLOOKUP(D823,[24]CODIGOS!$A$1:$I$1872,7,0),"CODIGO INVALIDO ")</f>
        <v>URDANETA</v>
      </c>
      <c r="G823" s="23" t="str">
        <f>IFERROR(VLOOKUP(D823,[24]CODIGOS!$A$1:$I$1872,8,0),"CODIGO INVALIDO ")</f>
        <v>URDANETA 1</v>
      </c>
      <c r="H823" s="45" t="s">
        <v>1186</v>
      </c>
      <c r="I823" s="45">
        <v>-3.6035710000000001</v>
      </c>
      <c r="J823" s="45">
        <v>-79.209417999999999</v>
      </c>
      <c r="K823" s="68">
        <v>44823</v>
      </c>
      <c r="L823" s="67" t="s">
        <v>36</v>
      </c>
      <c r="M823" s="61" t="s">
        <v>17</v>
      </c>
      <c r="N823" s="1">
        <v>0.66666666666666663</v>
      </c>
      <c r="O823" s="1">
        <v>0.70833333333333337</v>
      </c>
      <c r="P823" s="45">
        <v>2.23</v>
      </c>
      <c r="Q823" s="40" t="s">
        <v>46</v>
      </c>
      <c r="R823" s="45" t="s">
        <v>47</v>
      </c>
      <c r="S823" s="45" t="s">
        <v>382</v>
      </c>
      <c r="T823" s="45"/>
      <c r="U823" s="45" t="s">
        <v>50</v>
      </c>
    </row>
    <row r="824" spans="1:70" s="192" customFormat="1" ht="14.25" customHeight="1" x14ac:dyDescent="0.2">
      <c r="A824" s="23" t="str">
        <f>IFERROR(VLOOKUP(D824,[23]CODIGOS!$A$1:$I$1872,2,0),"CODIGO INVALIDO ")</f>
        <v>ZONA 7</v>
      </c>
      <c r="B824" s="23" t="str">
        <f>IFERROR(VLOOKUP(D824,[23]CODIGOS!$A$1:$I$1872,3,0),"CODIGO INVALIDO ")</f>
        <v>LOJA</v>
      </c>
      <c r="C824" s="23" t="str">
        <f>IFERROR(VLOOKUP(D824,[23]CODIGOS!$A$1:$I$1872,4,0),"CODIGO INVALIDO ")</f>
        <v>QUILANGA</v>
      </c>
      <c r="D824" s="40" t="s">
        <v>1187</v>
      </c>
      <c r="E824" s="23" t="str">
        <f>IFERROR(VLOOKUP(D824,[24]CODIGOS!$A$1:$I$1872,6,0),"CODIGO INVALIDO ")</f>
        <v>CALVAS</v>
      </c>
      <c r="F824" s="23" t="str">
        <f>IFERROR(VLOOKUP(D824,[24]CODIGOS!$A$1:$I$1872,7,0),"CODIGO INVALIDO ")</f>
        <v>SAN ANTONIO DE LAS ARADAS</v>
      </c>
      <c r="G824" s="23" t="str">
        <f>IFERROR(VLOOKUP(D824,[24]CODIGOS!$A$1:$I$1872,8,0),"CODIGO INVALIDO ")</f>
        <v>SAN ANTONIO DE LAS ARADAS 1</v>
      </c>
      <c r="H824" s="45" t="s">
        <v>1188</v>
      </c>
      <c r="I824" s="27">
        <v>-4.2790466624736299</v>
      </c>
      <c r="J824" s="27">
        <v>-79.429628849029498</v>
      </c>
      <c r="K824" s="68">
        <v>44824</v>
      </c>
      <c r="L824" s="27" t="s">
        <v>36</v>
      </c>
      <c r="M824" s="27" t="s">
        <v>17</v>
      </c>
      <c r="N824" s="123">
        <v>0.45833333333333331</v>
      </c>
      <c r="O824" s="1">
        <v>0.70833333333333337</v>
      </c>
      <c r="P824" s="45">
        <v>5.84</v>
      </c>
      <c r="Q824" s="40" t="s">
        <v>46</v>
      </c>
      <c r="R824" s="45" t="s">
        <v>47</v>
      </c>
      <c r="S824" s="45" t="s">
        <v>83</v>
      </c>
      <c r="T824" s="45"/>
      <c r="U824" s="45" t="s">
        <v>50</v>
      </c>
    </row>
    <row r="825" spans="1:70" s="192" customFormat="1" ht="14.25" customHeight="1" x14ac:dyDescent="0.2">
      <c r="A825" s="23" t="str">
        <f>IFERROR(VLOOKUP(D825,[23]CODIGOS!$A$1:$I$1872,2,0),"CODIGO INVALIDO ")</f>
        <v>ZONA 7</v>
      </c>
      <c r="B825" s="23" t="str">
        <f>IFERROR(VLOOKUP(D825,[23]CODIGOS!$A$1:$I$1872,3,0),"CODIGO INVALIDO ")</f>
        <v>LOJA</v>
      </c>
      <c r="C825" s="23" t="str">
        <f>IFERROR(VLOOKUP(D825,[23]CODIGOS!$A$1:$I$1872,4,0),"CODIGO INVALIDO ")</f>
        <v>LOJA</v>
      </c>
      <c r="D825" s="25" t="s">
        <v>747</v>
      </c>
      <c r="E825" s="23" t="str">
        <f>IFERROR(VLOOKUP(D825,[24]CODIGOS!$A$1:$I$1872,6,0),"CODIGO INVALIDO ")</f>
        <v>LOJA</v>
      </c>
      <c r="F825" s="23" t="str">
        <f>IFERROR(VLOOKUP(D825,[24]CODIGOS!$A$1:$I$1872,7,0),"CODIGO INVALIDO ")</f>
        <v>ESTEBAN GODOY</v>
      </c>
      <c r="G825" s="23" t="str">
        <f>IFERROR(VLOOKUP(D825,[24]CODIGOS!$A$1:$I$1872,8,0),"CODIGO INVALIDO ")</f>
        <v>ESTEBAN GODOY 2</v>
      </c>
      <c r="H825" s="45" t="s">
        <v>1193</v>
      </c>
      <c r="I825" s="27">
        <v>-4.0569783869018998</v>
      </c>
      <c r="J825" s="27">
        <v>-79.1987359097987</v>
      </c>
      <c r="K825" s="68">
        <v>44825</v>
      </c>
      <c r="L825" s="27" t="s">
        <v>36</v>
      </c>
      <c r="M825" s="27" t="s">
        <v>17</v>
      </c>
      <c r="N825" s="1">
        <v>0.63194444444444442</v>
      </c>
      <c r="O825" s="1">
        <v>0.75</v>
      </c>
      <c r="P825" s="45">
        <v>5.61</v>
      </c>
      <c r="Q825" s="40" t="s">
        <v>46</v>
      </c>
      <c r="R825" s="45" t="s">
        <v>47</v>
      </c>
      <c r="S825" s="45" t="s">
        <v>1185</v>
      </c>
      <c r="T825" s="45"/>
      <c r="U825" s="45" t="s">
        <v>50</v>
      </c>
    </row>
    <row r="826" spans="1:70" s="192" customFormat="1" ht="14.25" customHeight="1" x14ac:dyDescent="0.2">
      <c r="A826" s="23" t="str">
        <f>IFERROR(VLOOKUP(D826,[23]CODIGOS!$A$1:$I$1872,2,0),"CODIGO INVALIDO ")</f>
        <v>ZONA 7</v>
      </c>
      <c r="B826" s="23" t="str">
        <f>IFERROR(VLOOKUP(D826,[23]CODIGOS!$A$1:$I$1872,3,0),"CODIGO INVALIDO ")</f>
        <v>LOJA</v>
      </c>
      <c r="C826" s="23" t="str">
        <f>IFERROR(VLOOKUP(D826,[23]CODIGOS!$A$1:$I$1872,4,0),"CODIGO INVALIDO ")</f>
        <v>LOJA</v>
      </c>
      <c r="D826" s="25" t="s">
        <v>140</v>
      </c>
      <c r="E826" s="23" t="str">
        <f>IFERROR(VLOOKUP(D826,[24]CODIGOS!$A$1:$I$1872,6,0),"CODIGO INVALIDO ")</f>
        <v>LOJA</v>
      </c>
      <c r="F826" s="23" t="str">
        <f>IFERROR(VLOOKUP(D826,[24]CODIGOS!$A$1:$I$1872,7,0),"CODIGO INVALIDO ")</f>
        <v>LA ARGELIA</v>
      </c>
      <c r="G826" s="23" t="str">
        <f>IFERROR(VLOOKUP(D826,[24]CODIGOS!$A$1:$I$1872,8,0),"CODIGO INVALIDO ")</f>
        <v>LA ARGELIA 1</v>
      </c>
      <c r="H826" s="45" t="s">
        <v>1056</v>
      </c>
      <c r="I826" s="27">
        <v>-4.0536175832002996</v>
      </c>
      <c r="J826" s="27">
        <v>-79.196104985262906</v>
      </c>
      <c r="K826" s="68">
        <v>44825</v>
      </c>
      <c r="L826" s="27" t="s">
        <v>36</v>
      </c>
      <c r="M826" s="27" t="s">
        <v>17</v>
      </c>
      <c r="N826" s="1">
        <v>0.55208333333333337</v>
      </c>
      <c r="O826" s="1">
        <v>0.75</v>
      </c>
      <c r="P826" s="45">
        <v>5.27</v>
      </c>
      <c r="Q826" s="40" t="s">
        <v>46</v>
      </c>
      <c r="R826" s="45" t="s">
        <v>47</v>
      </c>
      <c r="S826" s="45" t="s">
        <v>83</v>
      </c>
      <c r="T826" s="45"/>
      <c r="U826" s="45" t="s">
        <v>50</v>
      </c>
    </row>
    <row r="827" spans="1:70" s="192" customFormat="1" ht="14.25" customHeight="1" x14ac:dyDescent="0.2">
      <c r="A827" s="23" t="str">
        <f>IFERROR(VLOOKUP(D827,[23]CODIGOS!$A$1:$I$1872,2,0),"CODIGO INVALIDO ")</f>
        <v>ZONA 7</v>
      </c>
      <c r="B827" s="23" t="str">
        <f>IFERROR(VLOOKUP(D827,[23]CODIGOS!$A$1:$I$1872,3,0),"CODIGO INVALIDO ")</f>
        <v>LOJA</v>
      </c>
      <c r="C827" s="23" t="str">
        <f>IFERROR(VLOOKUP(D827,[23]CODIGOS!$A$1:$I$1872,4,0),"CODIGO INVALIDO ")</f>
        <v>LOJA</v>
      </c>
      <c r="D827" s="25" t="s">
        <v>747</v>
      </c>
      <c r="E827" s="23" t="str">
        <f>IFERROR(VLOOKUP(D827,[24]CODIGOS!$A$1:$I$1872,6,0),"CODIGO INVALIDO ")</f>
        <v>LOJA</v>
      </c>
      <c r="F827" s="23" t="str">
        <f>IFERROR(VLOOKUP(D827,[24]CODIGOS!$A$1:$I$1872,7,0),"CODIGO INVALIDO ")</f>
        <v>ESTEBAN GODOY</v>
      </c>
      <c r="G827" s="23" t="str">
        <f>IFERROR(VLOOKUP(D827,[24]CODIGOS!$A$1:$I$1872,8,0),"CODIGO INVALIDO ")</f>
        <v>ESTEBAN GODOY 2</v>
      </c>
      <c r="H827" s="45" t="s">
        <v>1194</v>
      </c>
      <c r="I827" s="27">
        <v>-4.0644737472313404</v>
      </c>
      <c r="J827" s="27">
        <v>-79.209741929062901</v>
      </c>
      <c r="K827" s="68">
        <v>44825</v>
      </c>
      <c r="L827" s="27" t="s">
        <v>36</v>
      </c>
      <c r="M827" s="27" t="s">
        <v>17</v>
      </c>
      <c r="N827" s="1">
        <v>0.67708333333333337</v>
      </c>
      <c r="O827" s="1">
        <v>0.75</v>
      </c>
      <c r="P827" s="45">
        <v>2</v>
      </c>
      <c r="Q827" s="40" t="s">
        <v>46</v>
      </c>
      <c r="R827" s="45" t="s">
        <v>47</v>
      </c>
      <c r="S827" s="45" t="s">
        <v>176</v>
      </c>
      <c r="T827" s="45"/>
      <c r="U827" s="45" t="s">
        <v>50</v>
      </c>
    </row>
    <row r="828" spans="1:70" s="192" customFormat="1" ht="14.25" customHeight="1" x14ac:dyDescent="0.2">
      <c r="A828" s="23" t="str">
        <f>IFERROR(VLOOKUP(D828,[23]CODIGOS!$A$1:$I$1872,2,0),"CODIGO INVALIDO ")</f>
        <v>ZONA 7</v>
      </c>
      <c r="B828" s="23" t="str">
        <f>IFERROR(VLOOKUP(D828,[23]CODIGOS!$A$1:$I$1872,3,0),"CODIGO INVALIDO ")</f>
        <v>LOJA</v>
      </c>
      <c r="C828" s="23" t="str">
        <f>IFERROR(VLOOKUP(D828,[23]CODIGOS!$A$1:$I$1872,4,0),"CODIGO INVALIDO ")</f>
        <v>LOJA</v>
      </c>
      <c r="D828" s="45" t="s">
        <v>741</v>
      </c>
      <c r="E828" s="23" t="str">
        <f>IFERROR(VLOOKUP(D828,[24]CODIGOS!$A$1:$I$1872,6,0),"CODIGO INVALIDO ")</f>
        <v>LOJA</v>
      </c>
      <c r="F828" s="23" t="str">
        <f>IFERROR(VLOOKUP(D828,[24]CODIGOS!$A$1:$I$1872,7,0),"CODIGO INVALIDO ")</f>
        <v>MALACATOS</v>
      </c>
      <c r="G828" s="23" t="str">
        <f>IFERROR(VLOOKUP(D828,[24]CODIGOS!$A$1:$I$1872,8,0),"CODIGO INVALIDO ")</f>
        <v>MALACATOS 1</v>
      </c>
      <c r="H828" s="27" t="s">
        <v>953</v>
      </c>
      <c r="I828" s="131">
        <v>-4.2072984199999999</v>
      </c>
      <c r="J828" s="45">
        <v>-79.227142860000001</v>
      </c>
      <c r="K828" s="68">
        <v>44826</v>
      </c>
      <c r="L828" s="67" t="s">
        <v>36</v>
      </c>
      <c r="M828" s="27" t="s">
        <v>17</v>
      </c>
      <c r="N828" s="123">
        <v>0.42708333333333331</v>
      </c>
      <c r="O828" s="123">
        <v>0.45833333333333331</v>
      </c>
      <c r="P828" s="45">
        <v>13.97</v>
      </c>
      <c r="Q828" s="40" t="s">
        <v>46</v>
      </c>
      <c r="R828" s="45" t="s">
        <v>47</v>
      </c>
      <c r="S828" s="65" t="s">
        <v>75</v>
      </c>
      <c r="T828" s="45" t="s">
        <v>83</v>
      </c>
      <c r="U828" s="45" t="s">
        <v>50</v>
      </c>
      <c r="V828" s="197"/>
      <c r="W828" s="197"/>
      <c r="X828" s="197"/>
      <c r="Y828" s="197"/>
      <c r="Z828" s="197"/>
      <c r="AA828" s="197"/>
      <c r="AB828" s="197"/>
      <c r="AC828" s="197"/>
      <c r="AD828" s="197"/>
      <c r="AE828" s="197"/>
      <c r="AF828" s="197"/>
      <c r="AG828" s="197"/>
      <c r="AH828" s="197"/>
      <c r="AI828" s="197"/>
      <c r="AJ828" s="197"/>
      <c r="AK828" s="197"/>
      <c r="AL828" s="197"/>
      <c r="AM828" s="197"/>
      <c r="AN828" s="197"/>
      <c r="AO828" s="197"/>
      <c r="AP828" s="197"/>
      <c r="AQ828" s="197"/>
      <c r="AR828" s="197"/>
      <c r="AS828" s="197"/>
      <c r="AT828" s="197"/>
      <c r="AU828" s="197"/>
      <c r="AV828" s="197"/>
      <c r="AW828" s="197"/>
      <c r="AX828" s="197"/>
      <c r="AY828" s="197"/>
      <c r="AZ828" s="197"/>
      <c r="BA828" s="197"/>
      <c r="BB828" s="197"/>
      <c r="BC828" s="197"/>
      <c r="BD828" s="197"/>
      <c r="BE828" s="197"/>
      <c r="BF828" s="197"/>
      <c r="BG828" s="197"/>
      <c r="BH828" s="197"/>
      <c r="BI828" s="197"/>
      <c r="BJ828" s="197"/>
      <c r="BK828" s="197"/>
      <c r="BL828" s="197"/>
      <c r="BM828" s="197"/>
      <c r="BN828" s="197"/>
      <c r="BO828" s="197"/>
      <c r="BP828" s="197"/>
      <c r="BQ828" s="197"/>
      <c r="BR828" s="197"/>
    </row>
    <row r="829" spans="1:70" s="192" customFormat="1" ht="14.25" customHeight="1" x14ac:dyDescent="0.2">
      <c r="A829" s="23" t="str">
        <f>IFERROR(VLOOKUP(D829,[23]CODIGOS!$A$1:$I$1872,2,0),"CODIGO INVALIDO ")</f>
        <v>ZONA 7</v>
      </c>
      <c r="B829" s="23" t="str">
        <f>IFERROR(VLOOKUP(D829,[23]CODIGOS!$A$1:$I$1872,3,0),"CODIGO INVALIDO ")</f>
        <v>LOJA</v>
      </c>
      <c r="C829" s="23" t="str">
        <f>IFERROR(VLOOKUP(D829,[23]CODIGOS!$A$1:$I$1872,4,0),"CODIGO INVALIDO ")</f>
        <v>LOJA</v>
      </c>
      <c r="D829" s="45" t="s">
        <v>741</v>
      </c>
      <c r="E829" s="23" t="str">
        <f>IFERROR(VLOOKUP(D829,[24]CODIGOS!$A$1:$I$1872,6,0),"CODIGO INVALIDO ")</f>
        <v>LOJA</v>
      </c>
      <c r="F829" s="23" t="str">
        <f>IFERROR(VLOOKUP(D829,[24]CODIGOS!$A$1:$I$1872,7,0),"CODIGO INVALIDO ")</f>
        <v>MALACATOS</v>
      </c>
      <c r="G829" s="23" t="str">
        <f>IFERROR(VLOOKUP(D829,[24]CODIGOS!$A$1:$I$1872,8,0),"CODIGO INVALIDO ")</f>
        <v>MALACATOS 1</v>
      </c>
      <c r="H829" s="27" t="s">
        <v>780</v>
      </c>
      <c r="I829" s="131">
        <v>-4.2168804700000004</v>
      </c>
      <c r="J829" s="45">
        <v>-79.256753770000003</v>
      </c>
      <c r="K829" s="68">
        <v>44826</v>
      </c>
      <c r="L829" s="67" t="s">
        <v>36</v>
      </c>
      <c r="M829" s="27" t="s">
        <v>17</v>
      </c>
      <c r="N829" s="123">
        <v>0.57291666666666663</v>
      </c>
      <c r="O829" s="123">
        <v>0.60416666666666663</v>
      </c>
      <c r="P829" s="45">
        <v>2.1</v>
      </c>
      <c r="Q829" s="40" t="s">
        <v>46</v>
      </c>
      <c r="R829" s="45" t="s">
        <v>47</v>
      </c>
      <c r="S829" s="65" t="s">
        <v>75</v>
      </c>
      <c r="T829" s="45"/>
      <c r="U829" s="45" t="s">
        <v>50</v>
      </c>
      <c r="V829" s="197"/>
      <c r="W829" s="197"/>
      <c r="X829" s="197"/>
      <c r="Y829" s="197"/>
      <c r="Z829" s="197"/>
      <c r="AA829" s="197"/>
      <c r="AB829" s="197"/>
      <c r="AC829" s="197"/>
      <c r="AD829" s="197"/>
      <c r="AE829" s="197"/>
      <c r="AF829" s="197"/>
      <c r="AG829" s="197"/>
      <c r="AH829" s="197"/>
      <c r="AI829" s="197"/>
      <c r="AJ829" s="197"/>
      <c r="AK829" s="197"/>
      <c r="AL829" s="197"/>
      <c r="AM829" s="197"/>
      <c r="AN829" s="197"/>
      <c r="AO829" s="197"/>
      <c r="AP829" s="197"/>
      <c r="AQ829" s="197"/>
      <c r="AR829" s="197"/>
      <c r="AS829" s="197"/>
      <c r="AT829" s="197"/>
      <c r="AU829" s="197"/>
      <c r="AV829" s="197"/>
      <c r="AW829" s="197"/>
      <c r="AX829" s="197"/>
      <c r="AY829" s="197"/>
      <c r="AZ829" s="197"/>
      <c r="BA829" s="197"/>
      <c r="BB829" s="197"/>
      <c r="BC829" s="197"/>
      <c r="BD829" s="197"/>
      <c r="BE829" s="197"/>
      <c r="BF829" s="197"/>
      <c r="BG829" s="197"/>
      <c r="BH829" s="197"/>
      <c r="BI829" s="197"/>
      <c r="BJ829" s="197"/>
      <c r="BK829" s="197"/>
      <c r="BL829" s="197"/>
      <c r="BM829" s="197"/>
      <c r="BN829" s="197"/>
      <c r="BO829" s="197"/>
      <c r="BP829" s="197"/>
      <c r="BQ829" s="197"/>
      <c r="BR829" s="197"/>
    </row>
    <row r="830" spans="1:70" s="192" customFormat="1" ht="14.25" customHeight="1" x14ac:dyDescent="0.2">
      <c r="A830" s="23" t="str">
        <f>IFERROR(VLOOKUP(D830,[23]CODIGOS!$A$1:$I$1872,2,0),"CODIGO INVALIDO ")</f>
        <v>ZONA 7</v>
      </c>
      <c r="B830" s="23" t="str">
        <f>IFERROR(VLOOKUP(D830,[23]CODIGOS!$A$1:$I$1872,3,0),"CODIGO INVALIDO ")</f>
        <v>LOJA</v>
      </c>
      <c r="C830" s="23" t="str">
        <f>IFERROR(VLOOKUP(D830,[23]CODIGOS!$A$1:$I$1872,4,0),"CODIGO INVALIDO ")</f>
        <v>LOJA</v>
      </c>
      <c r="D830" s="45" t="s">
        <v>741</v>
      </c>
      <c r="E830" s="23" t="str">
        <f>IFERROR(VLOOKUP(D830,[24]CODIGOS!$A$1:$I$1872,6,0),"CODIGO INVALIDO ")</f>
        <v>LOJA</v>
      </c>
      <c r="F830" s="23" t="str">
        <f>IFERROR(VLOOKUP(D830,[24]CODIGOS!$A$1:$I$1872,7,0),"CODIGO INVALIDO ")</f>
        <v>MALACATOS</v>
      </c>
      <c r="G830" s="23" t="str">
        <f>IFERROR(VLOOKUP(D830,[24]CODIGOS!$A$1:$I$1872,8,0),"CODIGO INVALIDO ")</f>
        <v>MALACATOS 1</v>
      </c>
      <c r="H830" s="27" t="s">
        <v>780</v>
      </c>
      <c r="I830" s="132">
        <v>-4.2169551909840903</v>
      </c>
      <c r="J830" s="45">
        <v>-79.256074101991103</v>
      </c>
      <c r="K830" s="68">
        <v>44826</v>
      </c>
      <c r="L830" s="67" t="s">
        <v>36</v>
      </c>
      <c r="M830" s="27" t="s">
        <v>17</v>
      </c>
      <c r="N830" s="123">
        <v>0.63888888888888895</v>
      </c>
      <c r="O830" s="123">
        <v>0.66666666666666663</v>
      </c>
      <c r="P830" s="45">
        <v>7.26</v>
      </c>
      <c r="Q830" s="40" t="s">
        <v>46</v>
      </c>
      <c r="R830" s="45" t="s">
        <v>47</v>
      </c>
      <c r="S830" s="65" t="s">
        <v>83</v>
      </c>
      <c r="T830" s="45"/>
      <c r="U830" s="45" t="s">
        <v>50</v>
      </c>
      <c r="V830" s="197"/>
      <c r="W830" s="197"/>
      <c r="X830" s="197"/>
      <c r="Y830" s="197"/>
      <c r="Z830" s="197"/>
      <c r="AA830" s="197"/>
      <c r="AB830" s="197"/>
      <c r="AC830" s="197"/>
      <c r="AD830" s="197"/>
      <c r="AE830" s="197"/>
      <c r="AF830" s="197"/>
      <c r="AG830" s="197"/>
      <c r="AH830" s="197"/>
      <c r="AI830" s="197"/>
      <c r="AJ830" s="197"/>
      <c r="AK830" s="197"/>
      <c r="AL830" s="197"/>
      <c r="AM830" s="197"/>
      <c r="AN830" s="197"/>
      <c r="AO830" s="197"/>
      <c r="AP830" s="197"/>
      <c r="AQ830" s="197"/>
      <c r="AR830" s="197"/>
      <c r="AS830" s="197"/>
      <c r="AT830" s="197"/>
      <c r="AU830" s="197"/>
      <c r="AV830" s="197"/>
      <c r="AW830" s="197"/>
      <c r="AX830" s="197"/>
      <c r="AY830" s="197"/>
      <c r="AZ830" s="197"/>
      <c r="BA830" s="197"/>
      <c r="BB830" s="197"/>
      <c r="BC830" s="197"/>
      <c r="BD830" s="197"/>
      <c r="BE830" s="197"/>
      <c r="BF830" s="197"/>
      <c r="BG830" s="197"/>
      <c r="BH830" s="197"/>
      <c r="BI830" s="197"/>
      <c r="BJ830" s="197"/>
      <c r="BK830" s="197"/>
      <c r="BL830" s="197"/>
      <c r="BM830" s="197"/>
      <c r="BN830" s="197"/>
      <c r="BO830" s="197"/>
      <c r="BP830" s="197"/>
      <c r="BQ830" s="197"/>
      <c r="BR830" s="197"/>
    </row>
    <row r="831" spans="1:70" s="192" customFormat="1" ht="14.25" customHeight="1" x14ac:dyDescent="0.2">
      <c r="A831" s="23" t="str">
        <f>IFERROR(VLOOKUP(D831,[23]CODIGOS!$A$1:$I$1872,2,0),"CODIGO INVALIDO ")</f>
        <v>ZONA 7</v>
      </c>
      <c r="B831" s="23" t="str">
        <f>IFERROR(VLOOKUP(D831,[23]CODIGOS!$A$1:$I$1872,3,0),"CODIGO INVALIDO ")</f>
        <v>LOJA</v>
      </c>
      <c r="C831" s="23" t="str">
        <f>IFERROR(VLOOKUP(D831,[23]CODIGOS!$A$1:$I$1872,4,0),"CODIGO INVALIDO ")</f>
        <v>LOJA</v>
      </c>
      <c r="D831" s="40" t="s">
        <v>951</v>
      </c>
      <c r="E831" s="23" t="str">
        <f>IFERROR(VLOOKUP(D831,[24]CODIGOS!$A$1:$I$1872,6,0),"CODIGO INVALIDO ")</f>
        <v>LOJA</v>
      </c>
      <c r="F831" s="23" t="str">
        <f>IFERROR(VLOOKUP(D831,[24]CODIGOS!$A$1:$I$1872,7,0),"CODIGO INVALIDO ")</f>
        <v>TAQUIL</v>
      </c>
      <c r="G831" s="23" t="str">
        <f>IFERROR(VLOOKUP(D831,[24]CODIGOS!$A$1:$I$1872,8,0),"CODIGO INVALIDO ")</f>
        <v>TAQUIL 1</v>
      </c>
      <c r="H831" s="40" t="s">
        <v>1200</v>
      </c>
      <c r="I831" s="132">
        <v>-3.8212751873055502</v>
      </c>
      <c r="J831" s="45">
        <f>-79.3576383590698</f>
        <v>-79.357638359069796</v>
      </c>
      <c r="K831" s="68">
        <v>44827</v>
      </c>
      <c r="L831" s="45" t="s">
        <v>36</v>
      </c>
      <c r="M831" s="61" t="s">
        <v>17</v>
      </c>
      <c r="N831" s="123">
        <v>0.61805555555555558</v>
      </c>
      <c r="O831" s="1">
        <v>0.64583333333333337</v>
      </c>
      <c r="P831" s="45">
        <v>12.12</v>
      </c>
      <c r="Q831" s="40" t="s">
        <v>46</v>
      </c>
      <c r="R831" s="45" t="s">
        <v>47</v>
      </c>
      <c r="S831" s="65" t="s">
        <v>83</v>
      </c>
      <c r="T831" s="45"/>
      <c r="U831" s="45" t="s">
        <v>50</v>
      </c>
    </row>
    <row r="832" spans="1:70" s="195" customFormat="1" ht="14.25" customHeight="1" x14ac:dyDescent="0.2">
      <c r="A832" s="23" t="str">
        <f>IFERROR(VLOOKUP(D832,[23]CODIGOS!$A$1:$I$1872,2,0),"CODIGO INVALIDO ")</f>
        <v>ZONA 7</v>
      </c>
      <c r="B832" s="23" t="str">
        <f>IFERROR(VLOOKUP(D832,[23]CODIGOS!$A$1:$I$1872,3,0),"CODIGO INVALIDO ")</f>
        <v>LOJA</v>
      </c>
      <c r="C832" s="23" t="str">
        <f>IFERROR(VLOOKUP(D832,[23]CODIGOS!$A$1:$I$1872,4,0),"CODIGO INVALIDO ")</f>
        <v>LOJA</v>
      </c>
      <c r="D832" s="40" t="s">
        <v>61</v>
      </c>
      <c r="E832" s="23" t="str">
        <f>IFERROR(VLOOKUP(D832,[24]CODIGOS!$A$1:$I$1872,6,0),"CODIGO INVALIDO ")</f>
        <v>LOJA</v>
      </c>
      <c r="F832" s="23" t="str">
        <f>IFERROR(VLOOKUP(D832,[24]CODIGOS!$A$1:$I$1872,7,0),"CODIGO INVALIDO ")</f>
        <v>EL VALLE</v>
      </c>
      <c r="G832" s="23" t="str">
        <f>IFERROR(VLOOKUP(D832,[24]CODIGOS!$A$1:$I$1872,8,0),"CODIGO INVALIDO ")</f>
        <v>EL VALLE 1</v>
      </c>
      <c r="H832" s="27" t="s">
        <v>1305</v>
      </c>
      <c r="I832" s="133">
        <v>-3.97695050411409</v>
      </c>
      <c r="J832" s="45">
        <v>-79.203663955792607</v>
      </c>
      <c r="K832" s="68">
        <v>44876</v>
      </c>
      <c r="L832" s="134" t="s">
        <v>36</v>
      </c>
      <c r="M832" s="45" t="s">
        <v>17</v>
      </c>
      <c r="N832" s="71">
        <v>0.72916666666666663</v>
      </c>
      <c r="O832" s="135">
        <v>0.76388888888888884</v>
      </c>
      <c r="P832" s="45">
        <v>4.2</v>
      </c>
      <c r="Q832" s="40" t="s">
        <v>46</v>
      </c>
      <c r="R832" s="33" t="s">
        <v>47</v>
      </c>
      <c r="S832" s="65" t="s">
        <v>49</v>
      </c>
      <c r="T832" s="45"/>
      <c r="U832" s="33" t="s">
        <v>50</v>
      </c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  <c r="AK832" s="216"/>
      <c r="AL832" s="216"/>
      <c r="AM832" s="216"/>
      <c r="AN832" s="216"/>
      <c r="AO832" s="216"/>
      <c r="AP832" s="216"/>
      <c r="AQ832" s="216"/>
      <c r="AR832" s="216"/>
      <c r="AS832" s="216"/>
      <c r="AT832" s="216"/>
      <c r="AU832" s="216"/>
      <c r="AV832" s="196"/>
      <c r="AW832" s="196"/>
      <c r="AX832" s="196"/>
      <c r="AY832" s="196"/>
      <c r="AZ832" s="216"/>
      <c r="BA832" s="196"/>
      <c r="BB832" s="196"/>
      <c r="BC832" s="196"/>
      <c r="BD832" s="196"/>
      <c r="BE832" s="196"/>
      <c r="BF832" s="196"/>
      <c r="BG832" s="196"/>
      <c r="BH832" s="196"/>
      <c r="BI832" s="196"/>
      <c r="BJ832" s="196"/>
      <c r="BK832" s="196"/>
      <c r="BL832" s="196"/>
      <c r="BM832" s="196"/>
      <c r="BN832" s="196"/>
      <c r="BO832" s="196"/>
      <c r="BP832" s="196"/>
      <c r="BQ832" s="196"/>
      <c r="BR832" s="196"/>
    </row>
    <row r="833" spans="1:70" s="195" customFormat="1" ht="14.25" customHeight="1" x14ac:dyDescent="0.2">
      <c r="A833" s="23" t="str">
        <f>IFERROR(VLOOKUP(D833,[23]CODIGOS!$A$1:$I$1872,2,0),"CODIGO INVALIDO ")</f>
        <v>ZONA 7</v>
      </c>
      <c r="B833" s="23" t="str">
        <f>IFERROR(VLOOKUP(D833,[23]CODIGOS!$A$1:$I$1872,3,0),"CODIGO INVALIDO ")</f>
        <v>LOJA</v>
      </c>
      <c r="C833" s="23" t="str">
        <f>IFERROR(VLOOKUP(D833,[23]CODIGOS!$A$1:$I$1872,4,0),"CODIGO INVALIDO ")</f>
        <v>LOJA</v>
      </c>
      <c r="D833" s="136" t="s">
        <v>337</v>
      </c>
      <c r="E833" s="23" t="str">
        <f>IFERROR(VLOOKUP(D833,[24]CODIGOS!$A$1:$I$1872,6,0),"CODIGO INVALIDO ")</f>
        <v>LOJA</v>
      </c>
      <c r="F833" s="23" t="str">
        <f>IFERROR(VLOOKUP(D833,[24]CODIGOS!$A$1:$I$1872,7,0),"CODIGO INVALIDO ")</f>
        <v>CONSACOLA</v>
      </c>
      <c r="G833" s="23" t="str">
        <f>IFERROR(VLOOKUP(D833,[24]CODIGOS!$A$1:$I$1872,8,0),"CODIGO INVALIDO ")</f>
        <v>CONSACOLA 1</v>
      </c>
      <c r="H833" s="27" t="s">
        <v>1316</v>
      </c>
      <c r="I833" s="133">
        <v>-3.97151700626332</v>
      </c>
      <c r="J833" s="45">
        <v>-79.246662855093703</v>
      </c>
      <c r="K833" s="68">
        <v>44879</v>
      </c>
      <c r="L833" s="134" t="s">
        <v>36</v>
      </c>
      <c r="M833" s="45" t="s">
        <v>17</v>
      </c>
      <c r="N833" s="1">
        <v>0.4375</v>
      </c>
      <c r="O833" s="135">
        <v>0.5</v>
      </c>
      <c r="P833" s="45">
        <v>1.29</v>
      </c>
      <c r="Q833" s="40" t="s">
        <v>46</v>
      </c>
      <c r="R833" s="33" t="s">
        <v>47</v>
      </c>
      <c r="S833" s="65" t="s">
        <v>49</v>
      </c>
      <c r="T833" s="45"/>
      <c r="U833" s="33" t="s">
        <v>50</v>
      </c>
      <c r="V833" s="216"/>
      <c r="W833" s="216"/>
      <c r="X833" s="216"/>
      <c r="Y833" s="216"/>
      <c r="Z833" s="216"/>
      <c r="AA833" s="216"/>
      <c r="AB833" s="216"/>
      <c r="AC833" s="216"/>
      <c r="AD833" s="216"/>
      <c r="AE833" s="216"/>
      <c r="AF833" s="216"/>
      <c r="AG833" s="216"/>
      <c r="AH833" s="216"/>
      <c r="AI833" s="216"/>
      <c r="AJ833" s="216"/>
      <c r="AK833" s="216"/>
      <c r="AL833" s="216"/>
      <c r="AM833" s="216"/>
      <c r="AN833" s="216"/>
      <c r="AO833" s="216"/>
      <c r="AP833" s="216"/>
      <c r="AQ833" s="216"/>
      <c r="AR833" s="216"/>
      <c r="AS833" s="216"/>
      <c r="AT833" s="216"/>
      <c r="AU833" s="216"/>
      <c r="AV833" s="196"/>
      <c r="AW833" s="196"/>
      <c r="AX833" s="196"/>
      <c r="AY833" s="196"/>
      <c r="AZ833" s="216"/>
      <c r="BA833" s="196"/>
      <c r="BB833" s="196"/>
      <c r="BC833" s="196"/>
      <c r="BD833" s="196"/>
      <c r="BE833" s="196"/>
      <c r="BF833" s="196"/>
      <c r="BG833" s="196"/>
      <c r="BH833" s="196"/>
      <c r="BI833" s="196"/>
      <c r="BJ833" s="196"/>
      <c r="BK833" s="196"/>
      <c r="BL833" s="196"/>
      <c r="BM833" s="196"/>
      <c r="BN833" s="196"/>
      <c r="BO833" s="196"/>
      <c r="BP833" s="196"/>
      <c r="BQ833" s="196"/>
      <c r="BR833" s="196"/>
    </row>
    <row r="834" spans="1:70" s="195" customFormat="1" ht="14.25" customHeight="1" x14ac:dyDescent="0.2">
      <c r="A834" s="23" t="str">
        <f>IFERROR(VLOOKUP(D834,[23]CODIGOS!$A$1:$I$1872,2,0),"CODIGO INVALIDO ")</f>
        <v>ZONA 7</v>
      </c>
      <c r="B834" s="23" t="str">
        <f>IFERROR(VLOOKUP(D834,[23]CODIGOS!$A$1:$I$1872,3,0),"CODIGO INVALIDO ")</f>
        <v>LOJA</v>
      </c>
      <c r="C834" s="23" t="str">
        <f>IFERROR(VLOOKUP(D834,[23]CODIGOS!$A$1:$I$1872,4,0),"CODIGO INVALIDO ")</f>
        <v>LOJA</v>
      </c>
      <c r="D834" s="136" t="s">
        <v>272</v>
      </c>
      <c r="E834" s="23" t="str">
        <f>IFERROR(VLOOKUP(D834,[24]CODIGOS!$A$1:$I$1872,6,0),"CODIGO INVALIDO ")</f>
        <v>LOJA</v>
      </c>
      <c r="F834" s="23" t="str">
        <f>IFERROR(VLOOKUP(D834,[24]CODIGOS!$A$1:$I$1872,7,0),"CODIGO INVALIDO ")</f>
        <v>TEBAIDA</v>
      </c>
      <c r="G834" s="23" t="str">
        <f>IFERROR(VLOOKUP(D834,[24]CODIGOS!$A$1:$I$1872,8,0),"CODIGO INVALIDO ")</f>
        <v>TEBAIDA 1</v>
      </c>
      <c r="H834" s="27" t="s">
        <v>1317</v>
      </c>
      <c r="I834" s="133">
        <v>-4.0193476429669701</v>
      </c>
      <c r="J834" s="45">
        <v>-79.216897487640395</v>
      </c>
      <c r="K834" s="68">
        <v>44879</v>
      </c>
      <c r="L834" s="134" t="s">
        <v>36</v>
      </c>
      <c r="M834" s="45" t="s">
        <v>17</v>
      </c>
      <c r="N834" s="71">
        <v>0.58333333333333337</v>
      </c>
      <c r="O834" s="135">
        <v>0.64583333333333337</v>
      </c>
      <c r="P834" s="45">
        <v>3.52</v>
      </c>
      <c r="Q834" s="40" t="s">
        <v>46</v>
      </c>
      <c r="R834" s="33" t="s">
        <v>47</v>
      </c>
      <c r="S834" s="65" t="s">
        <v>49</v>
      </c>
      <c r="T834" s="45"/>
      <c r="U834" s="33" t="s">
        <v>50</v>
      </c>
      <c r="V834" s="216"/>
      <c r="W834" s="216"/>
      <c r="X834" s="216"/>
      <c r="Y834" s="216"/>
      <c r="Z834" s="216"/>
      <c r="AA834" s="216"/>
      <c r="AB834" s="216"/>
      <c r="AC834" s="216"/>
      <c r="AD834" s="216"/>
      <c r="AE834" s="216"/>
      <c r="AF834" s="216"/>
      <c r="AG834" s="216"/>
      <c r="AH834" s="216"/>
      <c r="AI834" s="216"/>
      <c r="AJ834" s="216"/>
      <c r="AK834" s="216"/>
      <c r="AL834" s="216"/>
      <c r="AM834" s="216"/>
      <c r="AN834" s="216"/>
      <c r="AO834" s="216"/>
      <c r="AP834" s="216"/>
      <c r="AQ834" s="216"/>
      <c r="AR834" s="216"/>
      <c r="AS834" s="216"/>
      <c r="AT834" s="216"/>
      <c r="AU834" s="216"/>
      <c r="AV834" s="196"/>
      <c r="AW834" s="196"/>
      <c r="AX834" s="196"/>
      <c r="AY834" s="196"/>
      <c r="AZ834" s="216"/>
      <c r="BA834" s="196"/>
      <c r="BB834" s="196"/>
      <c r="BC834" s="196"/>
      <c r="BD834" s="196"/>
      <c r="BE834" s="196"/>
      <c r="BF834" s="196"/>
      <c r="BG834" s="196"/>
      <c r="BH834" s="196"/>
      <c r="BI834" s="196"/>
      <c r="BJ834" s="196"/>
      <c r="BK834" s="196"/>
      <c r="BL834" s="196"/>
      <c r="BM834" s="196"/>
      <c r="BN834" s="196"/>
      <c r="BO834" s="196"/>
      <c r="BP834" s="196"/>
      <c r="BQ834" s="196"/>
      <c r="BR834" s="196"/>
    </row>
    <row r="835" spans="1:70" s="213" customFormat="1" ht="14.25" customHeight="1" x14ac:dyDescent="0.25">
      <c r="A835" s="23" t="str">
        <f>IFERROR(VLOOKUP(D835,[23]CODIGOS!$A$1:$I$1872,2,0),"CODIGO INVALIDO ")</f>
        <v>ZONA 7</v>
      </c>
      <c r="B835" s="23" t="str">
        <f>IFERROR(VLOOKUP(D835,[23]CODIGOS!$A$1:$I$1872,3,0),"CODIGO INVALIDO ")</f>
        <v>LOJA</v>
      </c>
      <c r="C835" s="23" t="str">
        <f>IFERROR(VLOOKUP(D835,[23]CODIGOS!$A$1:$I$1872,4,0),"CODIGO INVALIDO ")</f>
        <v>LOJA</v>
      </c>
      <c r="D835" s="235" t="s">
        <v>340</v>
      </c>
      <c r="E835" s="23" t="str">
        <f>IFERROR(VLOOKUP(D835,[24]CODIGOS!$A$1:$I$1872,6,0),"CODIGO INVALIDO ")</f>
        <v>LOJA</v>
      </c>
      <c r="F835" s="23" t="str">
        <f>IFERROR(VLOOKUP(D835,[24]CODIGOS!$A$1:$I$1872,7,0),"CODIGO INVALIDO ")</f>
        <v>SAGRARIO</v>
      </c>
      <c r="G835" s="23" t="str">
        <f>IFERROR(VLOOKUP(D835,[24]CODIGOS!$A$1:$I$1872,8,0),"CODIGO INVALIDO ")</f>
        <v>SAGRARIO 1</v>
      </c>
      <c r="H835" s="236" t="s">
        <v>1379</v>
      </c>
      <c r="I835" s="237">
        <v>-4.0041179176714401</v>
      </c>
      <c r="J835" s="237">
        <v>-79.180644750595107</v>
      </c>
      <c r="K835" s="232">
        <v>44918</v>
      </c>
      <c r="L835" s="238" t="s">
        <v>36</v>
      </c>
      <c r="M835" s="238" t="s">
        <v>17</v>
      </c>
      <c r="N835" s="239">
        <v>0.3611111111111111</v>
      </c>
      <c r="O835" s="240">
        <v>0.54166666666666663</v>
      </c>
      <c r="P835" s="238">
        <v>3.2</v>
      </c>
      <c r="Q835" s="234" t="s">
        <v>46</v>
      </c>
      <c r="R835" s="234" t="s">
        <v>47</v>
      </c>
      <c r="S835" s="234" t="s">
        <v>83</v>
      </c>
      <c r="T835" s="238"/>
      <c r="U835" s="220" t="s">
        <v>50</v>
      </c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  <c r="AK835" s="214"/>
      <c r="AL835" s="214"/>
      <c r="AM835" s="214"/>
      <c r="AN835" s="214"/>
      <c r="AO835" s="214"/>
      <c r="AP835" s="214"/>
      <c r="AQ835" s="214"/>
      <c r="AR835" s="214"/>
      <c r="AS835" s="214"/>
      <c r="AT835" s="214"/>
      <c r="AU835" s="214"/>
      <c r="AV835" s="214"/>
      <c r="AW835" s="214"/>
      <c r="AX835" s="214"/>
      <c r="AY835" s="214"/>
      <c r="AZ835" s="214"/>
    </row>
    <row r="836" spans="1:70" s="192" customFormat="1" ht="14.25" customHeight="1" x14ac:dyDescent="0.2">
      <c r="A836" s="23" t="str">
        <f>IFERROR(VLOOKUP(D836,[23]CODIGOS!$A$1:$I$1872,2,0),"CODIGO INVALIDO ")</f>
        <v>ZONA 7</v>
      </c>
      <c r="B836" s="23" t="str">
        <f>IFERROR(VLOOKUP(D836,[23]CODIGOS!$A$1:$I$1872,3,0),"CODIGO INVALIDO ")</f>
        <v>EL ORO</v>
      </c>
      <c r="C836" s="23" t="str">
        <f>IFERROR(VLOOKUP(D836,[23]CODIGOS!$A$1:$I$1872,4,0),"CODIGO INVALIDO ")</f>
        <v>MACHALA</v>
      </c>
      <c r="D836" s="69" t="s">
        <v>134</v>
      </c>
      <c r="E836" s="23" t="str">
        <f>IFERROR(VLOOKUP(D836,[24]CODIGOS!$A$1:$I$1872,6,0),"CODIGO INVALIDO ")</f>
        <v>MACHALA</v>
      </c>
      <c r="F836" s="23" t="str">
        <f>IFERROR(VLOOKUP(D836,[24]CODIGOS!$A$1:$I$1872,7,0),"CODIGO INVALIDO ")</f>
        <v>LA FERROVIARIA</v>
      </c>
      <c r="G836" s="23" t="str">
        <f>IFERROR(VLOOKUP(D836,[24]CODIGOS!$A$1:$I$1872,8,0),"CODIGO INVALIDO ")</f>
        <v>LA FERROVIARIA 1</v>
      </c>
      <c r="H836" s="23" t="s">
        <v>135</v>
      </c>
      <c r="I836" s="59">
        <v>-3.6901069999999998</v>
      </c>
      <c r="J836" s="37">
        <v>-79.618900999999994</v>
      </c>
      <c r="K836" s="68">
        <v>44568</v>
      </c>
      <c r="L836" s="68" t="s">
        <v>137</v>
      </c>
      <c r="M836" s="61" t="s">
        <v>17</v>
      </c>
      <c r="N836" s="56">
        <v>0.52777777777777779</v>
      </c>
      <c r="O836" s="56">
        <v>0.57291666666666663</v>
      </c>
      <c r="P836" s="27">
        <v>6.79</v>
      </c>
      <c r="Q836" s="65" t="s">
        <v>46</v>
      </c>
      <c r="R836" s="27" t="s">
        <v>47</v>
      </c>
      <c r="S836" s="27" t="s">
        <v>83</v>
      </c>
      <c r="T836" s="23"/>
      <c r="U836" s="27" t="s">
        <v>50</v>
      </c>
    </row>
    <row r="837" spans="1:70" s="192" customFormat="1" ht="14.25" customHeight="1" x14ac:dyDescent="0.2">
      <c r="A837" s="23" t="str">
        <f>IFERROR(VLOOKUP(D837,[23]CODIGOS!$A$1:$I$1872,2,0),"CODIGO INVALIDO ")</f>
        <v>ZONA 7</v>
      </c>
      <c r="B837" s="23" t="str">
        <f>IFERROR(VLOOKUP(D837,[23]CODIGOS!$A$1:$I$1872,3,0),"CODIGO INVALIDO ")</f>
        <v>EL ORO</v>
      </c>
      <c r="C837" s="23" t="str">
        <f>IFERROR(VLOOKUP(D837,[23]CODIGOS!$A$1:$I$1872,4,0),"CODIGO INVALIDO ")</f>
        <v>MACHALA</v>
      </c>
      <c r="D837" s="69" t="s">
        <v>134</v>
      </c>
      <c r="E837" s="23" t="str">
        <f>IFERROR(VLOOKUP(D837,[24]CODIGOS!$A$1:$I$1872,6,0),"CODIGO INVALIDO ")</f>
        <v>MACHALA</v>
      </c>
      <c r="F837" s="23" t="str">
        <f>IFERROR(VLOOKUP(D837,[24]CODIGOS!$A$1:$I$1872,7,0),"CODIGO INVALIDO ")</f>
        <v>LA FERROVIARIA</v>
      </c>
      <c r="G837" s="23" t="str">
        <f>IFERROR(VLOOKUP(D837,[24]CODIGOS!$A$1:$I$1872,8,0),"CODIGO INVALIDO ")</f>
        <v>LA FERROVIARIA 1</v>
      </c>
      <c r="H837" s="23" t="s">
        <v>201</v>
      </c>
      <c r="I837" s="59">
        <v>-3.6957988378353601</v>
      </c>
      <c r="J837" s="37">
        <v>-79.621797010325807</v>
      </c>
      <c r="K837" s="68">
        <v>44571</v>
      </c>
      <c r="L837" s="68" t="s">
        <v>137</v>
      </c>
      <c r="M837" s="61" t="s">
        <v>17</v>
      </c>
      <c r="N837" s="56">
        <v>0.625</v>
      </c>
      <c r="O837" s="56">
        <v>0.65625</v>
      </c>
      <c r="P837" s="27">
        <v>2.6</v>
      </c>
      <c r="Q837" s="65" t="s">
        <v>46</v>
      </c>
      <c r="R837" s="27" t="s">
        <v>47</v>
      </c>
      <c r="S837" s="27" t="s">
        <v>83</v>
      </c>
      <c r="T837" s="23"/>
      <c r="U837" s="27" t="s">
        <v>50</v>
      </c>
    </row>
    <row r="838" spans="1:70" s="192" customFormat="1" ht="14.25" customHeight="1" x14ac:dyDescent="0.2">
      <c r="A838" s="23" t="str">
        <f>IFERROR(VLOOKUP(D838,[23]CODIGOS!$A$1:$I$1872,2,0),"CODIGO INVALIDO ")</f>
        <v>ZONA 7</v>
      </c>
      <c r="B838" s="23" t="str">
        <f>IFERROR(VLOOKUP(D838,[23]CODIGOS!$A$1:$I$1872,3,0),"CODIGO INVALIDO ")</f>
        <v>EL ORO</v>
      </c>
      <c r="C838" s="23" t="str">
        <f>IFERROR(VLOOKUP(D838,[23]CODIGOS!$A$1:$I$1872,4,0),"CODIGO INVALIDO ")</f>
        <v>MACHALA</v>
      </c>
      <c r="D838" s="69" t="s">
        <v>134</v>
      </c>
      <c r="E838" s="23" t="str">
        <f>IFERROR(VLOOKUP(D838,[24]CODIGOS!$A$1:$I$1872,6,0),"CODIGO INVALIDO ")</f>
        <v>MACHALA</v>
      </c>
      <c r="F838" s="23" t="str">
        <f>IFERROR(VLOOKUP(D838,[24]CODIGOS!$A$1:$I$1872,7,0),"CODIGO INVALIDO ")</f>
        <v>LA FERROVIARIA</v>
      </c>
      <c r="G838" s="23" t="str">
        <f>IFERROR(VLOOKUP(D838,[24]CODIGOS!$A$1:$I$1872,8,0),"CODIGO INVALIDO ")</f>
        <v>LA FERROVIARIA 1</v>
      </c>
      <c r="H838" s="23" t="s">
        <v>201</v>
      </c>
      <c r="I838" s="59">
        <v>-3.6855479999999998</v>
      </c>
      <c r="J838" s="37">
        <v>-79.620446999999999</v>
      </c>
      <c r="K838" s="68">
        <v>44572</v>
      </c>
      <c r="L838" s="68" t="s">
        <v>137</v>
      </c>
      <c r="M838" s="61" t="s">
        <v>17</v>
      </c>
      <c r="N838" s="56">
        <v>0.5625</v>
      </c>
      <c r="O838" s="56">
        <v>0.60069444444444442</v>
      </c>
      <c r="P838" s="27">
        <v>4.0199999999999996</v>
      </c>
      <c r="Q838" s="65" t="s">
        <v>46</v>
      </c>
      <c r="R838" s="27" t="s">
        <v>47</v>
      </c>
      <c r="S838" s="27" t="s">
        <v>765</v>
      </c>
      <c r="T838" s="23"/>
      <c r="U838" s="27" t="s">
        <v>50</v>
      </c>
    </row>
    <row r="839" spans="1:70" s="192" customFormat="1" ht="14.25" customHeight="1" x14ac:dyDescent="0.2">
      <c r="A839" s="23" t="str">
        <f>IFERROR(VLOOKUP(D839,[23]CODIGOS!$A$1:$I$1872,2,0),"CODIGO INVALIDO ")</f>
        <v>ZONA 7</v>
      </c>
      <c r="B839" s="23" t="str">
        <f>IFERROR(VLOOKUP(D839,[23]CODIGOS!$A$1:$I$1872,3,0),"CODIGO INVALIDO ")</f>
        <v>EL ORO</v>
      </c>
      <c r="C839" s="23" t="str">
        <f>IFERROR(VLOOKUP(D839,[23]CODIGOS!$A$1:$I$1872,4,0),"CODIGO INVALIDO ")</f>
        <v>MACHALA</v>
      </c>
      <c r="D839" s="69" t="s">
        <v>134</v>
      </c>
      <c r="E839" s="23" t="str">
        <f>IFERROR(VLOOKUP(D839,[24]CODIGOS!$A$1:$I$1872,6,0),"CODIGO INVALIDO ")</f>
        <v>MACHALA</v>
      </c>
      <c r="F839" s="23" t="str">
        <f>IFERROR(VLOOKUP(D839,[24]CODIGOS!$A$1:$I$1872,7,0),"CODIGO INVALIDO ")</f>
        <v>LA FERROVIARIA</v>
      </c>
      <c r="G839" s="23" t="str">
        <f>IFERROR(VLOOKUP(D839,[24]CODIGOS!$A$1:$I$1872,8,0),"CODIGO INVALIDO ")</f>
        <v>LA FERROVIARIA 1</v>
      </c>
      <c r="H839" s="23" t="s">
        <v>236</v>
      </c>
      <c r="I839" s="59">
        <v>-3.6830319999999999</v>
      </c>
      <c r="J839" s="37">
        <v>-79.679068999999998</v>
      </c>
      <c r="K839" s="68">
        <v>44578</v>
      </c>
      <c r="L839" s="68" t="s">
        <v>137</v>
      </c>
      <c r="M839" s="61" t="s">
        <v>17</v>
      </c>
      <c r="N839" s="56">
        <v>0.58333333333333337</v>
      </c>
      <c r="O839" s="56">
        <v>0.75</v>
      </c>
      <c r="P839" s="27">
        <v>4.88</v>
      </c>
      <c r="Q839" s="65" t="s">
        <v>46</v>
      </c>
      <c r="R839" s="27" t="s">
        <v>47</v>
      </c>
      <c r="S839" s="27" t="s">
        <v>75</v>
      </c>
      <c r="T839" s="23" t="s">
        <v>237</v>
      </c>
      <c r="U839" s="27" t="s">
        <v>50</v>
      </c>
    </row>
    <row r="840" spans="1:70" s="192" customFormat="1" ht="14.25" customHeight="1" x14ac:dyDescent="0.2">
      <c r="A840" s="23" t="str">
        <f>IFERROR(VLOOKUP(D840,[23]CODIGOS!$A$1:$I$1872,2,0),"CODIGO INVALIDO ")</f>
        <v>ZONA 7</v>
      </c>
      <c r="B840" s="23" t="str">
        <f>IFERROR(VLOOKUP(D840,[23]CODIGOS!$A$1:$I$1872,3,0),"CODIGO INVALIDO ")</f>
        <v>EL ORO</v>
      </c>
      <c r="C840" s="23" t="str">
        <f>IFERROR(VLOOKUP(D840,[23]CODIGOS!$A$1:$I$1872,4,0),"CODIGO INVALIDO ")</f>
        <v>MACHALA</v>
      </c>
      <c r="D840" s="69" t="s">
        <v>134</v>
      </c>
      <c r="E840" s="23" t="str">
        <f>IFERROR(VLOOKUP(D840,[24]CODIGOS!$A$1:$I$1872,6,0),"CODIGO INVALIDO ")</f>
        <v>MACHALA</v>
      </c>
      <c r="F840" s="23" t="str">
        <f>IFERROR(VLOOKUP(D840,[24]CODIGOS!$A$1:$I$1872,7,0),"CODIGO INVALIDO ")</f>
        <v>LA FERROVIARIA</v>
      </c>
      <c r="G840" s="23" t="str">
        <f>IFERROR(VLOOKUP(D840,[24]CODIGOS!$A$1:$I$1872,8,0),"CODIGO INVALIDO ")</f>
        <v>LA FERROVIARIA 1</v>
      </c>
      <c r="H840" s="23" t="s">
        <v>236</v>
      </c>
      <c r="I840" s="59">
        <v>-3.6844549999999998</v>
      </c>
      <c r="J840" s="37">
        <v>-79.677324999999996</v>
      </c>
      <c r="K840" s="68">
        <v>44578</v>
      </c>
      <c r="L840" s="68" t="s">
        <v>137</v>
      </c>
      <c r="M840" s="61" t="s">
        <v>17</v>
      </c>
      <c r="N840" s="56">
        <v>0.5</v>
      </c>
      <c r="O840" s="56">
        <v>0.75</v>
      </c>
      <c r="P840" s="27">
        <v>4.07</v>
      </c>
      <c r="Q840" s="65" t="s">
        <v>46</v>
      </c>
      <c r="R840" s="27" t="s">
        <v>47</v>
      </c>
      <c r="S840" s="27" t="s">
        <v>238</v>
      </c>
      <c r="T840" s="23" t="s">
        <v>239</v>
      </c>
      <c r="U840" s="27" t="s">
        <v>50</v>
      </c>
    </row>
    <row r="841" spans="1:70" s="192" customFormat="1" ht="14.25" customHeight="1" x14ac:dyDescent="0.2">
      <c r="A841" s="23" t="str">
        <f>IFERROR(VLOOKUP(D841,[23]CODIGOS!$A$1:$I$1872,2,0),"CODIGO INVALIDO ")</f>
        <v>ZONA 7</v>
      </c>
      <c r="B841" s="23" t="str">
        <f>IFERROR(VLOOKUP(D841,[23]CODIGOS!$A$1:$I$1872,3,0),"CODIGO INVALIDO ")</f>
        <v>EL ORO</v>
      </c>
      <c r="C841" s="23" t="str">
        <f>IFERROR(VLOOKUP(D841,[23]CODIGOS!$A$1:$I$1872,4,0),"CODIGO INVALIDO ")</f>
        <v>SANTA ROSA</v>
      </c>
      <c r="D841" s="69" t="s">
        <v>294</v>
      </c>
      <c r="E841" s="23" t="str">
        <f>IFERROR(VLOOKUP(D841,[24]CODIGOS!$A$1:$I$1872,6,0),"CODIGO INVALIDO ")</f>
        <v>SANTA ROSA</v>
      </c>
      <c r="F841" s="23" t="str">
        <f>IFERROR(VLOOKUP(D841,[24]CODIGOS!$A$1:$I$1872,7,0),"CODIGO INVALIDO ")</f>
        <v>BELLA MARIA</v>
      </c>
      <c r="G841" s="23" t="str">
        <f>IFERROR(VLOOKUP(D841,[24]CODIGOS!$A$1:$I$1872,8,0),"CODIGO INVALIDO ")</f>
        <v>BELLA MARIA 1</v>
      </c>
      <c r="H841" s="23" t="s">
        <v>352</v>
      </c>
      <c r="I841" s="59">
        <v>-3.3936000000000002</v>
      </c>
      <c r="J841" s="37">
        <v>-79.838134999999994</v>
      </c>
      <c r="K841" s="68">
        <v>44595</v>
      </c>
      <c r="L841" s="68" t="s">
        <v>137</v>
      </c>
      <c r="M841" s="61" t="s">
        <v>17</v>
      </c>
      <c r="N841" s="56">
        <v>0.27083333333333331</v>
      </c>
      <c r="O841" s="56">
        <v>0.3125</v>
      </c>
      <c r="P841" s="27">
        <v>10.32</v>
      </c>
      <c r="Q841" s="65" t="s">
        <v>46</v>
      </c>
      <c r="R841" s="27" t="s">
        <v>47</v>
      </c>
      <c r="S841" s="27" t="s">
        <v>329</v>
      </c>
      <c r="T841" s="23"/>
      <c r="U841" s="27" t="s">
        <v>50</v>
      </c>
    </row>
    <row r="842" spans="1:70" s="192" customFormat="1" ht="14.25" customHeight="1" x14ac:dyDescent="0.2">
      <c r="A842" s="23" t="str">
        <f>IFERROR(VLOOKUP(D842,[23]CODIGOS!$A$1:$I$1872,2,0),"CODIGO INVALIDO ")</f>
        <v>ZONA 7</v>
      </c>
      <c r="B842" s="23" t="str">
        <f>IFERROR(VLOOKUP(D842,[23]CODIGOS!$A$1:$I$1872,3,0),"CODIGO INVALIDO ")</f>
        <v>EL ORO</v>
      </c>
      <c r="C842" s="23" t="str">
        <f>IFERROR(VLOOKUP(D842,[23]CODIGOS!$A$1:$I$1872,4,0),"CODIGO INVALIDO ")</f>
        <v>ARENILLAS</v>
      </c>
      <c r="D842" s="69" t="s">
        <v>133</v>
      </c>
      <c r="E842" s="23" t="str">
        <f>IFERROR(VLOOKUP(D842,[24]CODIGOS!$A$1:$I$1872,6,0),"CODIGO INVALIDO ")</f>
        <v>HUAQUILLAS</v>
      </c>
      <c r="F842" s="23" t="str">
        <f>IFERROR(VLOOKUP(D842,[24]CODIGOS!$A$1:$I$1872,7,0),"CODIGO INVALIDO ")</f>
        <v>GUABILLO</v>
      </c>
      <c r="G842" s="23" t="str">
        <f>IFERROR(VLOOKUP(D842,[24]CODIGOS!$A$1:$I$1872,8,0),"CODIGO INVALIDO ")</f>
        <v>GUABILLO 1</v>
      </c>
      <c r="H842" s="23" t="s">
        <v>402</v>
      </c>
      <c r="I842" s="59">
        <v>-3.4844029999999999</v>
      </c>
      <c r="J842" s="37">
        <f>-80.243318</f>
        <v>-80.243318000000002</v>
      </c>
      <c r="K842" s="68">
        <v>44601</v>
      </c>
      <c r="L842" s="68" t="s">
        <v>137</v>
      </c>
      <c r="M842" s="61" t="s">
        <v>17</v>
      </c>
      <c r="N842" s="56">
        <v>0.52083333333333337</v>
      </c>
      <c r="O842" s="56">
        <v>0.60416666666666663</v>
      </c>
      <c r="P842" s="27">
        <v>9.36</v>
      </c>
      <c r="Q842" s="65" t="s">
        <v>46</v>
      </c>
      <c r="R842" s="27" t="s">
        <v>47</v>
      </c>
      <c r="S842" s="27" t="s">
        <v>48</v>
      </c>
      <c r="T842" s="23" t="s">
        <v>166</v>
      </c>
      <c r="U842" s="27" t="s">
        <v>50</v>
      </c>
    </row>
    <row r="843" spans="1:70" s="192" customFormat="1" ht="14.25" customHeight="1" x14ac:dyDescent="0.2">
      <c r="A843" s="23" t="str">
        <f>IFERROR(VLOOKUP(D843,[23]CODIGOS!$A$1:$I$1872,2,0),"CODIGO INVALIDO ")</f>
        <v>ZONA 7</v>
      </c>
      <c r="B843" s="23" t="str">
        <f>IFERROR(VLOOKUP(D843,[23]CODIGOS!$A$1:$I$1872,3,0),"CODIGO INVALIDO ")</f>
        <v>EL ORO</v>
      </c>
      <c r="C843" s="23" t="str">
        <f>IFERROR(VLOOKUP(D843,[23]CODIGOS!$A$1:$I$1872,4,0),"CODIGO INVALIDO ")</f>
        <v>SANTA ROSA</v>
      </c>
      <c r="D843" s="69" t="s">
        <v>294</v>
      </c>
      <c r="E843" s="23" t="str">
        <f>IFERROR(VLOOKUP(D843,[24]CODIGOS!$A$1:$I$1872,6,0),"CODIGO INVALIDO ")</f>
        <v>SANTA ROSA</v>
      </c>
      <c r="F843" s="23" t="str">
        <f>IFERROR(VLOOKUP(D843,[24]CODIGOS!$A$1:$I$1872,7,0),"CODIGO INVALIDO ")</f>
        <v>BELLA MARIA</v>
      </c>
      <c r="G843" s="23" t="str">
        <f>IFERROR(VLOOKUP(D843,[24]CODIGOS!$A$1:$I$1872,8,0),"CODIGO INVALIDO ")</f>
        <v>BELLA MARIA 1</v>
      </c>
      <c r="H843" s="23" t="s">
        <v>403</v>
      </c>
      <c r="I843" s="59">
        <v>-3.6868069999999999</v>
      </c>
      <c r="J843" s="37">
        <v>-79.622833999999997</v>
      </c>
      <c r="K843" s="68">
        <v>44603</v>
      </c>
      <c r="L843" s="68" t="s">
        <v>137</v>
      </c>
      <c r="M843" s="61" t="s">
        <v>17</v>
      </c>
      <c r="N843" s="56">
        <v>0.4375</v>
      </c>
      <c r="O843" s="56">
        <v>0.58333333333333337</v>
      </c>
      <c r="P843" s="27">
        <v>7.94</v>
      </c>
      <c r="Q843" s="65" t="s">
        <v>46</v>
      </c>
      <c r="R843" s="27" t="s">
        <v>47</v>
      </c>
      <c r="S843" s="27" t="s">
        <v>83</v>
      </c>
      <c r="T843" s="23"/>
      <c r="U843" s="27" t="s">
        <v>50</v>
      </c>
    </row>
    <row r="844" spans="1:70" s="192" customFormat="1" ht="14.25" customHeight="1" x14ac:dyDescent="0.2">
      <c r="A844" s="23" t="str">
        <f>IFERROR(VLOOKUP(D844,[23]CODIGOS!$A$1:$I$1872,2,0),"CODIGO INVALIDO ")</f>
        <v>ZONA 7</v>
      </c>
      <c r="B844" s="23" t="str">
        <f>IFERROR(VLOOKUP(D844,[23]CODIGOS!$A$1:$I$1872,3,0),"CODIGO INVALIDO ")</f>
        <v>EL ORO</v>
      </c>
      <c r="C844" s="23" t="str">
        <f>IFERROR(VLOOKUP(D844,[23]CODIGOS!$A$1:$I$1872,4,0),"CODIGO INVALIDO ")</f>
        <v>SANTA ROSA</v>
      </c>
      <c r="D844" s="69" t="s">
        <v>294</v>
      </c>
      <c r="E844" s="23" t="str">
        <f>IFERROR(VLOOKUP(D844,[24]CODIGOS!$A$1:$I$1872,6,0),"CODIGO INVALIDO ")</f>
        <v>SANTA ROSA</v>
      </c>
      <c r="F844" s="23" t="str">
        <f>IFERROR(VLOOKUP(D844,[24]CODIGOS!$A$1:$I$1872,7,0),"CODIGO INVALIDO ")</f>
        <v>BELLA MARIA</v>
      </c>
      <c r="G844" s="23" t="str">
        <f>IFERROR(VLOOKUP(D844,[24]CODIGOS!$A$1:$I$1872,8,0),"CODIGO INVALIDO ")</f>
        <v>BELLA MARIA 1</v>
      </c>
      <c r="H844" s="23" t="s">
        <v>500</v>
      </c>
      <c r="I844" s="59">
        <v>-3.34328784277157</v>
      </c>
      <c r="J844" s="37">
        <v>-78.814718961715698</v>
      </c>
      <c r="K844" s="68">
        <v>44623</v>
      </c>
      <c r="L844" s="68" t="s">
        <v>137</v>
      </c>
      <c r="M844" s="61" t="s">
        <v>17</v>
      </c>
      <c r="N844" s="56">
        <v>0.4375</v>
      </c>
      <c r="O844" s="56">
        <v>0.5</v>
      </c>
      <c r="P844" s="27">
        <v>3</v>
      </c>
      <c r="Q844" s="65" t="s">
        <v>46</v>
      </c>
      <c r="R844" s="27" t="s">
        <v>47</v>
      </c>
      <c r="S844" s="27" t="s">
        <v>503</v>
      </c>
      <c r="T844" s="23" t="s">
        <v>502</v>
      </c>
      <c r="U844" s="27" t="s">
        <v>50</v>
      </c>
    </row>
    <row r="845" spans="1:70" s="192" customFormat="1" ht="14.25" customHeight="1" x14ac:dyDescent="0.2">
      <c r="A845" s="23" t="str">
        <f>IFERROR(VLOOKUP(D845,[23]CODIGOS!$A$1:$I$1872,2,0),"CODIGO INVALIDO ")</f>
        <v>ZONA 7</v>
      </c>
      <c r="B845" s="23" t="str">
        <f>IFERROR(VLOOKUP(D845,[23]CODIGOS!$A$1:$I$1872,3,0),"CODIGO INVALIDO ")</f>
        <v>EL ORO</v>
      </c>
      <c r="C845" s="23" t="str">
        <f>IFERROR(VLOOKUP(D845,[23]CODIGOS!$A$1:$I$1872,4,0),"CODIGO INVALIDO ")</f>
        <v>SANTA ROSA</v>
      </c>
      <c r="D845" s="69" t="s">
        <v>294</v>
      </c>
      <c r="E845" s="23" t="str">
        <f>IFERROR(VLOOKUP(D845,[24]CODIGOS!$A$1:$I$1872,6,0),"CODIGO INVALIDO ")</f>
        <v>SANTA ROSA</v>
      </c>
      <c r="F845" s="23" t="str">
        <f>IFERROR(VLOOKUP(D845,[24]CODIGOS!$A$1:$I$1872,7,0),"CODIGO INVALIDO ")</f>
        <v>BELLA MARIA</v>
      </c>
      <c r="G845" s="23" t="str">
        <f>IFERROR(VLOOKUP(D845,[24]CODIGOS!$A$1:$I$1872,8,0),"CODIGO INVALIDO ")</f>
        <v>BELLA MARIA 1</v>
      </c>
      <c r="H845" s="23" t="s">
        <v>501</v>
      </c>
      <c r="I845" s="59">
        <v>-3.2846890000000002</v>
      </c>
      <c r="J845" s="37">
        <v>-79.898767000000007</v>
      </c>
      <c r="K845" s="68">
        <v>44623</v>
      </c>
      <c r="L845" s="68" t="s">
        <v>137</v>
      </c>
      <c r="M845" s="61" t="s">
        <v>17</v>
      </c>
      <c r="N845" s="56">
        <v>0.60416666666666663</v>
      </c>
      <c r="O845" s="56">
        <v>0.66666666666666663</v>
      </c>
      <c r="P845" s="27">
        <v>26</v>
      </c>
      <c r="Q845" s="65" t="s">
        <v>46</v>
      </c>
      <c r="R845" s="27" t="s">
        <v>47</v>
      </c>
      <c r="S845" s="27" t="s">
        <v>176</v>
      </c>
      <c r="T845" s="23"/>
      <c r="U845" s="27" t="s">
        <v>50</v>
      </c>
    </row>
    <row r="846" spans="1:70" s="192" customFormat="1" ht="14.25" customHeight="1" x14ac:dyDescent="0.2">
      <c r="A846" s="23" t="str">
        <f>IFERROR(VLOOKUP(D846,[23]CODIGOS!$A$1:$I$1872,2,0),"CODIGO INVALIDO ")</f>
        <v>ZONA 7</v>
      </c>
      <c r="B846" s="23" t="str">
        <f>IFERROR(VLOOKUP(D846,[23]CODIGOS!$A$1:$I$1872,3,0),"CODIGO INVALIDO ")</f>
        <v>EL ORO</v>
      </c>
      <c r="C846" s="23" t="str">
        <f>IFERROR(VLOOKUP(D846,[23]CODIGOS!$A$1:$I$1872,4,0),"CODIGO INVALIDO ")</f>
        <v>ARENILLAS</v>
      </c>
      <c r="D846" s="69" t="s">
        <v>133</v>
      </c>
      <c r="E846" s="23" t="str">
        <f>IFERROR(VLOOKUP(D846,[24]CODIGOS!$A$1:$I$1872,6,0),"CODIGO INVALIDO ")</f>
        <v>HUAQUILLAS</v>
      </c>
      <c r="F846" s="23" t="str">
        <f>IFERROR(VLOOKUP(D846,[24]CODIGOS!$A$1:$I$1872,7,0),"CODIGO INVALIDO ")</f>
        <v>GUABILLO</v>
      </c>
      <c r="G846" s="23" t="str">
        <f>IFERROR(VLOOKUP(D846,[24]CODIGOS!$A$1:$I$1872,8,0),"CODIGO INVALIDO ")</f>
        <v>GUABILLO 1</v>
      </c>
      <c r="H846" s="23" t="s">
        <v>546</v>
      </c>
      <c r="I846" s="59">
        <v>-3.4345859999999999</v>
      </c>
      <c r="J846" s="37">
        <v>-79.970706000000007</v>
      </c>
      <c r="K846" s="68">
        <v>44627</v>
      </c>
      <c r="L846" s="68" t="s">
        <v>137</v>
      </c>
      <c r="M846" s="61" t="s">
        <v>17</v>
      </c>
      <c r="N846" s="56">
        <v>0.52083333333333337</v>
      </c>
      <c r="O846" s="56">
        <v>0.625</v>
      </c>
      <c r="P846" s="27">
        <v>12</v>
      </c>
      <c r="Q846" s="65" t="s">
        <v>46</v>
      </c>
      <c r="R846" s="27" t="s">
        <v>109</v>
      </c>
      <c r="S846" s="27" t="s">
        <v>441</v>
      </c>
      <c r="T846" s="23"/>
      <c r="U846" s="27" t="s">
        <v>50</v>
      </c>
    </row>
    <row r="847" spans="1:70" s="192" customFormat="1" ht="14.25" customHeight="1" x14ac:dyDescent="0.2">
      <c r="A847" s="23" t="str">
        <f>IFERROR(VLOOKUP(D847,[23]CODIGOS!$A$1:$I$1872,2,0),"CODIGO INVALIDO ")</f>
        <v>ZONA 7</v>
      </c>
      <c r="B847" s="23" t="str">
        <f>IFERROR(VLOOKUP(D847,[23]CODIGOS!$A$1:$I$1872,3,0),"CODIGO INVALIDO ")</f>
        <v>EL ORO</v>
      </c>
      <c r="C847" s="23" t="str">
        <f>IFERROR(VLOOKUP(D847,[23]CODIGOS!$A$1:$I$1872,4,0),"CODIGO INVALIDO ")</f>
        <v>ARENILLAS</v>
      </c>
      <c r="D847" s="65" t="s">
        <v>133</v>
      </c>
      <c r="E847" s="23" t="str">
        <f>IFERROR(VLOOKUP(D847,[24]CODIGOS!$A$1:$I$1872,6,0),"CODIGO INVALIDO ")</f>
        <v>HUAQUILLAS</v>
      </c>
      <c r="F847" s="23" t="str">
        <f>IFERROR(VLOOKUP(D847,[24]CODIGOS!$A$1:$I$1872,7,0),"CODIGO INVALIDO ")</f>
        <v>GUABILLO</v>
      </c>
      <c r="G847" s="23" t="str">
        <f>IFERROR(VLOOKUP(D847,[24]CODIGOS!$A$1:$I$1872,8,0),"CODIGO INVALIDO ")</f>
        <v>GUABILLO 1</v>
      </c>
      <c r="H847" s="65" t="s">
        <v>749</v>
      </c>
      <c r="I847" s="45">
        <v>-3.4575230000000001</v>
      </c>
      <c r="J847" s="37">
        <v>-79.963783000000006</v>
      </c>
      <c r="K847" s="68">
        <v>44652</v>
      </c>
      <c r="L847" s="45" t="s">
        <v>137</v>
      </c>
      <c r="M847" s="61" t="s">
        <v>17</v>
      </c>
      <c r="N847" s="79">
        <v>0.45833333333333331</v>
      </c>
      <c r="O847" s="79">
        <v>0.54166666666666663</v>
      </c>
      <c r="P847" s="65">
        <v>6</v>
      </c>
      <c r="Q847" s="45" t="s">
        <v>46</v>
      </c>
      <c r="R847" s="45" t="s">
        <v>47</v>
      </c>
      <c r="S847" s="27" t="s">
        <v>765</v>
      </c>
      <c r="T847" s="65"/>
      <c r="U847" s="45" t="s">
        <v>50</v>
      </c>
    </row>
    <row r="848" spans="1:70" s="192" customFormat="1" ht="14.25" customHeight="1" x14ac:dyDescent="0.2">
      <c r="A848" s="23" t="str">
        <f>IFERROR(VLOOKUP(D848,[23]CODIGOS!$A$1:$I$1872,2,0),"CODIGO INVALIDO ")</f>
        <v>ZONA 7</v>
      </c>
      <c r="B848" s="23" t="str">
        <f>IFERROR(VLOOKUP(D848,[23]CODIGOS!$A$1:$I$1872,3,0),"CODIGO INVALIDO ")</f>
        <v>EL ORO</v>
      </c>
      <c r="C848" s="23" t="str">
        <f>IFERROR(VLOOKUP(D848,[23]CODIGOS!$A$1:$I$1872,4,0),"CODIGO INVALIDO ")</f>
        <v>SANTA ROSA</v>
      </c>
      <c r="D848" s="23" t="s">
        <v>294</v>
      </c>
      <c r="E848" s="23" t="str">
        <f>IFERROR(VLOOKUP(D848,[24]CODIGOS!$A$1:$I$1872,6,0),"CODIGO INVALIDO ")</f>
        <v>SANTA ROSA</v>
      </c>
      <c r="F848" s="23" t="str">
        <f>IFERROR(VLOOKUP(D848,[24]CODIGOS!$A$1:$I$1872,7,0),"CODIGO INVALIDO ")</f>
        <v>BELLA MARIA</v>
      </c>
      <c r="G848" s="23" t="str">
        <f>IFERROR(VLOOKUP(D848,[24]CODIGOS!$A$1:$I$1872,8,0),"CODIGO INVALIDO ")</f>
        <v>BELLA MARIA 1</v>
      </c>
      <c r="H848" s="23" t="s">
        <v>844</v>
      </c>
      <c r="I848" s="59">
        <v>-3.7200679999999999</v>
      </c>
      <c r="J848" s="37">
        <f>-79.61907</f>
        <v>-79.619069999999994</v>
      </c>
      <c r="K848" s="68">
        <v>44701</v>
      </c>
      <c r="L848" s="45" t="s">
        <v>137</v>
      </c>
      <c r="M848" s="61" t="s">
        <v>17</v>
      </c>
      <c r="N848" s="28">
        <v>0.54166666666666663</v>
      </c>
      <c r="O848" s="28">
        <v>0.66666666666666663</v>
      </c>
      <c r="P848" s="23">
        <v>5.36</v>
      </c>
      <c r="Q848" s="27" t="s">
        <v>46</v>
      </c>
      <c r="R848" s="27" t="s">
        <v>47</v>
      </c>
      <c r="S848" s="23" t="s">
        <v>83</v>
      </c>
      <c r="T848" s="23"/>
      <c r="U848" s="45" t="s">
        <v>50</v>
      </c>
    </row>
    <row r="849" spans="1:21" s="192" customFormat="1" ht="14.25" customHeight="1" x14ac:dyDescent="0.2">
      <c r="A849" s="23" t="str">
        <f>IFERROR(VLOOKUP(D849,[23]CODIGOS!$A$1:$I$1872,2,0),"CODIGO INVALIDO ")</f>
        <v>ZONA 7</v>
      </c>
      <c r="B849" s="23" t="str">
        <f>IFERROR(VLOOKUP(D849,[23]CODIGOS!$A$1:$I$1872,3,0),"CODIGO INVALIDO ")</f>
        <v>EL ORO</v>
      </c>
      <c r="C849" s="23" t="str">
        <f>IFERROR(VLOOKUP(D849,[23]CODIGOS!$A$1:$I$1872,4,0),"CODIGO INVALIDO ")</f>
        <v>ARENILLAS</v>
      </c>
      <c r="D849" s="65" t="s">
        <v>133</v>
      </c>
      <c r="E849" s="23" t="str">
        <f>IFERROR(VLOOKUP(D849,[24]CODIGOS!$A$1:$I$1872,6,0),"CODIGO INVALIDO ")</f>
        <v>HUAQUILLAS</v>
      </c>
      <c r="F849" s="23" t="str">
        <f>IFERROR(VLOOKUP(D849,[24]CODIGOS!$A$1:$I$1872,7,0),"CODIGO INVALIDO ")</f>
        <v>GUABILLO</v>
      </c>
      <c r="G849" s="23" t="str">
        <f>IFERROR(VLOOKUP(D849,[24]CODIGOS!$A$1:$I$1872,8,0),"CODIGO INVALIDO ")</f>
        <v>GUABILLO 1</v>
      </c>
      <c r="H849" s="23" t="s">
        <v>845</v>
      </c>
      <c r="I849" s="45">
        <v>-3.4561809999999999</v>
      </c>
      <c r="J849" s="37">
        <v>-79.976910000000004</v>
      </c>
      <c r="K849" s="68">
        <v>44701</v>
      </c>
      <c r="L849" s="45" t="s">
        <v>137</v>
      </c>
      <c r="M849" s="61" t="s">
        <v>17</v>
      </c>
      <c r="N849" s="62">
        <v>0.6875</v>
      </c>
      <c r="O849" s="62">
        <v>0.75</v>
      </c>
      <c r="P849" s="23">
        <v>24.13</v>
      </c>
      <c r="Q849" s="27" t="s">
        <v>46</v>
      </c>
      <c r="R849" s="27" t="s">
        <v>47</v>
      </c>
      <c r="S849" s="23" t="s">
        <v>161</v>
      </c>
      <c r="T849" s="23"/>
      <c r="U849" s="45" t="s">
        <v>50</v>
      </c>
    </row>
    <row r="850" spans="1:21" s="192" customFormat="1" ht="14.25" customHeight="1" x14ac:dyDescent="0.2">
      <c r="A850" s="23" t="str">
        <f>IFERROR(VLOOKUP(D850,[23]CODIGOS!$A$1:$I$1872,2,0),"CODIGO INVALIDO ")</f>
        <v>ZONA 7</v>
      </c>
      <c r="B850" s="23" t="str">
        <f>IFERROR(VLOOKUP(D850,[23]CODIGOS!$A$1:$I$1872,3,0),"CODIGO INVALIDO ")</f>
        <v>EL ORO</v>
      </c>
      <c r="C850" s="23" t="str">
        <f>IFERROR(VLOOKUP(D850,[23]CODIGOS!$A$1:$I$1872,4,0),"CODIGO INVALIDO ")</f>
        <v>SANTA ROSA</v>
      </c>
      <c r="D850" s="23" t="s">
        <v>294</v>
      </c>
      <c r="E850" s="23" t="str">
        <f>IFERROR(VLOOKUP(D850,[24]CODIGOS!$A$1:$I$1872,6,0),"CODIGO INVALIDO ")</f>
        <v>SANTA ROSA</v>
      </c>
      <c r="F850" s="23" t="str">
        <f>IFERROR(VLOOKUP(D850,[24]CODIGOS!$A$1:$I$1872,7,0),"CODIGO INVALIDO ")</f>
        <v>BELLA MARIA</v>
      </c>
      <c r="G850" s="23" t="str">
        <f>IFERROR(VLOOKUP(D850,[24]CODIGOS!$A$1:$I$1872,8,0),"CODIGO INVALIDO ")</f>
        <v>BELLA MARIA 1</v>
      </c>
      <c r="H850" s="23" t="s">
        <v>924</v>
      </c>
      <c r="I850" s="59">
        <v>-3.337148</v>
      </c>
      <c r="J850" s="37">
        <v>-79.797944999999999</v>
      </c>
      <c r="K850" s="68">
        <v>44719</v>
      </c>
      <c r="L850" s="45" t="s">
        <v>137</v>
      </c>
      <c r="M850" s="61" t="s">
        <v>17</v>
      </c>
      <c r="N850" s="56">
        <v>0.33333333333333331</v>
      </c>
      <c r="O850" s="56">
        <v>0.5</v>
      </c>
      <c r="P850" s="27">
        <v>4.2</v>
      </c>
      <c r="Q850" s="27" t="s">
        <v>46</v>
      </c>
      <c r="R850" s="27" t="s">
        <v>47</v>
      </c>
      <c r="S850" s="27" t="s">
        <v>49</v>
      </c>
      <c r="T850" s="27"/>
      <c r="U850" s="27" t="s">
        <v>50</v>
      </c>
    </row>
    <row r="851" spans="1:21" s="192" customFormat="1" ht="14.25" customHeight="1" x14ac:dyDescent="0.2">
      <c r="A851" s="23" t="str">
        <f>IFERROR(VLOOKUP(D851,[23]CODIGOS!$A$1:$I$1872,2,0),"CODIGO INVALIDO ")</f>
        <v>ZONA 7</v>
      </c>
      <c r="B851" s="23" t="str">
        <f>IFERROR(VLOOKUP(D851,[23]CODIGOS!$A$1:$I$1872,3,0),"CODIGO INVALIDO ")</f>
        <v>EL ORO</v>
      </c>
      <c r="C851" s="23" t="str">
        <f>IFERROR(VLOOKUP(D851,[23]CODIGOS!$A$1:$I$1872,4,0),"CODIGO INVALIDO ")</f>
        <v>SANTA ROSA</v>
      </c>
      <c r="D851" s="23" t="s">
        <v>294</v>
      </c>
      <c r="E851" s="23" t="str">
        <f>IFERROR(VLOOKUP(D851,[24]CODIGOS!$A$1:$I$1872,6,0),"CODIGO INVALIDO ")</f>
        <v>SANTA ROSA</v>
      </c>
      <c r="F851" s="23" t="str">
        <f>IFERROR(VLOOKUP(D851,[24]CODIGOS!$A$1:$I$1872,7,0),"CODIGO INVALIDO ")</f>
        <v>BELLA MARIA</v>
      </c>
      <c r="G851" s="23" t="str">
        <f>IFERROR(VLOOKUP(D851,[24]CODIGOS!$A$1:$I$1872,8,0),"CODIGO INVALIDO ")</f>
        <v>BELLA MARIA 1</v>
      </c>
      <c r="H851" s="23" t="s">
        <v>925</v>
      </c>
      <c r="I851" s="59">
        <v>-3.2556152333983199</v>
      </c>
      <c r="J851" s="37">
        <v>-79.737889766693101</v>
      </c>
      <c r="K851" s="68">
        <v>44720</v>
      </c>
      <c r="L851" s="45" t="s">
        <v>137</v>
      </c>
      <c r="M851" s="61" t="s">
        <v>17</v>
      </c>
      <c r="N851" s="56">
        <v>0.33333333333333331</v>
      </c>
      <c r="O851" s="56">
        <v>0.5625</v>
      </c>
      <c r="P851" s="27">
        <v>2.7</v>
      </c>
      <c r="Q851" s="27" t="s">
        <v>46</v>
      </c>
      <c r="R851" s="27" t="s">
        <v>47</v>
      </c>
      <c r="S851" s="27" t="s">
        <v>49</v>
      </c>
      <c r="T851" s="27"/>
      <c r="U851" s="27" t="s">
        <v>50</v>
      </c>
    </row>
    <row r="852" spans="1:21" s="192" customFormat="1" ht="14.25" customHeight="1" x14ac:dyDescent="0.2">
      <c r="A852" s="23" t="str">
        <f>IFERROR(VLOOKUP(D852,[23]CODIGOS!$A$1:$I$1872,2,0),"CODIGO INVALIDO ")</f>
        <v>ZONA 7</v>
      </c>
      <c r="B852" s="23" t="str">
        <f>IFERROR(VLOOKUP(D852,[23]CODIGOS!$A$1:$I$1872,3,0),"CODIGO INVALIDO ")</f>
        <v>EL ORO</v>
      </c>
      <c r="C852" s="23" t="str">
        <f>IFERROR(VLOOKUP(D852,[23]CODIGOS!$A$1:$I$1872,4,0),"CODIGO INVALIDO ")</f>
        <v>MACHALA</v>
      </c>
      <c r="D852" s="45" t="s">
        <v>136</v>
      </c>
      <c r="E852" s="23" t="str">
        <f>IFERROR(VLOOKUP(D852,[24]CODIGOS!$A$1:$I$1872,6,0),"CODIGO INVALIDO ")</f>
        <v>MACHALA</v>
      </c>
      <c r="F852" s="23" t="str">
        <f>IFERROR(VLOOKUP(D852,[24]CODIGOS!$A$1:$I$1872,7,0),"CODIGO INVALIDO ")</f>
        <v>LAS KATYAS</v>
      </c>
      <c r="G852" s="23" t="str">
        <f>IFERROR(VLOOKUP(D852,[24]CODIGOS!$A$1:$I$1872,8,0),"CODIGO INVALIDO ")</f>
        <v>LAS KATYAS 2</v>
      </c>
      <c r="H852" s="23" t="s">
        <v>926</v>
      </c>
      <c r="I852" s="59">
        <v>-3.2738860000000001</v>
      </c>
      <c r="J852" s="37">
        <v>-79.927058000000002</v>
      </c>
      <c r="K852" s="68">
        <v>44720</v>
      </c>
      <c r="L852" s="45" t="s">
        <v>137</v>
      </c>
      <c r="M852" s="61" t="s">
        <v>17</v>
      </c>
      <c r="N852" s="56">
        <v>0.54166666666666663</v>
      </c>
      <c r="O852" s="56">
        <v>0.625</v>
      </c>
      <c r="P852" s="27">
        <v>3.38</v>
      </c>
      <c r="Q852" s="27" t="s">
        <v>46</v>
      </c>
      <c r="R852" s="27" t="s">
        <v>47</v>
      </c>
      <c r="S852" s="27" t="s">
        <v>49</v>
      </c>
      <c r="T852" s="27"/>
      <c r="U852" s="27" t="s">
        <v>50</v>
      </c>
    </row>
    <row r="853" spans="1:21" s="192" customFormat="1" ht="14.25" customHeight="1" x14ac:dyDescent="0.2">
      <c r="A853" s="23" t="str">
        <f>IFERROR(VLOOKUP(D853,[23]CODIGOS!$A$1:$I$1872,2,0),"CODIGO INVALIDO ")</f>
        <v>ZONA 7</v>
      </c>
      <c r="B853" s="23" t="str">
        <f>IFERROR(VLOOKUP(D853,[23]CODIGOS!$A$1:$I$1872,3,0),"CODIGO INVALIDO ")</f>
        <v>EL ORO</v>
      </c>
      <c r="C853" s="23" t="str">
        <f>IFERROR(VLOOKUP(D853,[23]CODIGOS!$A$1:$I$1872,4,0),"CODIGO INVALIDO ")</f>
        <v>MACHALA</v>
      </c>
      <c r="D853" s="45" t="s">
        <v>136</v>
      </c>
      <c r="E853" s="23" t="str">
        <f>IFERROR(VLOOKUP(D853,[24]CODIGOS!$A$1:$I$1872,6,0),"CODIGO INVALIDO ")</f>
        <v>MACHALA</v>
      </c>
      <c r="F853" s="23" t="str">
        <f>IFERROR(VLOOKUP(D853,[24]CODIGOS!$A$1:$I$1872,7,0),"CODIGO INVALIDO ")</f>
        <v>LAS KATYAS</v>
      </c>
      <c r="G853" s="23" t="str">
        <f>IFERROR(VLOOKUP(D853,[24]CODIGOS!$A$1:$I$1872,8,0),"CODIGO INVALIDO ")</f>
        <v>LAS KATYAS 2</v>
      </c>
      <c r="H853" s="23" t="s">
        <v>926</v>
      </c>
      <c r="I853" s="59">
        <v>-3.2738860000000001</v>
      </c>
      <c r="J853" s="37">
        <v>-79.927058000000002</v>
      </c>
      <c r="K853" s="68">
        <v>44720</v>
      </c>
      <c r="L853" s="45" t="s">
        <v>137</v>
      </c>
      <c r="M853" s="61" t="s">
        <v>17</v>
      </c>
      <c r="N853" s="56">
        <v>0.54166666666666663</v>
      </c>
      <c r="O853" s="56">
        <v>0.625</v>
      </c>
      <c r="P853" s="27">
        <v>25.32</v>
      </c>
      <c r="Q853" s="27" t="s">
        <v>46</v>
      </c>
      <c r="R853" s="27" t="s">
        <v>47</v>
      </c>
      <c r="S853" s="27" t="s">
        <v>49</v>
      </c>
      <c r="T853" s="27"/>
      <c r="U853" s="27" t="s">
        <v>50</v>
      </c>
    </row>
    <row r="854" spans="1:21" s="192" customFormat="1" ht="14.25" customHeight="1" x14ac:dyDescent="0.2">
      <c r="A854" s="23" t="str">
        <f>IFERROR(VLOOKUP(D854,[23]CODIGOS!$A$1:$I$1872,2,0),"CODIGO INVALIDO ")</f>
        <v>ZONA 7</v>
      </c>
      <c r="B854" s="23" t="str">
        <f>IFERROR(VLOOKUP(D854,[23]CODIGOS!$A$1:$I$1872,3,0),"CODIGO INVALIDO ")</f>
        <v>EL ORO</v>
      </c>
      <c r="C854" s="23" t="str">
        <f>IFERROR(VLOOKUP(D854,[23]CODIGOS!$A$1:$I$1872,4,0),"CODIGO INVALIDO ")</f>
        <v>ARENILLAS</v>
      </c>
      <c r="D854" s="65" t="s">
        <v>133</v>
      </c>
      <c r="E854" s="23" t="str">
        <f>IFERROR(VLOOKUP(D854,[24]CODIGOS!$A$1:$I$1872,6,0),"CODIGO INVALIDO ")</f>
        <v>HUAQUILLAS</v>
      </c>
      <c r="F854" s="23" t="str">
        <f>IFERROR(VLOOKUP(D854,[24]CODIGOS!$A$1:$I$1872,7,0),"CODIGO INVALIDO ")</f>
        <v>GUABILLO</v>
      </c>
      <c r="G854" s="23" t="str">
        <f>IFERROR(VLOOKUP(D854,[24]CODIGOS!$A$1:$I$1872,8,0),"CODIGO INVALIDO ")</f>
        <v>GUABILLO 1</v>
      </c>
      <c r="H854" s="37" t="s">
        <v>946</v>
      </c>
      <c r="I854" s="59">
        <v>-3.4504709999999998</v>
      </c>
      <c r="J854" s="37">
        <v>-79.966358</v>
      </c>
      <c r="K854" s="68">
        <v>44725</v>
      </c>
      <c r="L854" s="68" t="s">
        <v>137</v>
      </c>
      <c r="M854" s="61" t="s">
        <v>17</v>
      </c>
      <c r="N854" s="56">
        <v>0.20833333333333334</v>
      </c>
      <c r="O854" s="56">
        <v>0.45833333333333331</v>
      </c>
      <c r="P854" s="27">
        <v>10.82</v>
      </c>
      <c r="Q854" s="27" t="s">
        <v>46</v>
      </c>
      <c r="R854" s="27" t="s">
        <v>47</v>
      </c>
      <c r="S854" s="27" t="s">
        <v>947</v>
      </c>
      <c r="T854" s="27"/>
      <c r="U854" s="27" t="s">
        <v>50</v>
      </c>
    </row>
    <row r="855" spans="1:21" s="192" customFormat="1" ht="14.25" customHeight="1" x14ac:dyDescent="0.2">
      <c r="A855" s="23" t="str">
        <f>IFERROR(VLOOKUP(D855,[23]CODIGOS!$A$1:$I$1872,2,0),"CODIGO INVALIDO ")</f>
        <v>ZONA 7</v>
      </c>
      <c r="B855" s="23" t="str">
        <f>IFERROR(VLOOKUP(D855,[23]CODIGOS!$A$1:$I$1872,3,0),"CODIGO INVALIDO ")</f>
        <v>EL ORO</v>
      </c>
      <c r="C855" s="23" t="str">
        <f>IFERROR(VLOOKUP(D855,[23]CODIGOS!$A$1:$I$1872,4,0),"CODIGO INVALIDO ")</f>
        <v>ARENILLAS</v>
      </c>
      <c r="D855" s="65" t="s">
        <v>133</v>
      </c>
      <c r="E855" s="23" t="str">
        <f>IFERROR(VLOOKUP(D855,[24]CODIGOS!$A$1:$I$1872,6,0),"CODIGO INVALIDO ")</f>
        <v>HUAQUILLAS</v>
      </c>
      <c r="F855" s="23" t="str">
        <f>IFERROR(VLOOKUP(D855,[24]CODIGOS!$A$1:$I$1872,7,0),"CODIGO INVALIDO ")</f>
        <v>GUABILLO</v>
      </c>
      <c r="G855" s="23" t="str">
        <f>IFERROR(VLOOKUP(D855,[24]CODIGOS!$A$1:$I$1872,8,0),"CODIGO INVALIDO ")</f>
        <v>GUABILLO 1</v>
      </c>
      <c r="H855" s="23" t="s">
        <v>954</v>
      </c>
      <c r="I855" s="59">
        <v>-3.4703710000000001</v>
      </c>
      <c r="J855" s="59">
        <v>-79.920957999999999</v>
      </c>
      <c r="K855" s="68">
        <v>44733</v>
      </c>
      <c r="L855" s="68" t="s">
        <v>137</v>
      </c>
      <c r="M855" s="61" t="s">
        <v>17</v>
      </c>
      <c r="N855" s="56">
        <v>0.375</v>
      </c>
      <c r="O855" s="56">
        <v>0.5</v>
      </c>
      <c r="P855" s="27">
        <v>4.82</v>
      </c>
      <c r="Q855" s="27" t="s">
        <v>46</v>
      </c>
      <c r="R855" s="27" t="s">
        <v>109</v>
      </c>
      <c r="S855" s="27" t="s">
        <v>955</v>
      </c>
      <c r="T855" s="27"/>
      <c r="U855" s="27" t="s">
        <v>50</v>
      </c>
    </row>
    <row r="856" spans="1:21" s="192" customFormat="1" ht="14.25" customHeight="1" x14ac:dyDescent="0.2">
      <c r="A856" s="23" t="str">
        <f>IFERROR(VLOOKUP(D856,[23]CODIGOS!$A$1:$I$1872,2,0),"CODIGO INVALIDO ")</f>
        <v>ZONA 7</v>
      </c>
      <c r="B856" s="23" t="str">
        <f>IFERROR(VLOOKUP(D856,[23]CODIGOS!$A$1:$I$1872,3,0),"CODIGO INVALIDO ")</f>
        <v>EL ORO</v>
      </c>
      <c r="C856" s="23" t="str">
        <f>IFERROR(VLOOKUP(D856,[23]CODIGOS!$A$1:$I$1872,4,0),"CODIGO INVALIDO ")</f>
        <v>ARENILLAS</v>
      </c>
      <c r="D856" s="65" t="s">
        <v>133</v>
      </c>
      <c r="E856" s="23" t="str">
        <f>IFERROR(VLOOKUP(D856,[24]CODIGOS!$A$1:$I$1872,6,0),"CODIGO INVALIDO ")</f>
        <v>HUAQUILLAS</v>
      </c>
      <c r="F856" s="23" t="str">
        <f>IFERROR(VLOOKUP(D856,[24]CODIGOS!$A$1:$I$1872,7,0),"CODIGO INVALIDO ")</f>
        <v>GUABILLO</v>
      </c>
      <c r="G856" s="23" t="str">
        <f>IFERROR(VLOOKUP(D856,[24]CODIGOS!$A$1:$I$1872,8,0),"CODIGO INVALIDO ")</f>
        <v>GUABILLO 1</v>
      </c>
      <c r="H856" s="23" t="s">
        <v>1010</v>
      </c>
      <c r="I856" s="59">
        <v>-3.2686000000000002</v>
      </c>
      <c r="J856" s="59">
        <v>-80.002806000000007</v>
      </c>
      <c r="K856" s="68">
        <v>44764</v>
      </c>
      <c r="L856" s="68" t="s">
        <v>137</v>
      </c>
      <c r="M856" s="37" t="s">
        <v>17</v>
      </c>
      <c r="N856" s="56">
        <v>0.375</v>
      </c>
      <c r="O856" s="56">
        <v>0.58333333333333337</v>
      </c>
      <c r="P856" s="27">
        <v>12.74</v>
      </c>
      <c r="Q856" s="27" t="s">
        <v>46</v>
      </c>
      <c r="R856" s="27" t="s">
        <v>47</v>
      </c>
      <c r="S856" s="27" t="s">
        <v>83</v>
      </c>
      <c r="T856" s="27"/>
      <c r="U856" s="27" t="s">
        <v>50</v>
      </c>
    </row>
    <row r="857" spans="1:21" s="192" customFormat="1" ht="14.25" customHeight="1" x14ac:dyDescent="0.2">
      <c r="A857" s="23" t="str">
        <f>IFERROR(VLOOKUP(D857,[23]CODIGOS!$A$1:$I$1872,2,0),"CODIGO INVALIDO ")</f>
        <v>ZONA 7</v>
      </c>
      <c r="B857" s="23" t="str">
        <f>IFERROR(VLOOKUP(D857,[23]CODIGOS!$A$1:$I$1872,3,0),"CODIGO INVALIDO ")</f>
        <v>EL ORO</v>
      </c>
      <c r="C857" s="23" t="str">
        <f>IFERROR(VLOOKUP(D857,[23]CODIGOS!$A$1:$I$1872,4,0),"CODIGO INVALIDO ")</f>
        <v>ARENILLAS</v>
      </c>
      <c r="D857" s="65" t="s">
        <v>133</v>
      </c>
      <c r="E857" s="23" t="str">
        <f>IFERROR(VLOOKUP(D857,[24]CODIGOS!$A$1:$I$1872,6,0),"CODIGO INVALIDO ")</f>
        <v>HUAQUILLAS</v>
      </c>
      <c r="F857" s="23" t="str">
        <f>IFERROR(VLOOKUP(D857,[24]CODIGOS!$A$1:$I$1872,7,0),"CODIGO INVALIDO ")</f>
        <v>GUABILLO</v>
      </c>
      <c r="G857" s="23" t="str">
        <f>IFERROR(VLOOKUP(D857,[24]CODIGOS!$A$1:$I$1872,8,0),"CODIGO INVALIDO ")</f>
        <v>GUABILLO 1</v>
      </c>
      <c r="H857" s="27" t="s">
        <v>402</v>
      </c>
      <c r="I857" s="23">
        <v>-3.4737819999999999</v>
      </c>
      <c r="J857" s="23">
        <v>-80.232716999999994</v>
      </c>
      <c r="K857" s="68">
        <v>44770</v>
      </c>
      <c r="L857" s="68" t="s">
        <v>137</v>
      </c>
      <c r="M857" s="61" t="s">
        <v>17</v>
      </c>
      <c r="N857" s="28">
        <v>0.35416666666666669</v>
      </c>
      <c r="O857" s="28">
        <v>0.54166666666666663</v>
      </c>
      <c r="P857" s="23">
        <v>12.08</v>
      </c>
      <c r="Q857" s="57" t="s">
        <v>46</v>
      </c>
      <c r="R857" s="27" t="s">
        <v>47</v>
      </c>
      <c r="S857" s="23" t="s">
        <v>1022</v>
      </c>
      <c r="T857" s="23" t="s">
        <v>205</v>
      </c>
      <c r="U857" s="45" t="s">
        <v>50</v>
      </c>
    </row>
    <row r="858" spans="1:21" s="192" customFormat="1" ht="14.25" customHeight="1" x14ac:dyDescent="0.2">
      <c r="A858" s="23" t="str">
        <f>IFERROR(VLOOKUP(D858,[23]CODIGOS!$A$1:$I$1872,2,0),"CODIGO INVALIDO ")</f>
        <v>ZONA 7</v>
      </c>
      <c r="B858" s="23" t="str">
        <f>IFERROR(VLOOKUP(D858,[23]CODIGOS!$A$1:$I$1872,3,0),"CODIGO INVALIDO ")</f>
        <v>EL ORO</v>
      </c>
      <c r="C858" s="23" t="str">
        <f>IFERROR(VLOOKUP(D858,[23]CODIGOS!$A$1:$I$1872,4,0),"CODIGO INVALIDO ")</f>
        <v>ARENILLAS</v>
      </c>
      <c r="D858" s="65" t="s">
        <v>133</v>
      </c>
      <c r="E858" s="23" t="str">
        <f>IFERROR(VLOOKUP(D858,[24]CODIGOS!$A$1:$I$1872,6,0),"CODIGO INVALIDO ")</f>
        <v>HUAQUILLAS</v>
      </c>
      <c r="F858" s="23" t="str">
        <f>IFERROR(VLOOKUP(D858,[24]CODIGOS!$A$1:$I$1872,7,0),"CODIGO INVALIDO ")</f>
        <v>GUABILLO</v>
      </c>
      <c r="G858" s="23" t="str">
        <f>IFERROR(VLOOKUP(D858,[24]CODIGOS!$A$1:$I$1872,8,0),"CODIGO INVALIDO ")</f>
        <v>GUABILLO 1</v>
      </c>
      <c r="H858" s="37" t="s">
        <v>1021</v>
      </c>
      <c r="I858" s="23">
        <v>-3.4695358847189901</v>
      </c>
      <c r="J858" s="23">
        <v>79.9689781665802</v>
      </c>
      <c r="K858" s="68">
        <v>44771</v>
      </c>
      <c r="L858" s="68" t="s">
        <v>137</v>
      </c>
      <c r="M858" s="61" t="s">
        <v>17</v>
      </c>
      <c r="N858" s="56">
        <v>0.5</v>
      </c>
      <c r="O858" s="56">
        <v>0.625</v>
      </c>
      <c r="P858" s="27">
        <v>8.56</v>
      </c>
      <c r="Q858" s="57" t="s">
        <v>46</v>
      </c>
      <c r="R858" s="27" t="s">
        <v>47</v>
      </c>
      <c r="S858" s="23" t="s">
        <v>427</v>
      </c>
      <c r="T858" s="23" t="s">
        <v>962</v>
      </c>
      <c r="U858" s="45" t="s">
        <v>50</v>
      </c>
    </row>
    <row r="859" spans="1:21" s="192" customFormat="1" ht="14.25" customHeight="1" x14ac:dyDescent="0.2">
      <c r="A859" s="23" t="str">
        <f>IFERROR(VLOOKUP(D859,[23]CODIGOS!$A$1:$I$1872,2,0),"CODIGO INVALIDO ")</f>
        <v>ZONA 7</v>
      </c>
      <c r="B859" s="23" t="str">
        <f>IFERROR(VLOOKUP(D859,[23]CODIGOS!$A$1:$I$1872,3,0),"CODIGO INVALIDO ")</f>
        <v>EL ORO</v>
      </c>
      <c r="C859" s="23" t="str">
        <f>IFERROR(VLOOKUP(D859,[23]CODIGOS!$A$1:$I$1872,4,0),"CODIGO INVALIDO ")</f>
        <v>MACHALA</v>
      </c>
      <c r="D859" s="65" t="s">
        <v>136</v>
      </c>
      <c r="E859" s="23" t="str">
        <f>IFERROR(VLOOKUP(D859,[24]CODIGOS!$A$1:$I$1872,6,0),"CODIGO INVALIDO ")</f>
        <v>MACHALA</v>
      </c>
      <c r="F859" s="23" t="str">
        <f>IFERROR(VLOOKUP(D859,[24]CODIGOS!$A$1:$I$1872,7,0),"CODIGO INVALIDO ")</f>
        <v>LAS KATYAS</v>
      </c>
      <c r="G859" s="23" t="str">
        <f>IFERROR(VLOOKUP(D859,[24]CODIGOS!$A$1:$I$1872,8,0),"CODIGO INVALIDO ")</f>
        <v>LAS KATYAS 2</v>
      </c>
      <c r="H859" s="27" t="s">
        <v>1060</v>
      </c>
      <c r="I859" s="23">
        <v>-3.2830659999999998</v>
      </c>
      <c r="J859" s="23">
        <v>-79.957515000000001</v>
      </c>
      <c r="K859" s="68">
        <v>44774</v>
      </c>
      <c r="L859" s="68" t="s">
        <v>137</v>
      </c>
      <c r="M859" s="37" t="s">
        <v>17</v>
      </c>
      <c r="N859" s="56">
        <v>0.5</v>
      </c>
      <c r="O859" s="56">
        <v>0.625</v>
      </c>
      <c r="P859" s="27">
        <v>26.7</v>
      </c>
      <c r="Q859" s="27" t="s">
        <v>46</v>
      </c>
      <c r="R859" s="27" t="s">
        <v>47</v>
      </c>
      <c r="S859" s="27" t="s">
        <v>513</v>
      </c>
      <c r="T859" s="27" t="s">
        <v>467</v>
      </c>
      <c r="U859" s="27" t="s">
        <v>50</v>
      </c>
    </row>
    <row r="860" spans="1:21" s="192" customFormat="1" ht="14.25" customHeight="1" x14ac:dyDescent="0.2">
      <c r="A860" s="23" t="str">
        <f>IFERROR(VLOOKUP(D860,[23]CODIGOS!$A$1:$I$1872,2,0),"CODIGO INVALIDO ")</f>
        <v>ZONA 7</v>
      </c>
      <c r="B860" s="23" t="str">
        <f>IFERROR(VLOOKUP(D860,[23]CODIGOS!$A$1:$I$1872,3,0),"CODIGO INVALIDO ")</f>
        <v>EL ORO</v>
      </c>
      <c r="C860" s="23" t="str">
        <f>IFERROR(VLOOKUP(D860,[23]CODIGOS!$A$1:$I$1872,4,0),"CODIGO INVALIDO ")</f>
        <v>MACHALA</v>
      </c>
      <c r="D860" s="65" t="s">
        <v>136</v>
      </c>
      <c r="E860" s="23" t="str">
        <f>IFERROR(VLOOKUP(D860,[24]CODIGOS!$A$1:$I$1872,6,0),"CODIGO INVALIDO ")</f>
        <v>MACHALA</v>
      </c>
      <c r="F860" s="23" t="str">
        <f>IFERROR(VLOOKUP(D860,[24]CODIGOS!$A$1:$I$1872,7,0),"CODIGO INVALIDO ")</f>
        <v>LAS KATYAS</v>
      </c>
      <c r="G860" s="23" t="str">
        <f>IFERROR(VLOOKUP(D860,[24]CODIGOS!$A$1:$I$1872,8,0),"CODIGO INVALIDO ")</f>
        <v>LAS KATYAS 2</v>
      </c>
      <c r="H860" s="27" t="s">
        <v>1061</v>
      </c>
      <c r="I860" s="23">
        <v>-3.2533590000000001</v>
      </c>
      <c r="J860" s="23">
        <v>-79.94229</v>
      </c>
      <c r="K860" s="68">
        <v>44777</v>
      </c>
      <c r="L860" s="68" t="s">
        <v>137</v>
      </c>
      <c r="M860" s="37" t="s">
        <v>17</v>
      </c>
      <c r="N860" s="56">
        <v>0.41666666666666669</v>
      </c>
      <c r="O860" s="56">
        <v>0.45833333333333331</v>
      </c>
      <c r="P860" s="27">
        <v>10.199999999999999</v>
      </c>
      <c r="Q860" s="27" t="s">
        <v>46</v>
      </c>
      <c r="R860" s="27" t="s">
        <v>47</v>
      </c>
      <c r="S860" s="27" t="s">
        <v>168</v>
      </c>
      <c r="T860" s="27" t="s">
        <v>448</v>
      </c>
      <c r="U860" s="27" t="s">
        <v>50</v>
      </c>
    </row>
    <row r="861" spans="1:21" s="192" customFormat="1" ht="14.25" customHeight="1" x14ac:dyDescent="0.2">
      <c r="A861" s="23" t="str">
        <f>IFERROR(VLOOKUP(D861,[23]CODIGOS!$A$1:$I$1872,2,0),"CODIGO INVALIDO ")</f>
        <v>ZONA 7</v>
      </c>
      <c r="B861" s="23" t="str">
        <f>IFERROR(VLOOKUP(D861,[23]CODIGOS!$A$1:$I$1872,3,0),"CODIGO INVALIDO ")</f>
        <v>EL ORO</v>
      </c>
      <c r="C861" s="23" t="str">
        <f>IFERROR(VLOOKUP(D861,[23]CODIGOS!$A$1:$I$1872,4,0),"CODIGO INVALIDO ")</f>
        <v>MACHALA</v>
      </c>
      <c r="D861" s="65" t="s">
        <v>136</v>
      </c>
      <c r="E861" s="23" t="str">
        <f>IFERROR(VLOOKUP(D861,[24]CODIGOS!$A$1:$I$1872,6,0),"CODIGO INVALIDO ")</f>
        <v>MACHALA</v>
      </c>
      <c r="F861" s="23" t="str">
        <f>IFERROR(VLOOKUP(D861,[24]CODIGOS!$A$1:$I$1872,7,0),"CODIGO INVALIDO ")</f>
        <v>LAS KATYAS</v>
      </c>
      <c r="G861" s="23" t="str">
        <f>IFERROR(VLOOKUP(D861,[24]CODIGOS!$A$1:$I$1872,8,0),"CODIGO INVALIDO ")</f>
        <v>LAS KATYAS 2</v>
      </c>
      <c r="H861" s="27" t="s">
        <v>1062</v>
      </c>
      <c r="I861" s="23">
        <v>-3.2374480000000001</v>
      </c>
      <c r="J861" s="23">
        <v>-79.939480000000003</v>
      </c>
      <c r="K861" s="68">
        <v>44779</v>
      </c>
      <c r="L861" s="68" t="s">
        <v>137</v>
      </c>
      <c r="M861" s="37" t="s">
        <v>17</v>
      </c>
      <c r="N861" s="56">
        <v>0.20833333333333334</v>
      </c>
      <c r="O861" s="56">
        <v>0.33333333333333331</v>
      </c>
      <c r="P861" s="27">
        <v>11.23</v>
      </c>
      <c r="Q861" s="27" t="s">
        <v>46</v>
      </c>
      <c r="R861" s="27" t="s">
        <v>47</v>
      </c>
      <c r="S861" s="27" t="s">
        <v>329</v>
      </c>
      <c r="T861" s="27" t="s">
        <v>166</v>
      </c>
      <c r="U861" s="27" t="s">
        <v>50</v>
      </c>
    </row>
    <row r="862" spans="1:21" s="192" customFormat="1" ht="14.25" customHeight="1" x14ac:dyDescent="0.2">
      <c r="A862" s="23" t="str">
        <f>IFERROR(VLOOKUP(D862,[23]CODIGOS!$A$1:$I$1872,2,0),"CODIGO INVALIDO ")</f>
        <v>ZONA 7</v>
      </c>
      <c r="B862" s="23" t="str">
        <f>IFERROR(VLOOKUP(D862,[23]CODIGOS!$A$1:$I$1872,3,0),"CODIGO INVALIDO ")</f>
        <v>EL ORO</v>
      </c>
      <c r="C862" s="23" t="str">
        <f>IFERROR(VLOOKUP(D862,[23]CODIGOS!$A$1:$I$1872,4,0),"CODIGO INVALIDO ")</f>
        <v>ARENILLAS</v>
      </c>
      <c r="D862" s="65" t="s">
        <v>133</v>
      </c>
      <c r="E862" s="23" t="str">
        <f>IFERROR(VLOOKUP(D862,[24]CODIGOS!$A$1:$I$1872,6,0),"CODIGO INVALIDO ")</f>
        <v>HUAQUILLAS</v>
      </c>
      <c r="F862" s="23" t="str">
        <f>IFERROR(VLOOKUP(D862,[24]CODIGOS!$A$1:$I$1872,7,0),"CODIGO INVALIDO ")</f>
        <v>GUABILLO</v>
      </c>
      <c r="G862" s="23" t="str">
        <f>IFERROR(VLOOKUP(D862,[24]CODIGOS!$A$1:$I$1872,8,0),"CODIGO INVALIDO ")</f>
        <v>GUABILLO 1</v>
      </c>
      <c r="H862" s="23" t="s">
        <v>1072</v>
      </c>
      <c r="I862" s="27">
        <v>-3.5670039999999998</v>
      </c>
      <c r="J862" s="27">
        <v>-80.033478000000002</v>
      </c>
      <c r="K862" s="68">
        <v>44789</v>
      </c>
      <c r="L862" s="68" t="s">
        <v>137</v>
      </c>
      <c r="M862" s="37" t="s">
        <v>17</v>
      </c>
      <c r="N862" s="56">
        <v>0.5</v>
      </c>
      <c r="O862" s="56">
        <v>0.70833333333333337</v>
      </c>
      <c r="P862" s="27">
        <v>1.32</v>
      </c>
      <c r="Q862" s="57" t="s">
        <v>46</v>
      </c>
      <c r="R862" s="27" t="s">
        <v>47</v>
      </c>
      <c r="S862" s="27" t="s">
        <v>1093</v>
      </c>
      <c r="T862" s="27" t="s">
        <v>1092</v>
      </c>
      <c r="U862" s="45" t="s">
        <v>50</v>
      </c>
    </row>
    <row r="863" spans="1:21" s="192" customFormat="1" ht="14.25" customHeight="1" x14ac:dyDescent="0.2">
      <c r="A863" s="23" t="str">
        <f>IFERROR(VLOOKUP(D863,[23]CODIGOS!$A$1:$I$1872,2,0),"CODIGO INVALIDO ")</f>
        <v>ZONA 7</v>
      </c>
      <c r="B863" s="23" t="str">
        <f>IFERROR(VLOOKUP(D863,[23]CODIGOS!$A$1:$I$1872,3,0),"CODIGO INVALIDO ")</f>
        <v>EL ORO</v>
      </c>
      <c r="C863" s="23" t="str">
        <f>IFERROR(VLOOKUP(D863,[23]CODIGOS!$A$1:$I$1872,4,0),"CODIGO INVALIDO ")</f>
        <v>MACHALA</v>
      </c>
      <c r="D863" s="45" t="s">
        <v>136</v>
      </c>
      <c r="E863" s="23" t="str">
        <f>IFERROR(VLOOKUP(D863,[24]CODIGOS!$A$1:$I$1872,6,0),"CODIGO INVALIDO ")</f>
        <v>MACHALA</v>
      </c>
      <c r="F863" s="23" t="str">
        <f>IFERROR(VLOOKUP(D863,[24]CODIGOS!$A$1:$I$1872,7,0),"CODIGO INVALIDO ")</f>
        <v>LAS KATYAS</v>
      </c>
      <c r="G863" s="23" t="str">
        <f>IFERROR(VLOOKUP(D863,[24]CODIGOS!$A$1:$I$1872,8,0),"CODIGO INVALIDO ")</f>
        <v>LAS KATYAS 2</v>
      </c>
      <c r="H863" s="23" t="s">
        <v>1073</v>
      </c>
      <c r="I863" s="34">
        <v>-3.26593</v>
      </c>
      <c r="J863" s="37">
        <v>-79.939283000000003</v>
      </c>
      <c r="K863" s="68">
        <v>44791</v>
      </c>
      <c r="L863" s="68" t="s">
        <v>137</v>
      </c>
      <c r="M863" s="37" t="s">
        <v>17</v>
      </c>
      <c r="N863" s="56">
        <v>0.33333333333333331</v>
      </c>
      <c r="O863" s="56">
        <v>0.45833333333333331</v>
      </c>
      <c r="P863" s="27">
        <v>12.24</v>
      </c>
      <c r="Q863" s="27" t="s">
        <v>46</v>
      </c>
      <c r="R863" s="27" t="s">
        <v>47</v>
      </c>
      <c r="S863" s="27" t="s">
        <v>168</v>
      </c>
      <c r="T863" s="27" t="s">
        <v>448</v>
      </c>
      <c r="U863" s="27" t="s">
        <v>50</v>
      </c>
    </row>
    <row r="864" spans="1:21" s="192" customFormat="1" ht="14.25" customHeight="1" x14ac:dyDescent="0.2">
      <c r="A864" s="23" t="str">
        <f>IFERROR(VLOOKUP(D864,[23]CODIGOS!$A$1:$I$1872,2,0),"CODIGO INVALIDO ")</f>
        <v>ZONA 7</v>
      </c>
      <c r="B864" s="23" t="str">
        <f>IFERROR(VLOOKUP(D864,[23]CODIGOS!$A$1:$I$1872,3,0),"CODIGO INVALIDO ")</f>
        <v>EL ORO</v>
      </c>
      <c r="C864" s="23" t="str">
        <f>IFERROR(VLOOKUP(D864,[23]CODIGOS!$A$1:$I$1872,4,0),"CODIGO INVALIDO ")</f>
        <v>ZARUMA</v>
      </c>
      <c r="D864" s="45" t="s">
        <v>1081</v>
      </c>
      <c r="E864" s="23" t="str">
        <f>IFERROR(VLOOKUP(D864,[24]CODIGOS!$A$1:$I$1872,6,0),"CODIGO INVALIDO ")</f>
        <v>ZARUMA</v>
      </c>
      <c r="F864" s="23" t="str">
        <f>IFERROR(VLOOKUP(D864,[24]CODIGOS!$A$1:$I$1872,7,0),"CODIGO INVALIDO ")</f>
        <v>ZARUMA</v>
      </c>
      <c r="G864" s="23" t="str">
        <f>IFERROR(VLOOKUP(D864,[24]CODIGOS!$A$1:$I$1872,8,0),"CODIGO INVALIDO ")</f>
        <v>ZARUMA 1</v>
      </c>
      <c r="H864" s="27" t="s">
        <v>1082</v>
      </c>
      <c r="I864" s="59">
        <v>-3.6991548398599998</v>
      </c>
      <c r="J864" s="37">
        <v>-79.621052742004395</v>
      </c>
      <c r="K864" s="68">
        <v>44792</v>
      </c>
      <c r="L864" s="68" t="s">
        <v>137</v>
      </c>
      <c r="M864" s="37" t="s">
        <v>17</v>
      </c>
      <c r="N864" s="56">
        <v>0.5625</v>
      </c>
      <c r="O864" s="56">
        <v>0.77777777777777779</v>
      </c>
      <c r="P864" s="27">
        <v>8.0299999999999994</v>
      </c>
      <c r="Q864" s="27" t="s">
        <v>46</v>
      </c>
      <c r="R864" s="27" t="s">
        <v>47</v>
      </c>
      <c r="S864" s="27" t="s">
        <v>619</v>
      </c>
      <c r="T864" s="27" t="s">
        <v>49</v>
      </c>
      <c r="U864" s="27" t="s">
        <v>50</v>
      </c>
    </row>
    <row r="865" spans="1:21" s="192" customFormat="1" ht="14.25" customHeight="1" x14ac:dyDescent="0.2">
      <c r="A865" s="23" t="str">
        <f>IFERROR(VLOOKUP(D865,[23]CODIGOS!$A$1:$I$1872,2,0),"CODIGO INVALIDO ")</f>
        <v>ZONA 7</v>
      </c>
      <c r="B865" s="23" t="str">
        <f>IFERROR(VLOOKUP(D865,[23]CODIGOS!$A$1:$I$1872,3,0),"CODIGO INVALIDO ")</f>
        <v>EL ORO</v>
      </c>
      <c r="C865" s="23" t="str">
        <f>IFERROR(VLOOKUP(D865,[23]CODIGOS!$A$1:$I$1872,4,0),"CODIGO INVALIDO ")</f>
        <v>ARENILLAS</v>
      </c>
      <c r="D865" s="65" t="s">
        <v>133</v>
      </c>
      <c r="E865" s="23" t="str">
        <f>IFERROR(VLOOKUP(D865,[24]CODIGOS!$A$1:$I$1872,6,0),"CODIGO INVALIDO ")</f>
        <v>HUAQUILLAS</v>
      </c>
      <c r="F865" s="23" t="str">
        <f>IFERROR(VLOOKUP(D865,[24]CODIGOS!$A$1:$I$1872,7,0),"CODIGO INVALIDO ")</f>
        <v>GUABILLO</v>
      </c>
      <c r="G865" s="23" t="str">
        <f>IFERROR(VLOOKUP(D865,[24]CODIGOS!$A$1:$I$1872,8,0),"CODIGO INVALIDO ")</f>
        <v>GUABILLO 1</v>
      </c>
      <c r="H865" s="27" t="s">
        <v>1108</v>
      </c>
      <c r="I865" s="51">
        <v>-3.1434929999999999</v>
      </c>
      <c r="J865" s="37">
        <v>-79.780259999999998</v>
      </c>
      <c r="K865" s="68">
        <v>44797</v>
      </c>
      <c r="L865" s="68" t="s">
        <v>137</v>
      </c>
      <c r="M865" s="37" t="s">
        <v>17</v>
      </c>
      <c r="N865" s="56">
        <v>0.60416666666666663</v>
      </c>
      <c r="O865" s="56">
        <v>0.75</v>
      </c>
      <c r="P865" s="27">
        <v>59.57</v>
      </c>
      <c r="Q865" s="27" t="s">
        <v>46</v>
      </c>
      <c r="R865" s="27" t="s">
        <v>109</v>
      </c>
      <c r="S865" s="27" t="s">
        <v>65</v>
      </c>
      <c r="T865" s="27"/>
      <c r="U865" s="27" t="s">
        <v>50</v>
      </c>
    </row>
    <row r="866" spans="1:21" s="192" customFormat="1" ht="14.25" customHeight="1" x14ac:dyDescent="0.2">
      <c r="A866" s="23" t="str">
        <f>IFERROR(VLOOKUP(D866,[23]CODIGOS!$A$1:$I$1872,2,0),"CODIGO INVALIDO ")</f>
        <v>ZONA 7</v>
      </c>
      <c r="B866" s="23" t="str">
        <f>IFERROR(VLOOKUP(D866,[23]CODIGOS!$A$1:$I$1872,3,0),"CODIGO INVALIDO ")</f>
        <v>EL ORO</v>
      </c>
      <c r="C866" s="23" t="str">
        <f>IFERROR(VLOOKUP(D866,[23]CODIGOS!$A$1:$I$1872,4,0),"CODIGO INVALIDO ")</f>
        <v>ARENILLAS</v>
      </c>
      <c r="D866" s="65" t="s">
        <v>133</v>
      </c>
      <c r="E866" s="23" t="str">
        <f>IFERROR(VLOOKUP(D866,[24]CODIGOS!$A$1:$I$1872,6,0),"CODIGO INVALIDO ")</f>
        <v>HUAQUILLAS</v>
      </c>
      <c r="F866" s="23" t="str">
        <f>IFERROR(VLOOKUP(D866,[24]CODIGOS!$A$1:$I$1872,7,0),"CODIGO INVALIDO ")</f>
        <v>GUABILLO</v>
      </c>
      <c r="G866" s="23" t="str">
        <f>IFERROR(VLOOKUP(D866,[24]CODIGOS!$A$1:$I$1872,8,0),"CODIGO INVALIDO ")</f>
        <v>GUABILLO 1</v>
      </c>
      <c r="H866" s="27" t="s">
        <v>1109</v>
      </c>
      <c r="I866" s="51">
        <v>-3.1839719999999998</v>
      </c>
      <c r="J866" s="37">
        <v>-79.782013000000006</v>
      </c>
      <c r="K866" s="68">
        <v>44797</v>
      </c>
      <c r="L866" s="68" t="s">
        <v>137</v>
      </c>
      <c r="M866" s="37" t="s">
        <v>17</v>
      </c>
      <c r="N866" s="56">
        <v>0.625</v>
      </c>
      <c r="O866" s="56">
        <v>0.75</v>
      </c>
      <c r="P866" s="115">
        <v>28.1</v>
      </c>
      <c r="Q866" s="27" t="s">
        <v>46</v>
      </c>
      <c r="R866" s="27" t="s">
        <v>47</v>
      </c>
      <c r="S866" s="27" t="s">
        <v>187</v>
      </c>
      <c r="T866" s="27"/>
      <c r="U866" s="27" t="s">
        <v>50</v>
      </c>
    </row>
    <row r="867" spans="1:21" s="192" customFormat="1" ht="14.25" customHeight="1" x14ac:dyDescent="0.2">
      <c r="A867" s="23" t="str">
        <f>IFERROR(VLOOKUP(D867,[23]CODIGOS!$A$1:$I$1872,2,0),"CODIGO INVALIDO ")</f>
        <v>ZONA 7</v>
      </c>
      <c r="B867" s="23" t="str">
        <f>IFERROR(VLOOKUP(D867,[23]CODIGOS!$A$1:$I$1872,3,0),"CODIGO INVALIDO ")</f>
        <v>EL ORO</v>
      </c>
      <c r="C867" s="23" t="str">
        <f>IFERROR(VLOOKUP(D867,[23]CODIGOS!$A$1:$I$1872,4,0),"CODIGO INVALIDO ")</f>
        <v>ARENILLAS</v>
      </c>
      <c r="D867" s="65" t="s">
        <v>133</v>
      </c>
      <c r="E867" s="23" t="str">
        <f>IFERROR(VLOOKUP(D867,[24]CODIGOS!$A$1:$I$1872,6,0),"CODIGO INVALIDO ")</f>
        <v>HUAQUILLAS</v>
      </c>
      <c r="F867" s="23" t="str">
        <f>IFERROR(VLOOKUP(D867,[24]CODIGOS!$A$1:$I$1872,7,0),"CODIGO INVALIDO ")</f>
        <v>GUABILLO</v>
      </c>
      <c r="G867" s="23" t="str">
        <f>IFERROR(VLOOKUP(D867,[24]CODIGOS!$A$1:$I$1872,8,0),"CODIGO INVALIDO ")</f>
        <v>GUABILLO 1</v>
      </c>
      <c r="H867" s="27" t="s">
        <v>1109</v>
      </c>
      <c r="I867" s="51">
        <v>-3.1839719999999998</v>
      </c>
      <c r="J867" s="37">
        <v>-79.782013000000006</v>
      </c>
      <c r="K867" s="68">
        <v>44797</v>
      </c>
      <c r="L867" s="68" t="s">
        <v>137</v>
      </c>
      <c r="M867" s="37" t="s">
        <v>17</v>
      </c>
      <c r="N867" s="56">
        <v>0.625</v>
      </c>
      <c r="O867" s="56">
        <v>0.75</v>
      </c>
      <c r="P867" s="115">
        <v>27.4</v>
      </c>
      <c r="Q867" s="27" t="s">
        <v>46</v>
      </c>
      <c r="R867" s="27" t="s">
        <v>47</v>
      </c>
      <c r="S867" s="27" t="s">
        <v>187</v>
      </c>
      <c r="T867" s="27"/>
      <c r="U867" s="27" t="s">
        <v>50</v>
      </c>
    </row>
    <row r="868" spans="1:21" s="192" customFormat="1" ht="14.25" customHeight="1" x14ac:dyDescent="0.2">
      <c r="A868" s="23" t="str">
        <f>IFERROR(VLOOKUP(D868,[23]CODIGOS!$A$1:$I$1872,2,0),"CODIGO INVALIDO ")</f>
        <v>ZONA 7</v>
      </c>
      <c r="B868" s="23" t="str">
        <f>IFERROR(VLOOKUP(D868,[23]CODIGOS!$A$1:$I$1872,3,0),"CODIGO INVALIDO ")</f>
        <v>EL ORO</v>
      </c>
      <c r="C868" s="23" t="str">
        <f>IFERROR(VLOOKUP(D868,[23]CODIGOS!$A$1:$I$1872,4,0),"CODIGO INVALIDO ")</f>
        <v>ARENILLAS</v>
      </c>
      <c r="D868" s="65" t="s">
        <v>133</v>
      </c>
      <c r="E868" s="23" t="str">
        <f>IFERROR(VLOOKUP(D868,[24]CODIGOS!$A$1:$I$1872,6,0),"CODIGO INVALIDO ")</f>
        <v>HUAQUILLAS</v>
      </c>
      <c r="F868" s="23" t="str">
        <f>IFERROR(VLOOKUP(D868,[24]CODIGOS!$A$1:$I$1872,7,0),"CODIGO INVALIDO ")</f>
        <v>GUABILLO</v>
      </c>
      <c r="G868" s="23" t="str">
        <f>IFERROR(VLOOKUP(D868,[24]CODIGOS!$A$1:$I$1872,8,0),"CODIGO INVALIDO ")</f>
        <v>GUABILLO 1</v>
      </c>
      <c r="H868" s="23" t="s">
        <v>1138</v>
      </c>
      <c r="I868" s="51">
        <v>-3.327045</v>
      </c>
      <c r="J868" s="37">
        <f>-80.822351</f>
        <v>-80.822350999999998</v>
      </c>
      <c r="K868" s="68">
        <v>44809</v>
      </c>
      <c r="L868" s="68" t="s">
        <v>137</v>
      </c>
      <c r="M868" s="37" t="s">
        <v>17</v>
      </c>
      <c r="N868" s="56">
        <v>0.42708333333333331</v>
      </c>
      <c r="O868" s="56">
        <v>0.5</v>
      </c>
      <c r="P868" s="27">
        <v>3</v>
      </c>
      <c r="Q868" s="27" t="s">
        <v>46</v>
      </c>
      <c r="R868" s="27" t="s">
        <v>47</v>
      </c>
      <c r="S868" s="27" t="s">
        <v>1139</v>
      </c>
      <c r="T868" s="27"/>
      <c r="U868" s="27" t="s">
        <v>50</v>
      </c>
    </row>
    <row r="869" spans="1:21" s="192" customFormat="1" ht="14.25" customHeight="1" x14ac:dyDescent="0.2">
      <c r="A869" s="23" t="str">
        <f>IFERROR(VLOOKUP(D869,[23]CODIGOS!$A$1:$I$1872,2,0),"CODIGO INVALIDO ")</f>
        <v>ZONA 7</v>
      </c>
      <c r="B869" s="23" t="str">
        <f>IFERROR(VLOOKUP(D869,[23]CODIGOS!$A$1:$I$1872,3,0),"CODIGO INVALIDO ")</f>
        <v>EL ORO</v>
      </c>
      <c r="C869" s="23" t="str">
        <f>IFERROR(VLOOKUP(D869,[23]CODIGOS!$A$1:$I$1872,4,0),"CODIGO INVALIDO ")</f>
        <v>ARENILLAS</v>
      </c>
      <c r="D869" s="65" t="s">
        <v>133</v>
      </c>
      <c r="E869" s="23" t="str">
        <f>IFERROR(VLOOKUP(D869,[24]CODIGOS!$A$1:$I$1872,6,0),"CODIGO INVALIDO ")</f>
        <v>HUAQUILLAS</v>
      </c>
      <c r="F869" s="23" t="str">
        <f>IFERROR(VLOOKUP(D869,[24]CODIGOS!$A$1:$I$1872,7,0),"CODIGO INVALIDO ")</f>
        <v>GUABILLO</v>
      </c>
      <c r="G869" s="23" t="str">
        <f>IFERROR(VLOOKUP(D869,[24]CODIGOS!$A$1:$I$1872,8,0),"CODIGO INVALIDO ")</f>
        <v>GUABILLO 1</v>
      </c>
      <c r="H869" s="23" t="s">
        <v>1138</v>
      </c>
      <c r="I869" s="51">
        <v>-3.327045</v>
      </c>
      <c r="J869" s="37">
        <f>-80.822351</f>
        <v>-80.822350999999998</v>
      </c>
      <c r="K869" s="68">
        <v>44809</v>
      </c>
      <c r="L869" s="68" t="s">
        <v>137</v>
      </c>
      <c r="M869" s="37" t="s">
        <v>17</v>
      </c>
      <c r="N869" s="56">
        <v>0.47916666666666669</v>
      </c>
      <c r="O869" s="56">
        <v>0.5</v>
      </c>
      <c r="P869" s="27">
        <v>1.72</v>
      </c>
      <c r="Q869" s="27" t="s">
        <v>46</v>
      </c>
      <c r="R869" s="27" t="s">
        <v>47</v>
      </c>
      <c r="S869" s="27" t="s">
        <v>1139</v>
      </c>
      <c r="T869" s="27"/>
      <c r="U869" s="27" t="s">
        <v>50</v>
      </c>
    </row>
    <row r="870" spans="1:21" s="192" customFormat="1" ht="14.25" customHeight="1" x14ac:dyDescent="0.2">
      <c r="A870" s="23" t="str">
        <f>IFERROR(VLOOKUP(D870,[23]CODIGOS!$A$1:$I$1872,2,0),"CODIGO INVALIDO ")</f>
        <v>ZONA 7</v>
      </c>
      <c r="B870" s="23" t="str">
        <f>IFERROR(VLOOKUP(D870,[23]CODIGOS!$A$1:$I$1872,3,0),"CODIGO INVALIDO ")</f>
        <v>EL ORO</v>
      </c>
      <c r="C870" s="23" t="str">
        <f>IFERROR(VLOOKUP(D870,[23]CODIGOS!$A$1:$I$1872,4,0),"CODIGO INVALIDO ")</f>
        <v>PASAJE</v>
      </c>
      <c r="D870" s="65" t="s">
        <v>1177</v>
      </c>
      <c r="E870" s="23" t="str">
        <f>IFERROR(VLOOKUP(D870,[24]CODIGOS!$A$1:$I$1872,6,0),"CODIGO INVALIDO ")</f>
        <v>PASAJE</v>
      </c>
      <c r="F870" s="23" t="str">
        <f>IFERROR(VLOOKUP(D870,[24]CODIGOS!$A$1:$I$1872,7,0),"CODIGO INVALIDO ")</f>
        <v>LAS PRADERAS</v>
      </c>
      <c r="G870" s="23" t="str">
        <f>IFERROR(VLOOKUP(D870,[24]CODIGOS!$A$1:$I$1872,8,0),"CODIGO INVALIDO ")</f>
        <v>LAS PRADERAS 1</v>
      </c>
      <c r="H870" s="37" t="s">
        <v>1178</v>
      </c>
      <c r="I870" s="59">
        <v>-3.3447016377874101</v>
      </c>
      <c r="J870" s="37">
        <v>-79.814397096633897</v>
      </c>
      <c r="K870" s="68">
        <v>44820</v>
      </c>
      <c r="L870" s="68" t="s">
        <v>137</v>
      </c>
      <c r="M870" s="37" t="s">
        <v>17</v>
      </c>
      <c r="N870" s="56">
        <v>0.39583333333333331</v>
      </c>
      <c r="O870" s="56">
        <v>0.66666666666666663</v>
      </c>
      <c r="P870" s="27">
        <v>5.1100000000000003</v>
      </c>
      <c r="Q870" s="27" t="s">
        <v>46</v>
      </c>
      <c r="R870" s="27" t="s">
        <v>47</v>
      </c>
      <c r="S870" s="27" t="s">
        <v>1204</v>
      </c>
      <c r="T870" s="27" t="s">
        <v>472</v>
      </c>
      <c r="U870" s="27" t="s">
        <v>50</v>
      </c>
    </row>
    <row r="871" spans="1:21" s="192" customFormat="1" ht="14.25" customHeight="1" x14ac:dyDescent="0.2">
      <c r="A871" s="23" t="str">
        <f>IFERROR(VLOOKUP(D871,[23]CODIGOS!$A$1:$I$1872,2,0),"CODIGO INVALIDO ")</f>
        <v>ZONA 7</v>
      </c>
      <c r="B871" s="23" t="str">
        <f>IFERROR(VLOOKUP(D871,[23]CODIGOS!$A$1:$I$1872,3,0),"CODIGO INVALIDO ")</f>
        <v>EL ORO</v>
      </c>
      <c r="C871" s="23" t="str">
        <f>IFERROR(VLOOKUP(D871,[23]CODIGOS!$A$1:$I$1872,4,0),"CODIGO INVALIDO ")</f>
        <v>ARENILLAS</v>
      </c>
      <c r="D871" s="69" t="s">
        <v>133</v>
      </c>
      <c r="E871" s="23" t="str">
        <f>IFERROR(VLOOKUP(D871,[24]CODIGOS!$A$1:$I$1872,6,0),"CODIGO INVALIDO ")</f>
        <v>HUAQUILLAS</v>
      </c>
      <c r="F871" s="23" t="str">
        <f>IFERROR(VLOOKUP(D871,[24]CODIGOS!$A$1:$I$1872,7,0),"CODIGO INVALIDO ")</f>
        <v>GUABILLO</v>
      </c>
      <c r="G871" s="23" t="str">
        <f>IFERROR(VLOOKUP(D871,[24]CODIGOS!$A$1:$I$1872,8,0),"CODIGO INVALIDO ")</f>
        <v>GUABILLO 1</v>
      </c>
      <c r="H871" s="23" t="s">
        <v>1189</v>
      </c>
      <c r="I871" s="59">
        <v>-3.5795233151648902</v>
      </c>
      <c r="J871" s="37">
        <v>-80.212941169738698</v>
      </c>
      <c r="K871" s="68">
        <v>44824</v>
      </c>
      <c r="L871" s="68" t="s">
        <v>137</v>
      </c>
      <c r="M871" s="61" t="s">
        <v>17</v>
      </c>
      <c r="N871" s="56">
        <v>0.33333333333333331</v>
      </c>
      <c r="O871" s="56">
        <v>0.72916666666666663</v>
      </c>
      <c r="P871" s="27">
        <v>21.48</v>
      </c>
      <c r="Q871" s="27" t="s">
        <v>46</v>
      </c>
      <c r="R871" s="27" t="s">
        <v>47</v>
      </c>
      <c r="S871" s="27" t="s">
        <v>48</v>
      </c>
      <c r="T871" s="23" t="s">
        <v>166</v>
      </c>
      <c r="U871" s="27" t="s">
        <v>50</v>
      </c>
    </row>
    <row r="872" spans="1:21" s="192" customFormat="1" ht="14.25" customHeight="1" x14ac:dyDescent="0.2">
      <c r="A872" s="23" t="str">
        <f>IFERROR(VLOOKUP(D872,[23]CODIGOS!$A$1:$I$1872,2,0),"CODIGO INVALIDO ")</f>
        <v>ZONA 7</v>
      </c>
      <c r="B872" s="23" t="str">
        <f>IFERROR(VLOOKUP(D872,[23]CODIGOS!$A$1:$I$1872,3,0),"CODIGO INVALIDO ")</f>
        <v>EL ORO</v>
      </c>
      <c r="C872" s="23" t="str">
        <f>IFERROR(VLOOKUP(D872,[23]CODIGOS!$A$1:$I$1872,4,0),"CODIGO INVALIDO ")</f>
        <v>MACHALA</v>
      </c>
      <c r="D872" s="65" t="s">
        <v>136</v>
      </c>
      <c r="E872" s="23" t="str">
        <f>IFERROR(VLOOKUP(D872,[24]CODIGOS!$A$1:$I$1872,6,0),"CODIGO INVALIDO ")</f>
        <v>MACHALA</v>
      </c>
      <c r="F872" s="23" t="str">
        <f>IFERROR(VLOOKUP(D872,[24]CODIGOS!$A$1:$I$1872,7,0),"CODIGO INVALIDO ")</f>
        <v>LAS KATYAS</v>
      </c>
      <c r="G872" s="23" t="str">
        <f>IFERROR(VLOOKUP(D872,[24]CODIGOS!$A$1:$I$1872,8,0),"CODIGO INVALIDO ")</f>
        <v>LAS KATYAS 2</v>
      </c>
      <c r="H872" s="27" t="s">
        <v>845</v>
      </c>
      <c r="I872" s="23">
        <v>-3.2331270000000001</v>
      </c>
      <c r="J872" s="23">
        <v>-79.826886999999999</v>
      </c>
      <c r="K872" s="68">
        <v>44827</v>
      </c>
      <c r="L872" s="68" t="s">
        <v>137</v>
      </c>
      <c r="M872" s="37" t="s">
        <v>17</v>
      </c>
      <c r="N872" s="56">
        <v>0.33333333333333331</v>
      </c>
      <c r="O872" s="56">
        <v>0.5</v>
      </c>
      <c r="P872" s="27">
        <v>33.840000000000003</v>
      </c>
      <c r="Q872" s="27" t="s">
        <v>46</v>
      </c>
      <c r="R872" s="27" t="s">
        <v>47</v>
      </c>
      <c r="S872" s="27" t="s">
        <v>187</v>
      </c>
      <c r="T872" s="27"/>
      <c r="U872" s="27" t="s">
        <v>50</v>
      </c>
    </row>
    <row r="873" spans="1:21" s="192" customFormat="1" ht="14.25" customHeight="1" x14ac:dyDescent="0.2">
      <c r="A873" s="23" t="str">
        <f>IFERROR(VLOOKUP(D873,[23]CODIGOS!$A$1:$I$1872,2,0),"CODIGO INVALIDO ")</f>
        <v>ZONA 7</v>
      </c>
      <c r="B873" s="23" t="str">
        <f>IFERROR(VLOOKUP(D873,[23]CODIGOS!$A$1:$I$1872,3,0),"CODIGO INVALIDO ")</f>
        <v>EL ORO</v>
      </c>
      <c r="C873" s="23" t="str">
        <f>IFERROR(VLOOKUP(D873,[23]CODIGOS!$A$1:$I$1872,4,0),"CODIGO INVALIDO ")</f>
        <v>MACHALA</v>
      </c>
      <c r="D873" s="65" t="s">
        <v>136</v>
      </c>
      <c r="E873" s="23" t="str">
        <f>IFERROR(VLOOKUP(D873,[24]CODIGOS!$A$1:$I$1872,6,0),"CODIGO INVALIDO ")</f>
        <v>MACHALA</v>
      </c>
      <c r="F873" s="23" t="str">
        <f>IFERROR(VLOOKUP(D873,[24]CODIGOS!$A$1:$I$1872,7,0),"CODIGO INVALIDO ")</f>
        <v>LAS KATYAS</v>
      </c>
      <c r="G873" s="23" t="str">
        <f>IFERROR(VLOOKUP(D873,[24]CODIGOS!$A$1:$I$1872,8,0),"CODIGO INVALIDO ")</f>
        <v>LAS KATYAS 2</v>
      </c>
      <c r="H873" s="27" t="s">
        <v>845</v>
      </c>
      <c r="I873" s="23">
        <v>-3.2331270000000001</v>
      </c>
      <c r="J873" s="23">
        <f>-79.826887</f>
        <v>-79.826886999999999</v>
      </c>
      <c r="K873" s="68">
        <v>44827</v>
      </c>
      <c r="L873" s="68" t="s">
        <v>137</v>
      </c>
      <c r="M873" s="37" t="s">
        <v>17</v>
      </c>
      <c r="N873" s="56">
        <v>0.33333333333333331</v>
      </c>
      <c r="O873" s="56">
        <v>0.5</v>
      </c>
      <c r="P873" s="27">
        <v>34.5</v>
      </c>
      <c r="Q873" s="27" t="s">
        <v>46</v>
      </c>
      <c r="R873" s="27" t="s">
        <v>47</v>
      </c>
      <c r="S873" s="27" t="s">
        <v>187</v>
      </c>
      <c r="T873" s="27"/>
      <c r="U873" s="27" t="s">
        <v>50</v>
      </c>
    </row>
    <row r="874" spans="1:21" s="192" customFormat="1" ht="14.25" customHeight="1" x14ac:dyDescent="0.2">
      <c r="A874" s="23" t="str">
        <f>IFERROR(VLOOKUP(D874,[23]CODIGOS!$A$1:$I$1872,2,0),"CODIGO INVALIDO ")</f>
        <v>ZONA 7</v>
      </c>
      <c r="B874" s="23" t="str">
        <f>IFERROR(VLOOKUP(D874,[23]CODIGOS!$A$1:$I$1872,3,0),"CODIGO INVALIDO ")</f>
        <v>EL ORO</v>
      </c>
      <c r="C874" s="23" t="str">
        <f>IFERROR(VLOOKUP(D874,[23]CODIGOS!$A$1:$I$1872,4,0),"CODIGO INVALIDO ")</f>
        <v>MACHALA</v>
      </c>
      <c r="D874" s="65" t="s">
        <v>136</v>
      </c>
      <c r="E874" s="23" t="str">
        <f>IFERROR(VLOOKUP(D874,[24]CODIGOS!$A$1:$I$1872,6,0),"CODIGO INVALIDO ")</f>
        <v>MACHALA</v>
      </c>
      <c r="F874" s="23" t="str">
        <f>IFERROR(VLOOKUP(D874,[24]CODIGOS!$A$1:$I$1872,7,0),"CODIGO INVALIDO ")</f>
        <v>LAS KATYAS</v>
      </c>
      <c r="G874" s="23" t="str">
        <f>IFERROR(VLOOKUP(D874,[24]CODIGOS!$A$1:$I$1872,8,0),"CODIGO INVALIDO ")</f>
        <v>LAS KATYAS 2</v>
      </c>
      <c r="H874" s="27" t="s">
        <v>845</v>
      </c>
      <c r="I874" s="27">
        <v>-3.23519081722355</v>
      </c>
      <c r="J874" s="27">
        <v>-79.821928739547701</v>
      </c>
      <c r="K874" s="68">
        <v>44830</v>
      </c>
      <c r="L874" s="68" t="s">
        <v>137</v>
      </c>
      <c r="M874" s="61" t="s">
        <v>17</v>
      </c>
      <c r="N874" s="56">
        <v>0.33333333333333331</v>
      </c>
      <c r="O874" s="56">
        <v>0.5</v>
      </c>
      <c r="P874" s="27">
        <v>16.899999999999999</v>
      </c>
      <c r="Q874" s="27" t="s">
        <v>46</v>
      </c>
      <c r="R874" s="137" t="s">
        <v>47</v>
      </c>
      <c r="S874" s="9" t="s">
        <v>427</v>
      </c>
      <c r="T874" s="9" t="s">
        <v>239</v>
      </c>
      <c r="U874" s="27" t="s">
        <v>50</v>
      </c>
    </row>
    <row r="875" spans="1:21" s="192" customFormat="1" ht="14.25" customHeight="1" x14ac:dyDescent="0.2">
      <c r="A875" s="23" t="str">
        <f>IFERROR(VLOOKUP(D875,[23]CODIGOS!$A$1:$I$1872,2,0),"CODIGO INVALIDO ")</f>
        <v>ZONA 7</v>
      </c>
      <c r="B875" s="23" t="str">
        <f>IFERROR(VLOOKUP(D875,[23]CODIGOS!$A$1:$I$1872,3,0),"CODIGO INVALIDO ")</f>
        <v>EL ORO</v>
      </c>
      <c r="C875" s="23" t="str">
        <f>IFERROR(VLOOKUP(D875,[23]CODIGOS!$A$1:$I$1872,4,0),"CODIGO INVALIDO ")</f>
        <v>MACHALA</v>
      </c>
      <c r="D875" s="69" t="s">
        <v>1254</v>
      </c>
      <c r="E875" s="23" t="str">
        <f>IFERROR(VLOOKUP(D875,[24]CODIGOS!$A$1:$I$1872,6,0),"CODIGO INVALIDO ")</f>
        <v>MACHALA</v>
      </c>
      <c r="F875" s="23" t="str">
        <f>IFERROR(VLOOKUP(D875,[24]CODIGOS!$A$1:$I$1872,7,0),"CODIGO INVALIDO ")</f>
        <v>PUERTO BOLIVAR</v>
      </c>
      <c r="G875" s="23" t="str">
        <f>IFERROR(VLOOKUP(D875,[24]CODIGOS!$A$1:$I$1872,8,0),"CODIGO INVALIDO ")</f>
        <v>PUERTO BOLIVAR 1</v>
      </c>
      <c r="H875" s="52" t="s">
        <v>1255</v>
      </c>
      <c r="I875" s="59">
        <v>-3.2712244590109099</v>
      </c>
      <c r="J875" s="37">
        <v>-80.002790093421893</v>
      </c>
      <c r="K875" s="68">
        <v>44853</v>
      </c>
      <c r="L875" s="68" t="s">
        <v>137</v>
      </c>
      <c r="M875" s="61" t="s">
        <v>17</v>
      </c>
      <c r="N875" s="56">
        <v>0.20833333333333334</v>
      </c>
      <c r="O875" s="56">
        <v>0.59722222222222221</v>
      </c>
      <c r="P875" s="27">
        <v>2</v>
      </c>
      <c r="Q875" s="27" t="s">
        <v>46</v>
      </c>
      <c r="R875" s="27" t="s">
        <v>47</v>
      </c>
      <c r="S875" s="27" t="s">
        <v>1171</v>
      </c>
      <c r="T875" s="27"/>
      <c r="U875" s="27" t="s">
        <v>50</v>
      </c>
    </row>
    <row r="876" spans="1:21" s="192" customFormat="1" ht="14.25" customHeight="1" x14ac:dyDescent="0.2">
      <c r="A876" s="23" t="str">
        <f>IFERROR(VLOOKUP(D876,[23]CODIGOS!$A$1:$I$1872,2,0),"CODIGO INVALIDO ")</f>
        <v>ZONA 7</v>
      </c>
      <c r="B876" s="23" t="str">
        <f>IFERROR(VLOOKUP(D876,[23]CODIGOS!$A$1:$I$1872,3,0),"CODIGO INVALIDO ")</f>
        <v>EL ORO</v>
      </c>
      <c r="C876" s="23" t="str">
        <f>IFERROR(VLOOKUP(D876,[23]CODIGOS!$A$1:$I$1872,4,0),"CODIGO INVALIDO ")</f>
        <v>MACHALA</v>
      </c>
      <c r="D876" s="65" t="s">
        <v>136</v>
      </c>
      <c r="E876" s="23" t="str">
        <f>IFERROR(VLOOKUP(D876,[24]CODIGOS!$A$1:$I$1872,6,0),"CODIGO INVALIDO ")</f>
        <v>MACHALA</v>
      </c>
      <c r="F876" s="23" t="str">
        <f>IFERROR(VLOOKUP(D876,[24]CODIGOS!$A$1:$I$1872,7,0),"CODIGO INVALIDO ")</f>
        <v>LAS KATYAS</v>
      </c>
      <c r="G876" s="23" t="str">
        <f>IFERROR(VLOOKUP(D876,[24]CODIGOS!$A$1:$I$1872,8,0),"CODIGO INVALIDO ")</f>
        <v>LAS KATYAS 2</v>
      </c>
      <c r="H876" s="27" t="s">
        <v>1266</v>
      </c>
      <c r="I876" s="27">
        <v>-3.45747728</v>
      </c>
      <c r="J876" s="27">
        <v>-79.96360301</v>
      </c>
      <c r="K876" s="68">
        <v>44858</v>
      </c>
      <c r="L876" s="68" t="s">
        <v>137</v>
      </c>
      <c r="M876" s="61" t="s">
        <v>17</v>
      </c>
      <c r="N876" s="56">
        <v>0.54166666666666663</v>
      </c>
      <c r="O876" s="56">
        <v>0.70833333333333337</v>
      </c>
      <c r="P876" s="27">
        <v>3.62</v>
      </c>
      <c r="Q876" s="27" t="s">
        <v>46</v>
      </c>
      <c r="R876" s="137" t="s">
        <v>47</v>
      </c>
      <c r="S876" s="9" t="s">
        <v>451</v>
      </c>
      <c r="T876" s="9"/>
      <c r="U876" s="27" t="s">
        <v>50</v>
      </c>
    </row>
    <row r="877" spans="1:21" s="192" customFormat="1" ht="14.25" customHeight="1" x14ac:dyDescent="0.2">
      <c r="A877" s="23" t="str">
        <f>IFERROR(VLOOKUP(D877,[23]CODIGOS!$A$1:$I$1872,2,0),"CODIGO INVALIDO ")</f>
        <v>ZONA 7</v>
      </c>
      <c r="B877" s="23" t="str">
        <f>IFERROR(VLOOKUP(D877,[23]CODIGOS!$A$1:$I$1872,3,0),"CODIGO INVALIDO ")</f>
        <v>EL ORO</v>
      </c>
      <c r="C877" s="23" t="str">
        <f>IFERROR(VLOOKUP(D877,[23]CODIGOS!$A$1:$I$1872,4,0),"CODIGO INVALIDO ")</f>
        <v>MACHALA</v>
      </c>
      <c r="D877" s="65" t="s">
        <v>136</v>
      </c>
      <c r="E877" s="23" t="str">
        <f>IFERROR(VLOOKUP(D877,[24]CODIGOS!$A$1:$I$1872,6,0),"CODIGO INVALIDO ")</f>
        <v>MACHALA</v>
      </c>
      <c r="F877" s="23" t="str">
        <f>IFERROR(VLOOKUP(D877,[24]CODIGOS!$A$1:$I$1872,7,0),"CODIGO INVALIDO ")</f>
        <v>LAS KATYAS</v>
      </c>
      <c r="G877" s="23" t="str">
        <f>IFERROR(VLOOKUP(D877,[24]CODIGOS!$A$1:$I$1872,8,0),"CODIGO INVALIDO ")</f>
        <v>LAS KATYAS 2</v>
      </c>
      <c r="H877" s="27" t="s">
        <v>1266</v>
      </c>
      <c r="I877" s="27">
        <v>-3.45747728</v>
      </c>
      <c r="J877" s="27">
        <v>-79.96360301</v>
      </c>
      <c r="K877" s="68">
        <v>44859</v>
      </c>
      <c r="L877" s="68" t="s">
        <v>137</v>
      </c>
      <c r="M877" s="61" t="s">
        <v>17</v>
      </c>
      <c r="N877" s="56">
        <v>0.54166666666666663</v>
      </c>
      <c r="O877" s="56">
        <v>0.70833333333333337</v>
      </c>
      <c r="P877" s="27">
        <v>3.62</v>
      </c>
      <c r="Q877" s="27" t="s">
        <v>46</v>
      </c>
      <c r="R877" s="137" t="s">
        <v>47</v>
      </c>
      <c r="S877" s="9" t="s">
        <v>451</v>
      </c>
      <c r="T877" s="9"/>
      <c r="U877" s="27" t="s">
        <v>50</v>
      </c>
    </row>
    <row r="878" spans="1:21" s="192" customFormat="1" ht="14.25" customHeight="1" x14ac:dyDescent="0.2">
      <c r="A878" s="23" t="str">
        <f>IFERROR(VLOOKUP(D878,[23]CODIGOS!$A$1:$I$1872,2,0),"CODIGO INVALIDO ")</f>
        <v>ZONA 7</v>
      </c>
      <c r="B878" s="23" t="str">
        <f>IFERROR(VLOOKUP(D878,[23]CODIGOS!$A$1:$I$1872,3,0),"CODIGO INVALIDO ")</f>
        <v>EL ORO</v>
      </c>
      <c r="C878" s="23" t="str">
        <f>IFERROR(VLOOKUP(D878,[23]CODIGOS!$A$1:$I$1872,4,0),"CODIGO INVALIDO ")</f>
        <v>MACHALA</v>
      </c>
      <c r="D878" s="65" t="s">
        <v>136</v>
      </c>
      <c r="E878" s="23" t="str">
        <f>IFERROR(VLOOKUP(D878,[24]CODIGOS!$A$1:$I$1872,6,0),"CODIGO INVALIDO ")</f>
        <v>MACHALA</v>
      </c>
      <c r="F878" s="23" t="str">
        <f>IFERROR(VLOOKUP(D878,[24]CODIGOS!$A$1:$I$1872,7,0),"CODIGO INVALIDO ")</f>
        <v>LAS KATYAS</v>
      </c>
      <c r="G878" s="23" t="str">
        <f>IFERROR(VLOOKUP(D878,[24]CODIGOS!$A$1:$I$1872,8,0),"CODIGO INVALIDO ")</f>
        <v>LAS KATYAS 2</v>
      </c>
      <c r="H878" s="27" t="s">
        <v>1267</v>
      </c>
      <c r="I878" s="27">
        <v>-3.6880980000000001</v>
      </c>
      <c r="J878" s="27">
        <v>-79.623396999999997</v>
      </c>
      <c r="K878" s="68">
        <v>44859</v>
      </c>
      <c r="L878" s="68" t="s">
        <v>137</v>
      </c>
      <c r="M878" s="61" t="s">
        <v>17</v>
      </c>
      <c r="N878" s="56">
        <v>0.29166666666666669</v>
      </c>
      <c r="O878" s="56">
        <v>0.70833333333333337</v>
      </c>
      <c r="P878" s="27">
        <v>10.91</v>
      </c>
      <c r="Q878" s="27" t="s">
        <v>46</v>
      </c>
      <c r="R878" s="137" t="s">
        <v>47</v>
      </c>
      <c r="S878" s="9" t="s">
        <v>165</v>
      </c>
      <c r="T878" s="9"/>
      <c r="U878" s="27" t="s">
        <v>50</v>
      </c>
    </row>
    <row r="879" spans="1:21" s="192" customFormat="1" ht="14.25" customHeight="1" x14ac:dyDescent="0.2">
      <c r="A879" s="23" t="str">
        <f>IFERROR(VLOOKUP(D879,[23]CODIGOS!$A$1:$I$1872,2,0),"CODIGO INVALIDO ")</f>
        <v>ZONA 7</v>
      </c>
      <c r="B879" s="23" t="str">
        <f>IFERROR(VLOOKUP(D879,[23]CODIGOS!$A$1:$I$1872,3,0),"CODIGO INVALIDO ")</f>
        <v>EL ORO</v>
      </c>
      <c r="C879" s="23" t="str">
        <f>IFERROR(VLOOKUP(D879,[23]CODIGOS!$A$1:$I$1872,4,0),"CODIGO INVALIDO ")</f>
        <v>MACHALA</v>
      </c>
      <c r="D879" s="65" t="s">
        <v>136</v>
      </c>
      <c r="E879" s="23" t="str">
        <f>IFERROR(VLOOKUP(D879,[24]CODIGOS!$A$1:$I$1872,6,0),"CODIGO INVALIDO ")</f>
        <v>MACHALA</v>
      </c>
      <c r="F879" s="23" t="str">
        <f>IFERROR(VLOOKUP(D879,[24]CODIGOS!$A$1:$I$1872,7,0),"CODIGO INVALIDO ")</f>
        <v>LAS KATYAS</v>
      </c>
      <c r="G879" s="23" t="str">
        <f>IFERROR(VLOOKUP(D879,[24]CODIGOS!$A$1:$I$1872,8,0),"CODIGO INVALIDO ")</f>
        <v>LAS KATYAS 2</v>
      </c>
      <c r="H879" s="27" t="s">
        <v>1291</v>
      </c>
      <c r="I879" s="27">
        <v>-3.3029188</v>
      </c>
      <c r="J879" s="27">
        <v>-79.889037599999995</v>
      </c>
      <c r="K879" s="68">
        <v>44869</v>
      </c>
      <c r="L879" s="68" t="s">
        <v>137</v>
      </c>
      <c r="M879" s="61" t="s">
        <v>17</v>
      </c>
      <c r="N879" s="56">
        <v>0.375</v>
      </c>
      <c r="O879" s="56">
        <v>0.40972222222222227</v>
      </c>
      <c r="P879" s="27">
        <v>11</v>
      </c>
      <c r="Q879" s="27" t="s">
        <v>46</v>
      </c>
      <c r="R879" s="137" t="s">
        <v>109</v>
      </c>
      <c r="S879" s="9" t="s">
        <v>441</v>
      </c>
      <c r="T879" s="9"/>
      <c r="U879" s="27" t="s">
        <v>50</v>
      </c>
    </row>
    <row r="880" spans="1:21" s="192" customFormat="1" ht="14.25" customHeight="1" x14ac:dyDescent="0.2">
      <c r="A880" s="23" t="str">
        <f>IFERROR(VLOOKUP(D880,[23]CODIGOS!$A$1:$I$1872,2,0),"CODIGO INVALIDO ")</f>
        <v>ZONA 7</v>
      </c>
      <c r="B880" s="23" t="str">
        <f>IFERROR(VLOOKUP(D880,[23]CODIGOS!$A$1:$I$1872,3,0),"CODIGO INVALIDO ")</f>
        <v>EL ORO</v>
      </c>
      <c r="C880" s="23" t="str">
        <f>IFERROR(VLOOKUP(D880,[23]CODIGOS!$A$1:$I$1872,4,0),"CODIGO INVALIDO ")</f>
        <v>EL GUABO</v>
      </c>
      <c r="D880" s="64" t="s">
        <v>1195</v>
      </c>
      <c r="E880" s="23" t="str">
        <f>IFERROR(VLOOKUP(D880,[24]CODIGOS!$A$1:$I$1872,6,0),"CODIGO INVALIDO ")</f>
        <v>PASAJE</v>
      </c>
      <c r="F880" s="23" t="str">
        <f>IFERROR(VLOOKUP(D880,[24]CODIGOS!$A$1:$I$1872,7,0),"CODIGO INVALIDO ")</f>
        <v>RIO BONITO</v>
      </c>
      <c r="G880" s="23" t="str">
        <f>IFERROR(VLOOKUP(D880,[24]CODIGOS!$A$1:$I$1872,8,0),"CODIGO INVALIDO ")</f>
        <v>RIO BONITO 1</v>
      </c>
      <c r="H880" s="50" t="s">
        <v>1321</v>
      </c>
      <c r="I880" s="27">
        <v>-3.3440804250769598</v>
      </c>
      <c r="J880" s="27">
        <v>-79.814858436584402</v>
      </c>
      <c r="K880" s="68">
        <v>44881</v>
      </c>
      <c r="L880" s="68" t="s">
        <v>137</v>
      </c>
      <c r="M880" s="61" t="s">
        <v>17</v>
      </c>
      <c r="N880" s="56">
        <v>0.3611111111111111</v>
      </c>
      <c r="O880" s="56">
        <v>0.40972222222222227</v>
      </c>
      <c r="P880" s="27">
        <v>8.32</v>
      </c>
      <c r="Q880" s="27" t="s">
        <v>46</v>
      </c>
      <c r="R880" s="137" t="s">
        <v>47</v>
      </c>
      <c r="S880" s="9" t="s">
        <v>1093</v>
      </c>
      <c r="T880" s="9" t="s">
        <v>49</v>
      </c>
      <c r="U880" s="27" t="s">
        <v>50</v>
      </c>
    </row>
    <row r="881" spans="1:21" s="192" customFormat="1" ht="14.25" customHeight="1" x14ac:dyDescent="0.2">
      <c r="A881" s="23" t="str">
        <f>IFERROR(VLOOKUP(D881,[23]CODIGOS!$A$1:$I$1872,2,0),"CODIGO INVALIDO ")</f>
        <v>ZONA 7</v>
      </c>
      <c r="B881" s="23" t="str">
        <f>IFERROR(VLOOKUP(D881,[23]CODIGOS!$A$1:$I$1872,3,0),"CODIGO INVALIDO ")</f>
        <v>EL ORO</v>
      </c>
      <c r="C881" s="23" t="str">
        <f>IFERROR(VLOOKUP(D881,[23]CODIGOS!$A$1:$I$1872,4,0),"CODIGO INVALIDO ")</f>
        <v>MACHALA</v>
      </c>
      <c r="D881" s="65" t="s">
        <v>136</v>
      </c>
      <c r="E881" s="23" t="str">
        <f>IFERROR(VLOOKUP(D881,[24]CODIGOS!$A$1:$I$1872,6,0),"CODIGO INVALIDO ")</f>
        <v>MACHALA</v>
      </c>
      <c r="F881" s="23" t="str">
        <f>IFERROR(VLOOKUP(D881,[24]CODIGOS!$A$1:$I$1872,7,0),"CODIGO INVALIDO ")</f>
        <v>LAS KATYAS</v>
      </c>
      <c r="G881" s="23" t="str">
        <f>IFERROR(VLOOKUP(D881,[24]CODIGOS!$A$1:$I$1872,8,0),"CODIGO INVALIDO ")</f>
        <v>LAS KATYAS 2</v>
      </c>
      <c r="H881" s="23" t="s">
        <v>1331</v>
      </c>
      <c r="I881" s="27">
        <v>-3.2400967810799002</v>
      </c>
      <c r="J881" s="27">
        <v>-79.939935207366901</v>
      </c>
      <c r="K881" s="24">
        <v>44886</v>
      </c>
      <c r="L881" s="68" t="s">
        <v>137</v>
      </c>
      <c r="M881" s="37" t="s">
        <v>17</v>
      </c>
      <c r="N881" s="56">
        <v>0.3611111111111111</v>
      </c>
      <c r="O881" s="56">
        <v>0.46527777777777773</v>
      </c>
      <c r="P881" s="27">
        <v>2.2400000000000002</v>
      </c>
      <c r="Q881" s="27" t="s">
        <v>46</v>
      </c>
      <c r="R881" s="27" t="s">
        <v>109</v>
      </c>
      <c r="S881" s="27" t="s">
        <v>441</v>
      </c>
      <c r="T881" s="27"/>
      <c r="U881" s="27" t="s">
        <v>50</v>
      </c>
    </row>
    <row r="882" spans="1:21" s="192" customFormat="1" ht="14.25" customHeight="1" x14ac:dyDescent="0.2">
      <c r="A882" s="23" t="str">
        <f>IFERROR(VLOOKUP(D882,[23]CODIGOS!$A$1:$I$1872,2,0),"CODIGO INVALIDO ")</f>
        <v>ZONA 7</v>
      </c>
      <c r="B882" s="23" t="str">
        <f>IFERROR(VLOOKUP(D882,[23]CODIGOS!$A$1:$I$1872,3,0),"CODIGO INVALIDO ")</f>
        <v>EL ORO</v>
      </c>
      <c r="C882" s="23" t="str">
        <f>IFERROR(VLOOKUP(D882,[23]CODIGOS!$A$1:$I$1872,4,0),"CODIGO INVALIDO ")</f>
        <v>ARENILLAS</v>
      </c>
      <c r="D882" s="241" t="s">
        <v>133</v>
      </c>
      <c r="E882" s="23" t="str">
        <f>IFERROR(VLOOKUP(D882,[24]CODIGOS!$A$1:$I$1872,6,0),"CODIGO INVALIDO ")</f>
        <v>HUAQUILLAS</v>
      </c>
      <c r="F882" s="23" t="str">
        <f>IFERROR(VLOOKUP(D882,[24]CODIGOS!$A$1:$I$1872,7,0),"CODIGO INVALIDO ")</f>
        <v>GUABILLO</v>
      </c>
      <c r="G882" s="23" t="str">
        <f>IFERROR(VLOOKUP(D882,[24]CODIGOS!$A$1:$I$1872,8,0),"CODIGO INVALIDO ")</f>
        <v>GUABILLO 1</v>
      </c>
      <c r="H882" s="37" t="s">
        <v>1365</v>
      </c>
      <c r="I882" s="27">
        <v>-3.3287106406355198</v>
      </c>
      <c r="J882" s="27">
        <v>-79.742878675460801</v>
      </c>
      <c r="K882" s="58">
        <v>44906</v>
      </c>
      <c r="L882" s="58" t="s">
        <v>137</v>
      </c>
      <c r="M882" s="37" t="s">
        <v>17</v>
      </c>
      <c r="N882" s="62">
        <v>0.41666666666666669</v>
      </c>
      <c r="O882" s="62">
        <v>0.61111111111111105</v>
      </c>
      <c r="P882" s="27">
        <v>3</v>
      </c>
      <c r="Q882" s="27" t="s">
        <v>46</v>
      </c>
      <c r="R882" s="242" t="s">
        <v>47</v>
      </c>
      <c r="S882" s="27" t="s">
        <v>168</v>
      </c>
      <c r="T882" s="27" t="s">
        <v>168</v>
      </c>
      <c r="U882" s="27" t="s">
        <v>50</v>
      </c>
    </row>
    <row r="883" spans="1:21" s="192" customFormat="1" ht="14.25" customHeight="1" x14ac:dyDescent="0.2">
      <c r="A883" s="23" t="str">
        <f>IFERROR(VLOOKUP(D883,[23]CODIGOS!$A$1:$I$1872,2,0),"CODIGO INVALIDO ")</f>
        <v>ZONA 7</v>
      </c>
      <c r="B883" s="23" t="str">
        <f>IFERROR(VLOOKUP(D883,[23]CODIGOS!$A$1:$I$1872,3,0),"CODIGO INVALIDO ")</f>
        <v>ZAMORA CHINCHIPE</v>
      </c>
      <c r="C883" s="23" t="str">
        <f>IFERROR(VLOOKUP(D883,[23]CODIGOS!$A$1:$I$1872,4,0),"CODIGO INVALIDO ")</f>
        <v>ZAMORA</v>
      </c>
      <c r="D883" s="69" t="s">
        <v>33</v>
      </c>
      <c r="E883" s="23" t="str">
        <f>IFERROR(VLOOKUP(D883,[24]CODIGOS!$A$1:$I$1872,6,0),"CODIGO INVALIDO ")</f>
        <v>ZAMORA</v>
      </c>
      <c r="F883" s="23" t="str">
        <f>IFERROR(VLOOKUP(D883,[24]CODIGOS!$A$1:$I$1872,7,0),"CODIGO INVALIDO ")</f>
        <v>CENTRO</v>
      </c>
      <c r="G883" s="23" t="str">
        <f>IFERROR(VLOOKUP(D883,[24]CODIGOS!$A$1:$I$1872,8,0),"CODIGO INVALIDO ")</f>
        <v>CENTRO 1</v>
      </c>
      <c r="H883" s="23" t="s">
        <v>204</v>
      </c>
      <c r="I883" s="59">
        <v>-4.0596606247264697</v>
      </c>
      <c r="J883" s="37">
        <v>-78.966477870000006</v>
      </c>
      <c r="K883" s="68">
        <v>44575</v>
      </c>
      <c r="L883" s="68" t="s">
        <v>34</v>
      </c>
      <c r="M883" s="61" t="s">
        <v>17</v>
      </c>
      <c r="N883" s="56">
        <v>0.91666666666666663</v>
      </c>
      <c r="O883" s="56">
        <v>2.0833333333333332E-2</v>
      </c>
      <c r="P883" s="27">
        <v>1.84</v>
      </c>
      <c r="Q883" s="65" t="s">
        <v>46</v>
      </c>
      <c r="R883" s="27" t="s">
        <v>47</v>
      </c>
      <c r="S883" s="27" t="s">
        <v>205</v>
      </c>
      <c r="T883" s="23"/>
      <c r="U883" s="27" t="s">
        <v>50</v>
      </c>
    </row>
    <row r="884" spans="1:21" s="192" customFormat="1" ht="14.25" customHeight="1" x14ac:dyDescent="0.2">
      <c r="A884" s="23" t="str">
        <f>IFERROR(VLOOKUP(D884,[23]CODIGOS!$A$1:$I$1872,2,0),"CODIGO INVALIDO ")</f>
        <v>ZONA 7</v>
      </c>
      <c r="B884" s="23" t="str">
        <f>IFERROR(VLOOKUP(D884,[23]CODIGOS!$A$1:$I$1872,3,0),"CODIGO INVALIDO ")</f>
        <v>ZAMORA CHINCHIPE</v>
      </c>
      <c r="C884" s="23" t="str">
        <f>IFERROR(VLOOKUP(D884,[23]CODIGOS!$A$1:$I$1872,4,0),"CODIGO INVALIDO ")</f>
        <v>ZAMORA</v>
      </c>
      <c r="D884" s="69" t="s">
        <v>33</v>
      </c>
      <c r="E884" s="23" t="str">
        <f>IFERROR(VLOOKUP(D884,[24]CODIGOS!$A$1:$I$1872,6,0),"CODIGO INVALIDO ")</f>
        <v>ZAMORA</v>
      </c>
      <c r="F884" s="23" t="str">
        <f>IFERROR(VLOOKUP(D884,[24]CODIGOS!$A$1:$I$1872,7,0),"CODIGO INVALIDO ")</f>
        <v>CENTRO</v>
      </c>
      <c r="G884" s="23" t="str">
        <f>IFERROR(VLOOKUP(D884,[24]CODIGOS!$A$1:$I$1872,8,0),"CODIGO INVALIDO ")</f>
        <v>CENTRO 1</v>
      </c>
      <c r="H884" s="23" t="s">
        <v>250</v>
      </c>
      <c r="I884" s="59">
        <v>-4.8697792628425702</v>
      </c>
      <c r="J884" s="37">
        <v>-79.987579345703097</v>
      </c>
      <c r="K884" s="68">
        <v>44580</v>
      </c>
      <c r="L884" s="68" t="s">
        <v>34</v>
      </c>
      <c r="M884" s="61" t="s">
        <v>17</v>
      </c>
      <c r="N884" s="56">
        <v>0.4375</v>
      </c>
      <c r="O884" s="56">
        <v>0.5</v>
      </c>
      <c r="P884" s="27">
        <v>4.76</v>
      </c>
      <c r="Q884" s="65" t="s">
        <v>46</v>
      </c>
      <c r="R884" s="27" t="s">
        <v>47</v>
      </c>
      <c r="S884" s="27" t="s">
        <v>238</v>
      </c>
      <c r="T884" s="23"/>
      <c r="U884" s="27" t="s">
        <v>50</v>
      </c>
    </row>
    <row r="885" spans="1:21" s="192" customFormat="1" ht="14.25" customHeight="1" x14ac:dyDescent="0.2">
      <c r="A885" s="23" t="str">
        <f>IFERROR(VLOOKUP(D885,[23]CODIGOS!$A$1:$I$1872,2,0),"CODIGO INVALIDO ")</f>
        <v>ZONA 7</v>
      </c>
      <c r="B885" s="23" t="str">
        <f>IFERROR(VLOOKUP(D885,[23]CODIGOS!$A$1:$I$1872,3,0),"CODIGO INVALIDO ")</f>
        <v>ZAMORA CHINCHIPE</v>
      </c>
      <c r="C885" s="23" t="str">
        <f>IFERROR(VLOOKUP(D885,[23]CODIGOS!$A$1:$I$1872,4,0),"CODIGO INVALIDO ")</f>
        <v>ZAMORA</v>
      </c>
      <c r="D885" s="69" t="s">
        <v>33</v>
      </c>
      <c r="E885" s="23" t="str">
        <f>IFERROR(VLOOKUP(D885,[24]CODIGOS!$A$1:$I$1872,6,0),"CODIGO INVALIDO ")</f>
        <v>ZAMORA</v>
      </c>
      <c r="F885" s="23" t="str">
        <f>IFERROR(VLOOKUP(D885,[24]CODIGOS!$A$1:$I$1872,7,0),"CODIGO INVALIDO ")</f>
        <v>CENTRO</v>
      </c>
      <c r="G885" s="23" t="str">
        <f>IFERROR(VLOOKUP(D885,[24]CODIGOS!$A$1:$I$1872,8,0),"CODIGO INVALIDO ")</f>
        <v>CENTRO 1</v>
      </c>
      <c r="H885" s="23" t="s">
        <v>250</v>
      </c>
      <c r="I885" s="59">
        <v>-4.86409424027</v>
      </c>
      <c r="J885" s="37">
        <v>-79.134172797199994</v>
      </c>
      <c r="K885" s="68">
        <v>44589</v>
      </c>
      <c r="L885" s="68" t="s">
        <v>34</v>
      </c>
      <c r="M885" s="61" t="s">
        <v>17</v>
      </c>
      <c r="N885" s="56">
        <v>0.14583333333333334</v>
      </c>
      <c r="O885" s="56">
        <v>0.5</v>
      </c>
      <c r="P885" s="27">
        <v>4.07</v>
      </c>
      <c r="Q885" s="65" t="s">
        <v>46</v>
      </c>
      <c r="R885" s="27" t="s">
        <v>47</v>
      </c>
      <c r="S885" s="27" t="s">
        <v>217</v>
      </c>
      <c r="T885" s="23"/>
      <c r="U885" s="27" t="s">
        <v>50</v>
      </c>
    </row>
    <row r="886" spans="1:21" s="185" customFormat="1" ht="14.25" customHeight="1" x14ac:dyDescent="0.2">
      <c r="A886" s="23" t="str">
        <f>IFERROR(VLOOKUP(D886,[23]CODIGOS!$A$1:$I$1872,2,0),"CODIGO INVALIDO ")</f>
        <v>ZONA 7</v>
      </c>
      <c r="B886" s="23" t="str">
        <f>IFERROR(VLOOKUP(D886,[23]CODIGOS!$A$1:$I$1872,3,0),"CODIGO INVALIDO ")</f>
        <v>ZAMORA CHINCHIPE</v>
      </c>
      <c r="C886" s="23" t="str">
        <f>IFERROR(VLOOKUP(D886,[23]CODIGOS!$A$1:$I$1872,4,0),"CODIGO INVALIDO ")</f>
        <v>ZAMORA</v>
      </c>
      <c r="D886" s="23" t="s">
        <v>33</v>
      </c>
      <c r="E886" s="23" t="str">
        <f>IFERROR(VLOOKUP(D886,[24]CODIGOS!$A$1:$I$1872,6,0),"CODIGO INVALIDO ")</f>
        <v>ZAMORA</v>
      </c>
      <c r="F886" s="23" t="str">
        <f>IFERROR(VLOOKUP(D886,[24]CODIGOS!$A$1:$I$1872,7,0),"CODIGO INVALIDO ")</f>
        <v>CENTRO</v>
      </c>
      <c r="G886" s="23" t="str">
        <f>IFERROR(VLOOKUP(D886,[24]CODIGOS!$A$1:$I$1872,8,0),"CODIGO INVALIDO ")</f>
        <v>CENTRO 1</v>
      </c>
      <c r="H886" s="23" t="s">
        <v>750</v>
      </c>
      <c r="I886" s="59">
        <v>-3.8359473131744499</v>
      </c>
      <c r="J886" s="70">
        <v>-78.760089396382696</v>
      </c>
      <c r="K886" s="68">
        <v>44671</v>
      </c>
      <c r="L886" s="27" t="s">
        <v>34</v>
      </c>
      <c r="M886" s="61" t="s">
        <v>17</v>
      </c>
      <c r="N886" s="62">
        <v>0.33333333333333331</v>
      </c>
      <c r="O886" s="62">
        <v>0.625</v>
      </c>
      <c r="P886" s="27">
        <v>40</v>
      </c>
      <c r="Q886" s="65" t="s">
        <v>46</v>
      </c>
      <c r="R886" s="27" t="s">
        <v>47</v>
      </c>
      <c r="S886" s="27" t="s">
        <v>751</v>
      </c>
      <c r="T886" s="27" t="s">
        <v>166</v>
      </c>
      <c r="U886" s="27" t="s">
        <v>50</v>
      </c>
    </row>
    <row r="887" spans="1:21" s="192" customFormat="1" ht="14.25" customHeight="1" x14ac:dyDescent="0.2">
      <c r="A887" s="23" t="str">
        <f>IFERROR(VLOOKUP(D887,[23]CODIGOS!$A$1:$I$1872,2,0),"CODIGO INVALIDO ")</f>
        <v>ZONA 7</v>
      </c>
      <c r="B887" s="23" t="str">
        <f>IFERROR(VLOOKUP(D887,[23]CODIGOS!$A$1:$I$1872,3,0),"CODIGO INVALIDO ")</f>
        <v>ZAMORA CHINCHIPE</v>
      </c>
      <c r="C887" s="23" t="str">
        <f>IFERROR(VLOOKUP(D887,[23]CODIGOS!$A$1:$I$1872,4,0),"CODIGO INVALIDO ")</f>
        <v>ZAMORA</v>
      </c>
      <c r="D887" s="23" t="s">
        <v>33</v>
      </c>
      <c r="E887" s="23" t="str">
        <f>IFERROR(VLOOKUP(D887,[24]CODIGOS!$A$1:$I$1872,6,0),"CODIGO INVALIDO ")</f>
        <v>ZAMORA</v>
      </c>
      <c r="F887" s="23" t="str">
        <f>IFERROR(VLOOKUP(D887,[24]CODIGOS!$A$1:$I$1872,7,0),"CODIGO INVALIDO ")</f>
        <v>CENTRO</v>
      </c>
      <c r="G887" s="23" t="str">
        <f>IFERROR(VLOOKUP(D887,[24]CODIGOS!$A$1:$I$1872,8,0),"CODIGO INVALIDO ")</f>
        <v>CENTRO 1</v>
      </c>
      <c r="H887" s="23" t="s">
        <v>991</v>
      </c>
      <c r="I887" s="59">
        <v>-3.6157774200000001</v>
      </c>
      <c r="J887" s="37">
        <v>-78.581793300000001</v>
      </c>
      <c r="K887" s="68">
        <v>44758</v>
      </c>
      <c r="L887" s="68" t="s">
        <v>34</v>
      </c>
      <c r="M887" s="61" t="s">
        <v>17</v>
      </c>
      <c r="N887" s="62">
        <v>0.45833333333333331</v>
      </c>
      <c r="O887" s="62">
        <v>0.625</v>
      </c>
      <c r="P887" s="27">
        <v>3.97</v>
      </c>
      <c r="Q887" s="27" t="s">
        <v>46</v>
      </c>
      <c r="R887" s="23" t="s">
        <v>47</v>
      </c>
      <c r="S887" s="27" t="s">
        <v>992</v>
      </c>
      <c r="T887" s="27" t="s">
        <v>75</v>
      </c>
      <c r="U887" s="27" t="s">
        <v>50</v>
      </c>
    </row>
    <row r="888" spans="1:21" s="192" customFormat="1" ht="14.25" customHeight="1" x14ac:dyDescent="0.2">
      <c r="A888" s="23" t="str">
        <f>IFERROR(VLOOKUP(D888,[23]CODIGOS!$A$1:$I$1872,2,0),"CODIGO INVALIDO ")</f>
        <v>ZONA 7</v>
      </c>
      <c r="B888" s="23" t="str">
        <f>IFERROR(VLOOKUP(D888,[23]CODIGOS!$A$1:$I$1872,3,0),"CODIGO INVALIDO ")</f>
        <v>ZAMORA CHINCHIPE</v>
      </c>
      <c r="C888" s="23" t="str">
        <f>IFERROR(VLOOKUP(D888,[23]CODIGOS!$A$1:$I$1872,4,0),"CODIGO INVALIDO ")</f>
        <v>ZAMORA</v>
      </c>
      <c r="D888" s="23" t="s">
        <v>33</v>
      </c>
      <c r="E888" s="23" t="str">
        <f>IFERROR(VLOOKUP(D888,[24]CODIGOS!$A$1:$I$1872,6,0),"CODIGO INVALIDO ")</f>
        <v>ZAMORA</v>
      </c>
      <c r="F888" s="23" t="str">
        <f>IFERROR(VLOOKUP(D888,[24]CODIGOS!$A$1:$I$1872,7,0),"CODIGO INVALIDO ")</f>
        <v>CENTRO</v>
      </c>
      <c r="G888" s="23" t="str">
        <f>IFERROR(VLOOKUP(D888,[24]CODIGOS!$A$1:$I$1872,8,0),"CODIGO INVALIDO ")</f>
        <v>CENTRO 1</v>
      </c>
      <c r="H888" s="27" t="s">
        <v>434</v>
      </c>
      <c r="I888" s="11">
        <v>-4.6452854008008098</v>
      </c>
      <c r="J888" s="11">
        <v>-78.131957292884195</v>
      </c>
      <c r="K888" s="68">
        <v>44825</v>
      </c>
      <c r="L888" s="68" t="s">
        <v>34</v>
      </c>
      <c r="M888" s="61" t="s">
        <v>17</v>
      </c>
      <c r="N888" s="56">
        <v>0.79166666666666663</v>
      </c>
      <c r="O888" s="56">
        <v>0.90555555555555556</v>
      </c>
      <c r="P888" s="27">
        <v>4.8</v>
      </c>
      <c r="Q888" s="27" t="s">
        <v>46</v>
      </c>
      <c r="R888" s="27" t="s">
        <v>47</v>
      </c>
      <c r="S888" s="27" t="s">
        <v>75</v>
      </c>
      <c r="T888" s="27"/>
      <c r="U888" s="27" t="s">
        <v>50</v>
      </c>
    </row>
    <row r="889" spans="1:21" s="192" customFormat="1" ht="14.25" customHeight="1" x14ac:dyDescent="0.2">
      <c r="A889" s="23" t="str">
        <f>IFERROR(VLOOKUP(D889,[23]CODIGOS!$A$1:$I$1872,2,0),"CODIGO INVALIDO ")</f>
        <v>ZONA 8</v>
      </c>
      <c r="B889" s="23" t="str">
        <f>IFERROR(VLOOKUP(D889,[23]CODIGOS!$A$1:$I$1872,3,0),"CODIGO INVALIDO ")</f>
        <v>DMG</v>
      </c>
      <c r="C889" s="23" t="str">
        <f>IFERROR(VLOOKUP(D889,[23]CODIGOS!$A$1:$I$1872,4,0),"CODIGO INVALIDO ")</f>
        <v>DURAN</v>
      </c>
      <c r="D889" s="69" t="s">
        <v>208</v>
      </c>
      <c r="E889" s="23" t="str">
        <f>IFERROR(VLOOKUP(D889,[24]CODIGOS!$A$1:$I$1872,6,0),"CODIGO INVALIDO ")</f>
        <v>DURAN</v>
      </c>
      <c r="F889" s="23" t="str">
        <f>IFERROR(VLOOKUP(D889,[24]CODIGOS!$A$1:$I$1872,7,0),"CODIGO INVALIDO ")</f>
        <v>ARBOLITO</v>
      </c>
      <c r="G889" s="23" t="str">
        <f>IFERROR(VLOOKUP(D889,[24]CODIGOS!$A$1:$I$1872,8,0),"CODIGO INVALIDO ")</f>
        <v>ARBOLITO 3</v>
      </c>
      <c r="H889" s="23" t="s">
        <v>407</v>
      </c>
      <c r="I889" s="59">
        <v>-2.2112811176467702</v>
      </c>
      <c r="J889" s="37">
        <v>-79.810568922769505</v>
      </c>
      <c r="K889" s="68">
        <v>44575</v>
      </c>
      <c r="L889" s="68" t="s">
        <v>32</v>
      </c>
      <c r="M889" s="61" t="s">
        <v>17</v>
      </c>
      <c r="N889" s="56" t="s">
        <v>408</v>
      </c>
      <c r="O889" s="56" t="s">
        <v>308</v>
      </c>
      <c r="P889" s="27">
        <v>23.14</v>
      </c>
      <c r="Q889" s="65" t="s">
        <v>46</v>
      </c>
      <c r="R889" s="27" t="s">
        <v>47</v>
      </c>
      <c r="S889" s="27" t="s">
        <v>176</v>
      </c>
      <c r="T889" s="23"/>
      <c r="U889" s="27" t="s">
        <v>50</v>
      </c>
    </row>
    <row r="890" spans="1:21" s="192" customFormat="1" ht="14.25" customHeight="1" x14ac:dyDescent="0.2">
      <c r="A890" s="23" t="str">
        <f>IFERROR(VLOOKUP(D890,[23]CODIGOS!$A$1:$I$1872,2,0),"CODIGO INVALIDO ")</f>
        <v>ZONA 8</v>
      </c>
      <c r="B890" s="23" t="str">
        <f>IFERROR(VLOOKUP(D890,[23]CODIGOS!$A$1:$I$1872,3,0),"CODIGO INVALIDO ")</f>
        <v>DMG</v>
      </c>
      <c r="C890" s="23" t="str">
        <f>IFERROR(VLOOKUP(D890,[23]CODIGOS!$A$1:$I$1872,4,0),"CODIGO INVALIDO ")</f>
        <v>GUAYAQUIL</v>
      </c>
      <c r="D890" s="69" t="s">
        <v>405</v>
      </c>
      <c r="E890" s="23" t="str">
        <f>IFERROR(VLOOKUP(D890,[24]CODIGOS!$A$1:$I$1872,6,0),"CODIGO INVALIDO ")</f>
        <v>CEIBOS</v>
      </c>
      <c r="F890" s="23" t="str">
        <f>IFERROR(VLOOKUP(D890,[24]CODIGOS!$A$1:$I$1872,7,0),"CODIGO INVALIDO ")</f>
        <v>CHONGON</v>
      </c>
      <c r="G890" s="23" t="str">
        <f>IFERROR(VLOOKUP(D890,[24]CODIGOS!$A$1:$I$1872,8,0),"CODIGO INVALIDO ")</f>
        <v>CHONGON 1</v>
      </c>
      <c r="H890" s="23" t="s">
        <v>440</v>
      </c>
      <c r="I890" s="59">
        <v>-2.114404</v>
      </c>
      <c r="J890" s="37">
        <v>-79.988442000000006</v>
      </c>
      <c r="K890" s="68">
        <v>44607</v>
      </c>
      <c r="L890" s="68" t="s">
        <v>32</v>
      </c>
      <c r="M890" s="61" t="s">
        <v>17</v>
      </c>
      <c r="N890" s="56" t="s">
        <v>91</v>
      </c>
      <c r="O890" s="56" t="s">
        <v>309</v>
      </c>
      <c r="P890" s="27">
        <v>30</v>
      </c>
      <c r="Q890" s="65" t="s">
        <v>46</v>
      </c>
      <c r="R890" s="27" t="s">
        <v>109</v>
      </c>
      <c r="S890" s="27" t="s">
        <v>441</v>
      </c>
      <c r="T890" s="23"/>
      <c r="U890" s="27" t="s">
        <v>50</v>
      </c>
    </row>
    <row r="891" spans="1:21" s="192" customFormat="1" ht="14.25" customHeight="1" x14ac:dyDescent="0.2">
      <c r="A891" s="23" t="str">
        <f>IFERROR(VLOOKUP(D891,[23]CODIGOS!$A$1:$I$1872,2,0),"CODIGO INVALIDO ")</f>
        <v>ZONA 8</v>
      </c>
      <c r="B891" s="23" t="str">
        <f>IFERROR(VLOOKUP(D891,[23]CODIGOS!$A$1:$I$1872,3,0),"CODIGO INVALIDO ")</f>
        <v>DMG</v>
      </c>
      <c r="C891" s="23" t="str">
        <f>IFERROR(VLOOKUP(D891,[23]CODIGOS!$A$1:$I$1872,4,0),"CODIGO INVALIDO ")</f>
        <v>DURAN</v>
      </c>
      <c r="D891" s="69" t="s">
        <v>442</v>
      </c>
      <c r="E891" s="23" t="str">
        <f>IFERROR(VLOOKUP(D891,[24]CODIGOS!$A$1:$I$1872,6,0),"CODIGO INVALIDO ")</f>
        <v>DURAN</v>
      </c>
      <c r="F891" s="23" t="str">
        <f>IFERROR(VLOOKUP(D891,[24]CODIGOS!$A$1:$I$1872,7,0),"CODIGO INVALIDO ")</f>
        <v>DIVINO NIÑO</v>
      </c>
      <c r="G891" s="23" t="str">
        <f>IFERROR(VLOOKUP(D891,[24]CODIGOS!$A$1:$I$1872,8,0),"CODIGO INVALIDO ")</f>
        <v>DIVINO NIÑO 4</v>
      </c>
      <c r="H891" s="23" t="s">
        <v>443</v>
      </c>
      <c r="I891" s="59">
        <v>-2.1657299999999999</v>
      </c>
      <c r="J891" s="37">
        <v>-79.833611000000005</v>
      </c>
      <c r="K891" s="68">
        <v>44608</v>
      </c>
      <c r="L891" s="68" t="s">
        <v>32</v>
      </c>
      <c r="M891" s="61" t="s">
        <v>17</v>
      </c>
      <c r="N891" s="56" t="s">
        <v>406</v>
      </c>
      <c r="O891" s="56" t="s">
        <v>444</v>
      </c>
      <c r="P891" s="27">
        <v>13.8</v>
      </c>
      <c r="Q891" s="65" t="s">
        <v>46</v>
      </c>
      <c r="R891" s="27" t="s">
        <v>47</v>
      </c>
      <c r="S891" s="27" t="s">
        <v>239</v>
      </c>
      <c r="T891" s="23" t="s">
        <v>448</v>
      </c>
      <c r="U891" s="27" t="s">
        <v>50</v>
      </c>
    </row>
    <row r="892" spans="1:21" s="192" customFormat="1" ht="14.25" customHeight="1" x14ac:dyDescent="0.2">
      <c r="A892" s="23" t="str">
        <f>IFERROR(VLOOKUP(D892,[23]CODIGOS!$A$1:$I$1872,2,0),"CODIGO INVALIDO ")</f>
        <v>ZONA 8</v>
      </c>
      <c r="B892" s="23" t="str">
        <f>IFERROR(VLOOKUP(D892,[23]CODIGOS!$A$1:$I$1872,3,0),"CODIGO INVALIDO ")</f>
        <v>DMG</v>
      </c>
      <c r="C892" s="23" t="str">
        <f>IFERROR(VLOOKUP(D892,[23]CODIGOS!$A$1:$I$1872,4,0),"CODIGO INVALIDO ")</f>
        <v>GUAYAQUIL</v>
      </c>
      <c r="D892" s="69" t="s">
        <v>445</v>
      </c>
      <c r="E892" s="23" t="str">
        <f>IFERROR(VLOOKUP(D892,[24]CODIGOS!$A$1:$I$1872,6,0),"CODIGO INVALIDO ")</f>
        <v>PORTETE</v>
      </c>
      <c r="F892" s="23" t="str">
        <f>IFERROR(VLOOKUP(D892,[24]CODIGOS!$A$1:$I$1872,7,0),"CODIGO INVALIDO ")</f>
        <v>PORTETE</v>
      </c>
      <c r="G892" s="23" t="str">
        <f>IFERROR(VLOOKUP(D892,[24]CODIGOS!$A$1:$I$1872,8,0),"CODIGO INVALIDO ")</f>
        <v>PORTETE 2</v>
      </c>
      <c r="H892" s="23" t="s">
        <v>446</v>
      </c>
      <c r="I892" s="59">
        <v>-2.2040730000000002</v>
      </c>
      <c r="J892" s="37">
        <v>-79.933279999999996</v>
      </c>
      <c r="K892" s="68">
        <v>44609</v>
      </c>
      <c r="L892" s="68" t="s">
        <v>32</v>
      </c>
      <c r="M892" s="61" t="s">
        <v>17</v>
      </c>
      <c r="N892" s="56" t="s">
        <v>330</v>
      </c>
      <c r="O892" s="56" t="s">
        <v>447</v>
      </c>
      <c r="P892" s="27">
        <v>23.28</v>
      </c>
      <c r="Q892" s="65" t="s">
        <v>46</v>
      </c>
      <c r="R892" s="27" t="s">
        <v>47</v>
      </c>
      <c r="S892" s="55" t="s">
        <v>120</v>
      </c>
      <c r="T892" s="23"/>
      <c r="U892" s="27" t="s">
        <v>50</v>
      </c>
    </row>
    <row r="893" spans="1:21" s="192" customFormat="1" ht="14.25" customHeight="1" x14ac:dyDescent="0.2">
      <c r="A893" s="23" t="str">
        <f>IFERROR(VLOOKUP(D893,[23]CODIGOS!$A$1:$I$1872,2,0),"CODIGO INVALIDO ")</f>
        <v>ZONA 8</v>
      </c>
      <c r="B893" s="23" t="str">
        <f>IFERROR(VLOOKUP(D893,[23]CODIGOS!$A$1:$I$1872,3,0),"CODIGO INVALIDO ")</f>
        <v>DMG</v>
      </c>
      <c r="C893" s="23" t="str">
        <f>IFERROR(VLOOKUP(D893,[23]CODIGOS!$A$1:$I$1872,4,0),"CODIGO INVALIDO ")</f>
        <v>GUAYAQUIL</v>
      </c>
      <c r="D893" s="69" t="s">
        <v>247</v>
      </c>
      <c r="E893" s="23" t="str">
        <f>IFERROR(VLOOKUP(D893,[24]CODIGOS!$A$1:$I$1872,6,0),"CODIGO INVALIDO ")</f>
        <v>PORTETE</v>
      </c>
      <c r="F893" s="23" t="str">
        <f>IFERROR(VLOOKUP(D893,[24]CODIGOS!$A$1:$I$1872,7,0),"CODIGO INVALIDO ")</f>
        <v>SUBURBIO</v>
      </c>
      <c r="G893" s="23" t="str">
        <f>IFERROR(VLOOKUP(D893,[24]CODIGOS!$A$1:$I$1872,8,0),"CODIGO INVALIDO ")</f>
        <v>SUBURBIO 2</v>
      </c>
      <c r="H893" s="23" t="s">
        <v>484</v>
      </c>
      <c r="I893" s="59">
        <v>-2.2173040167022502</v>
      </c>
      <c r="J893" s="37">
        <v>-79.931599155948106</v>
      </c>
      <c r="K893" s="68">
        <v>44617</v>
      </c>
      <c r="L893" s="68" t="s">
        <v>32</v>
      </c>
      <c r="M893" s="61" t="s">
        <v>17</v>
      </c>
      <c r="N893" s="56" t="s">
        <v>89</v>
      </c>
      <c r="O893" s="56" t="s">
        <v>447</v>
      </c>
      <c r="P893" s="27">
        <v>12.55</v>
      </c>
      <c r="Q893" s="65" t="s">
        <v>46</v>
      </c>
      <c r="R893" s="27" t="s">
        <v>47</v>
      </c>
      <c r="S893" s="27" t="s">
        <v>49</v>
      </c>
      <c r="T893" s="23" t="s">
        <v>120</v>
      </c>
      <c r="U893" s="27" t="s">
        <v>50</v>
      </c>
    </row>
    <row r="894" spans="1:21" s="192" customFormat="1" ht="14.25" customHeight="1" x14ac:dyDescent="0.2">
      <c r="A894" s="23" t="str">
        <f>IFERROR(VLOOKUP(D894,[23]CODIGOS!$A$1:$I$1872,2,0),"CODIGO INVALIDO ")</f>
        <v>ZONA 8</v>
      </c>
      <c r="B894" s="23" t="str">
        <f>IFERROR(VLOOKUP(D894,[23]CODIGOS!$A$1:$I$1872,3,0),"CODIGO INVALIDO ")</f>
        <v>DMG</v>
      </c>
      <c r="C894" s="23" t="str">
        <f>IFERROR(VLOOKUP(D894,[23]CODIGOS!$A$1:$I$1872,4,0),"CODIGO INVALIDO ")</f>
        <v>GUAYAQUIL</v>
      </c>
      <c r="D894" s="69" t="s">
        <v>540</v>
      </c>
      <c r="E894" s="23" t="str">
        <f>IFERROR(VLOOKUP(D894,[24]CODIGOS!$A$1:$I$1872,6,0),"CODIGO INVALIDO ")</f>
        <v>PORTETE</v>
      </c>
      <c r="F894" s="23" t="str">
        <f>IFERROR(VLOOKUP(D894,[24]CODIGOS!$A$1:$I$1872,7,0),"CODIGO INVALIDO ")</f>
        <v>CHALA</v>
      </c>
      <c r="G894" s="23" t="str">
        <f>IFERROR(VLOOKUP(D894,[24]CODIGOS!$A$1:$I$1872,8,0),"CODIGO INVALIDO ")</f>
        <v>CHALA 1</v>
      </c>
      <c r="H894" s="23" t="s">
        <v>541</v>
      </c>
      <c r="I894" s="59">
        <v>-2.2038790000000001</v>
      </c>
      <c r="J894" s="37">
        <v>-79.911167000000006</v>
      </c>
      <c r="K894" s="68">
        <v>44630</v>
      </c>
      <c r="L894" s="68" t="s">
        <v>32</v>
      </c>
      <c r="M894" s="61" t="s">
        <v>17</v>
      </c>
      <c r="N894" s="56" t="s">
        <v>542</v>
      </c>
      <c r="O894" s="56" t="s">
        <v>543</v>
      </c>
      <c r="P894" s="27">
        <v>13.44</v>
      </c>
      <c r="Q894" s="65" t="s">
        <v>46</v>
      </c>
      <c r="R894" s="27" t="s">
        <v>47</v>
      </c>
      <c r="S894" s="27" t="s">
        <v>513</v>
      </c>
      <c r="T894" s="23" t="s">
        <v>239</v>
      </c>
      <c r="U894" s="27" t="s">
        <v>50</v>
      </c>
    </row>
    <row r="895" spans="1:21" s="192" customFormat="1" ht="14.25" customHeight="1" x14ac:dyDescent="0.2">
      <c r="A895" s="23" t="str">
        <f>IFERROR(VLOOKUP(D895,[23]CODIGOS!$A$1:$I$1872,2,0),"CODIGO INVALIDO ")</f>
        <v>ZONA 8</v>
      </c>
      <c r="B895" s="23" t="str">
        <f>IFERROR(VLOOKUP(D895,[23]CODIGOS!$A$1:$I$1872,3,0),"CODIGO INVALIDO ")</f>
        <v>DMG</v>
      </c>
      <c r="C895" s="23" t="str">
        <f>IFERROR(VLOOKUP(D895,[23]CODIGOS!$A$1:$I$1872,4,0),"CODIGO INVALIDO ")</f>
        <v>GUAYAQUIL</v>
      </c>
      <c r="D895" s="69" t="s">
        <v>493</v>
      </c>
      <c r="E895" s="23" t="str">
        <f>IFERROR(VLOOKUP(D895,[24]CODIGOS!$A$1:$I$1872,6,0),"CODIGO INVALIDO ")</f>
        <v>CEIBOS</v>
      </c>
      <c r="F895" s="23" t="str">
        <f>IFERROR(VLOOKUP(D895,[24]CODIGOS!$A$1:$I$1872,7,0),"CODIGO INVALIDO ")</f>
        <v>PUERTO HONDO</v>
      </c>
      <c r="G895" s="23" t="str">
        <f>IFERROR(VLOOKUP(D895,[24]CODIGOS!$A$1:$I$1872,8,0),"CODIGO INVALIDO ")</f>
        <v>PUERTO HONDO 1</v>
      </c>
      <c r="H895" s="23" t="s">
        <v>544</v>
      </c>
      <c r="I895" s="59">
        <v>-2.1867329999999998</v>
      </c>
      <c r="J895" s="37">
        <v>-79.961301000000006</v>
      </c>
      <c r="K895" s="68">
        <v>44630</v>
      </c>
      <c r="L895" s="68" t="s">
        <v>32</v>
      </c>
      <c r="M895" s="61" t="s">
        <v>17</v>
      </c>
      <c r="N895" s="56" t="s">
        <v>249</v>
      </c>
      <c r="O895" s="56" t="s">
        <v>545</v>
      </c>
      <c r="P895" s="27">
        <v>28.8</v>
      </c>
      <c r="Q895" s="65" t="s">
        <v>46</v>
      </c>
      <c r="R895" s="27" t="s">
        <v>109</v>
      </c>
      <c r="S895" s="27" t="s">
        <v>372</v>
      </c>
      <c r="T895" s="23"/>
      <c r="U895" s="27" t="s">
        <v>50</v>
      </c>
    </row>
    <row r="896" spans="1:21" s="185" customFormat="1" ht="14.25" customHeight="1" x14ac:dyDescent="0.2">
      <c r="A896" s="23" t="str">
        <f>IFERROR(VLOOKUP(D896,[23]CODIGOS!$A$1:$I$1872,2,0),"CODIGO INVALIDO ")</f>
        <v>ZONA 8</v>
      </c>
      <c r="B896" s="23" t="str">
        <f>IFERROR(VLOOKUP(D896,[23]CODIGOS!$A$1:$I$1872,3,0),"CODIGO INVALIDO ")</f>
        <v>DMG</v>
      </c>
      <c r="C896" s="23" t="str">
        <f>IFERROR(VLOOKUP(D896,[23]CODIGOS!$A$1:$I$1872,4,0),"CODIGO INVALIDO ")</f>
        <v>GUAYAQUIL</v>
      </c>
      <c r="D896" s="64" t="s">
        <v>810</v>
      </c>
      <c r="E896" s="23" t="str">
        <f>IFERROR(VLOOKUP(D896,[24]CODIGOS!$A$1:$I$1872,6,0),"CODIGO INVALIDO ")</f>
        <v>SUR-DMG</v>
      </c>
      <c r="F896" s="23" t="str">
        <f>IFERROR(VLOOKUP(D896,[24]CODIGOS!$A$1:$I$1872,7,0),"CODIGO INVALIDO ")</f>
        <v>GUASMO</v>
      </c>
      <c r="G896" s="23" t="str">
        <f>IFERROR(VLOOKUP(D896,[24]CODIGOS!$A$1:$I$1872,8,0),"CODIGO INVALIDO ")</f>
        <v>GUASMO 3</v>
      </c>
      <c r="H896" s="23" t="s">
        <v>811</v>
      </c>
      <c r="I896" s="21">
        <v>-2.2487877548965698</v>
      </c>
      <c r="J896" s="21">
        <v>-79.877956148023898</v>
      </c>
      <c r="K896" s="68">
        <v>44693</v>
      </c>
      <c r="L896" s="68" t="s">
        <v>32</v>
      </c>
      <c r="M896" s="61" t="s">
        <v>17</v>
      </c>
      <c r="N896" s="54" t="s">
        <v>406</v>
      </c>
      <c r="O896" s="54" t="s">
        <v>812</v>
      </c>
      <c r="P896" s="23">
        <v>8.18</v>
      </c>
      <c r="Q896" s="27" t="s">
        <v>46</v>
      </c>
      <c r="R896" s="27" t="s">
        <v>47</v>
      </c>
      <c r="S896" s="27" t="s">
        <v>187</v>
      </c>
      <c r="T896" s="23"/>
      <c r="U896" s="27" t="s">
        <v>50</v>
      </c>
    </row>
    <row r="897" spans="1:21" s="185" customFormat="1" ht="14.25" customHeight="1" x14ac:dyDescent="0.2">
      <c r="A897" s="23" t="str">
        <f>IFERROR(VLOOKUP(D897,[23]CODIGOS!$A$1:$I$1872,2,0),"CODIGO INVALIDO ")</f>
        <v>ZONA 8</v>
      </c>
      <c r="B897" s="23" t="str">
        <f>IFERROR(VLOOKUP(D897,[23]CODIGOS!$A$1:$I$1872,3,0),"CODIGO INVALIDO ")</f>
        <v>DMG</v>
      </c>
      <c r="C897" s="23" t="str">
        <f>IFERROR(VLOOKUP(D897,[23]CODIGOS!$A$1:$I$1872,4,0),"CODIGO INVALIDO ")</f>
        <v>DURAN</v>
      </c>
      <c r="D897" s="64" t="s">
        <v>90</v>
      </c>
      <c r="E897" s="23" t="str">
        <f>IFERROR(VLOOKUP(D897,[24]CODIGOS!$A$1:$I$1872,6,0),"CODIGO INVALIDO ")</f>
        <v>DURAN</v>
      </c>
      <c r="F897" s="23" t="str">
        <f>IFERROR(VLOOKUP(D897,[24]CODIGOS!$A$1:$I$1872,7,0),"CODIGO INVALIDO ")</f>
        <v>CENTRO</v>
      </c>
      <c r="G897" s="23" t="str">
        <f>IFERROR(VLOOKUP(D897,[24]CODIGOS!$A$1:$I$1872,8,0),"CODIGO INVALIDO ")</f>
        <v>CENTRO 2</v>
      </c>
      <c r="H897" s="23" t="s">
        <v>813</v>
      </c>
      <c r="I897" s="21">
        <v>-2.1840803638522002</v>
      </c>
      <c r="J897" s="21">
        <v>-79.843484815874007</v>
      </c>
      <c r="K897" s="68">
        <v>44693</v>
      </c>
      <c r="L897" s="68" t="s">
        <v>32</v>
      </c>
      <c r="M897" s="61" t="s">
        <v>17</v>
      </c>
      <c r="N897" s="54" t="s">
        <v>366</v>
      </c>
      <c r="O897" s="54" t="s">
        <v>444</v>
      </c>
      <c r="P897" s="23">
        <v>14.27</v>
      </c>
      <c r="Q897" s="27" t="s">
        <v>46</v>
      </c>
      <c r="R897" s="27" t="s">
        <v>47</v>
      </c>
      <c r="S897" s="27" t="s">
        <v>176</v>
      </c>
      <c r="T897" s="23"/>
      <c r="U897" s="27" t="s">
        <v>50</v>
      </c>
    </row>
    <row r="898" spans="1:21" s="185" customFormat="1" ht="14.25" customHeight="1" x14ac:dyDescent="0.2">
      <c r="A898" s="23" t="str">
        <f>IFERROR(VLOOKUP(D898,[23]CODIGOS!$A$1:$I$1872,2,0),"CODIGO INVALIDO ")</f>
        <v>ZONA 8</v>
      </c>
      <c r="B898" s="23" t="str">
        <f>IFERROR(VLOOKUP(D898,[23]CODIGOS!$A$1:$I$1872,3,0),"CODIGO INVALIDO ")</f>
        <v>DMG</v>
      </c>
      <c r="C898" s="23" t="str">
        <f>IFERROR(VLOOKUP(D898,[23]CODIGOS!$A$1:$I$1872,4,0),"CODIGO INVALIDO ")</f>
        <v>DURAN</v>
      </c>
      <c r="D898" s="64" t="s">
        <v>90</v>
      </c>
      <c r="E898" s="23" t="str">
        <f>IFERROR(VLOOKUP(D898,[24]CODIGOS!$A$1:$I$1872,6,0),"CODIGO INVALIDO ")</f>
        <v>DURAN</v>
      </c>
      <c r="F898" s="23" t="str">
        <f>IFERROR(VLOOKUP(D898,[24]CODIGOS!$A$1:$I$1872,7,0),"CODIGO INVALIDO ")</f>
        <v>CENTRO</v>
      </c>
      <c r="G898" s="23" t="str">
        <f>IFERROR(VLOOKUP(D898,[24]CODIGOS!$A$1:$I$1872,8,0),"CODIGO INVALIDO ")</f>
        <v>CENTRO 2</v>
      </c>
      <c r="H898" s="5" t="s">
        <v>826</v>
      </c>
      <c r="I898" s="21">
        <v>-2.1648993229009501</v>
      </c>
      <c r="J898" s="21">
        <v>-79.827648876049395</v>
      </c>
      <c r="K898" s="68">
        <v>44698</v>
      </c>
      <c r="L898" s="68" t="s">
        <v>32</v>
      </c>
      <c r="M898" s="61" t="s">
        <v>17</v>
      </c>
      <c r="N898" s="54" t="s">
        <v>311</v>
      </c>
      <c r="O898" s="54" t="s">
        <v>753</v>
      </c>
      <c r="P898" s="23">
        <v>35.92</v>
      </c>
      <c r="Q898" s="27" t="s">
        <v>46</v>
      </c>
      <c r="R898" s="27" t="s">
        <v>47</v>
      </c>
      <c r="S898" s="23" t="s">
        <v>513</v>
      </c>
      <c r="T898" s="23"/>
      <c r="U898" s="27" t="s">
        <v>50</v>
      </c>
    </row>
    <row r="899" spans="1:21" s="185" customFormat="1" ht="14.25" customHeight="1" x14ac:dyDescent="0.2">
      <c r="A899" s="23" t="str">
        <f>IFERROR(VLOOKUP(D899,[23]CODIGOS!$A$1:$I$1872,2,0),"CODIGO INVALIDO ")</f>
        <v>ZONA 8</v>
      </c>
      <c r="B899" s="23" t="str">
        <f>IFERROR(VLOOKUP(D899,[23]CODIGOS!$A$1:$I$1872,3,0),"CODIGO INVALIDO ")</f>
        <v>DMG</v>
      </c>
      <c r="C899" s="23" t="str">
        <f>IFERROR(VLOOKUP(D899,[23]CODIGOS!$A$1:$I$1872,4,0),"CODIGO INVALIDO ")</f>
        <v>GUAYAQUIL</v>
      </c>
      <c r="D899" s="64" t="s">
        <v>492</v>
      </c>
      <c r="E899" s="23" t="str">
        <f>IFERROR(VLOOKUP(D899,[24]CODIGOS!$A$1:$I$1872,6,0),"CODIGO INVALIDO ")</f>
        <v>PASCUALES</v>
      </c>
      <c r="F899" s="23" t="str">
        <f>IFERROR(VLOOKUP(D899,[24]CODIGOS!$A$1:$I$1872,7,0),"CODIGO INVALIDO ")</f>
        <v>PUENTE LUCIA</v>
      </c>
      <c r="G899" s="23" t="str">
        <f>IFERROR(VLOOKUP(D899,[24]CODIGOS!$A$1:$I$1872,8,0),"CODIGO INVALIDO ")</f>
        <v>PUENTE LUCIA 2</v>
      </c>
      <c r="H899" s="5" t="s">
        <v>827</v>
      </c>
      <c r="I899" s="21">
        <v>-1.98525709161671</v>
      </c>
      <c r="J899" s="21">
        <v>-79.987474998043496</v>
      </c>
      <c r="K899" s="68">
        <v>44699</v>
      </c>
      <c r="L899" s="68" t="s">
        <v>32</v>
      </c>
      <c r="M899" s="61" t="s">
        <v>17</v>
      </c>
      <c r="N899" s="54" t="s">
        <v>311</v>
      </c>
      <c r="O899" s="54" t="s">
        <v>753</v>
      </c>
      <c r="P899" s="23">
        <v>24.14</v>
      </c>
      <c r="Q899" s="27" t="s">
        <v>46</v>
      </c>
      <c r="R899" s="27" t="s">
        <v>47</v>
      </c>
      <c r="S899" s="23" t="s">
        <v>187</v>
      </c>
      <c r="T899" s="23"/>
      <c r="U899" s="27" t="s">
        <v>50</v>
      </c>
    </row>
    <row r="900" spans="1:21" s="185" customFormat="1" ht="14.25" customHeight="1" x14ac:dyDescent="0.2">
      <c r="A900" s="23" t="str">
        <f>IFERROR(VLOOKUP(D900,[23]CODIGOS!$A$1:$I$1872,2,0),"CODIGO INVALIDO ")</f>
        <v>ZONA 8</v>
      </c>
      <c r="B900" s="23" t="str">
        <f>IFERROR(VLOOKUP(D900,[23]CODIGOS!$A$1:$I$1872,3,0),"CODIGO INVALIDO ")</f>
        <v>DMG</v>
      </c>
      <c r="C900" s="23" t="str">
        <f>IFERROR(VLOOKUP(D900,[23]CODIGOS!$A$1:$I$1872,4,0),"CODIGO INVALIDO ")</f>
        <v>GUAYAQUIL</v>
      </c>
      <c r="D900" s="64" t="s">
        <v>828</v>
      </c>
      <c r="E900" s="23" t="str">
        <f>IFERROR(VLOOKUP(D900,[24]CODIGOS!$A$1:$I$1872,6,0),"CODIGO INVALIDO ")</f>
        <v>PORTETE</v>
      </c>
      <c r="F900" s="23" t="str">
        <f>IFERROR(VLOOKUP(D900,[24]CODIGOS!$A$1:$I$1872,7,0),"CODIGO INVALIDO ")</f>
        <v>PORTETE</v>
      </c>
      <c r="G900" s="23" t="str">
        <f>IFERROR(VLOOKUP(D900,[24]CODIGOS!$A$1:$I$1872,8,0),"CODIGO INVALIDO ")</f>
        <v>PORTETE 1</v>
      </c>
      <c r="H900" s="5" t="s">
        <v>829</v>
      </c>
      <c r="I900" s="21">
        <v>-2.202985</v>
      </c>
      <c r="J900" s="21">
        <v>-79.912813999999997</v>
      </c>
      <c r="K900" s="68">
        <v>44700</v>
      </c>
      <c r="L900" s="68" t="s">
        <v>32</v>
      </c>
      <c r="M900" s="61" t="s">
        <v>17</v>
      </c>
      <c r="N900" s="54" t="s">
        <v>830</v>
      </c>
      <c r="O900" s="54" t="s">
        <v>831</v>
      </c>
      <c r="P900" s="23">
        <v>11</v>
      </c>
      <c r="Q900" s="27" t="s">
        <v>46</v>
      </c>
      <c r="R900" s="27" t="s">
        <v>47</v>
      </c>
      <c r="S900" s="23" t="s">
        <v>49</v>
      </c>
      <c r="T900" s="23"/>
      <c r="U900" s="27" t="s">
        <v>50</v>
      </c>
    </row>
    <row r="901" spans="1:21" s="192" customFormat="1" ht="14.25" customHeight="1" x14ac:dyDescent="0.2">
      <c r="A901" s="23" t="str">
        <f>IFERROR(VLOOKUP(D901,[23]CODIGOS!$A$1:$I$1872,2,0),"CODIGO INVALIDO ")</f>
        <v>ZONA 8</v>
      </c>
      <c r="B901" s="23" t="str">
        <f>IFERROR(VLOOKUP(D901,[23]CODIGOS!$A$1:$I$1872,3,0),"CODIGO INVALIDO ")</f>
        <v>DMG</v>
      </c>
      <c r="C901" s="23" t="str">
        <f>IFERROR(VLOOKUP(D901,[23]CODIGOS!$A$1:$I$1872,4,0),"CODIGO INVALIDO ")</f>
        <v>GUAYAQUIL</v>
      </c>
      <c r="D901" s="64" t="s">
        <v>492</v>
      </c>
      <c r="E901" s="23" t="str">
        <f>IFERROR(VLOOKUP(D901,[24]CODIGOS!$A$1:$I$1872,6,0),"CODIGO INVALIDO ")</f>
        <v>PASCUALES</v>
      </c>
      <c r="F901" s="23" t="str">
        <f>IFERROR(VLOOKUP(D901,[24]CODIGOS!$A$1:$I$1872,7,0),"CODIGO INVALIDO ")</f>
        <v>PUENTE LUCIA</v>
      </c>
      <c r="G901" s="23" t="str">
        <f>IFERROR(VLOOKUP(D901,[24]CODIGOS!$A$1:$I$1872,8,0),"CODIGO INVALIDO ")</f>
        <v>PUENTE LUCIA 2</v>
      </c>
      <c r="H901" s="23" t="s">
        <v>895</v>
      </c>
      <c r="I901" s="75">
        <v>-1.1702090000000001</v>
      </c>
      <c r="J901" s="75">
        <v>-79.837672999999995</v>
      </c>
      <c r="K901" s="68">
        <v>44713</v>
      </c>
      <c r="L901" s="68" t="s">
        <v>32</v>
      </c>
      <c r="M901" s="61" t="s">
        <v>17</v>
      </c>
      <c r="N901" s="54" t="s">
        <v>896</v>
      </c>
      <c r="O901" s="54" t="s">
        <v>404</v>
      </c>
      <c r="P901" s="27">
        <v>8.32</v>
      </c>
      <c r="Q901" s="27" t="s">
        <v>46</v>
      </c>
      <c r="R901" s="27" t="s">
        <v>47</v>
      </c>
      <c r="S901" s="23" t="s">
        <v>49</v>
      </c>
      <c r="T901" s="27"/>
      <c r="U901" s="27" t="s">
        <v>50</v>
      </c>
    </row>
    <row r="902" spans="1:21" s="192" customFormat="1" ht="14.25" customHeight="1" x14ac:dyDescent="0.2">
      <c r="A902" s="23" t="str">
        <f>IFERROR(VLOOKUP(D902,[23]CODIGOS!$A$1:$I$1872,2,0),"CODIGO INVALIDO ")</f>
        <v>ZONA 8</v>
      </c>
      <c r="B902" s="23" t="str">
        <f>IFERROR(VLOOKUP(D902,[23]CODIGOS!$A$1:$I$1872,3,0),"CODIGO INVALIDO ")</f>
        <v>DMG</v>
      </c>
      <c r="C902" s="23" t="str">
        <f>IFERROR(VLOOKUP(D902,[23]CODIGOS!$A$1:$I$1872,4,0),"CODIGO INVALIDO ")</f>
        <v>GUAYAQUIL</v>
      </c>
      <c r="D902" s="64" t="s">
        <v>492</v>
      </c>
      <c r="E902" s="23" t="str">
        <f>IFERROR(VLOOKUP(D902,[24]CODIGOS!$A$1:$I$1872,6,0),"CODIGO INVALIDO ")</f>
        <v>PASCUALES</v>
      </c>
      <c r="F902" s="23" t="str">
        <f>IFERROR(VLOOKUP(D902,[24]CODIGOS!$A$1:$I$1872,7,0),"CODIGO INVALIDO ")</f>
        <v>PUENTE LUCIA</v>
      </c>
      <c r="G902" s="23" t="str">
        <f>IFERROR(VLOOKUP(D902,[24]CODIGOS!$A$1:$I$1872,8,0),"CODIGO INVALIDO ")</f>
        <v>PUENTE LUCIA 2</v>
      </c>
      <c r="H902" s="23" t="s">
        <v>897</v>
      </c>
      <c r="I902" s="75">
        <v>-1.98620244623564</v>
      </c>
      <c r="J902" s="75">
        <v>-79.984533860628801</v>
      </c>
      <c r="K902" s="68">
        <v>44715</v>
      </c>
      <c r="L902" s="68" t="s">
        <v>32</v>
      </c>
      <c r="M902" s="61" t="s">
        <v>17</v>
      </c>
      <c r="N902" s="54" t="s">
        <v>898</v>
      </c>
      <c r="O902" s="54" t="s">
        <v>899</v>
      </c>
      <c r="P902" s="27">
        <v>14.17</v>
      </c>
      <c r="Q902" s="27" t="s">
        <v>46</v>
      </c>
      <c r="R902" s="27" t="s">
        <v>47</v>
      </c>
      <c r="S902" s="23" t="s">
        <v>187</v>
      </c>
      <c r="T902" s="27"/>
      <c r="U902" s="27" t="s">
        <v>50</v>
      </c>
    </row>
    <row r="903" spans="1:21" s="192" customFormat="1" ht="14.25" customHeight="1" x14ac:dyDescent="0.2">
      <c r="A903" s="23" t="str">
        <f>IFERROR(VLOOKUP(D903,[23]CODIGOS!$A$1:$I$1872,2,0),"CODIGO INVALIDO ")</f>
        <v>ZONA 8</v>
      </c>
      <c r="B903" s="23" t="str">
        <f>IFERROR(VLOOKUP(D903,[23]CODIGOS!$A$1:$I$1872,3,0),"CODIGO INVALIDO ")</f>
        <v>DMG</v>
      </c>
      <c r="C903" s="23" t="str">
        <f>IFERROR(VLOOKUP(D903,[23]CODIGOS!$A$1:$I$1872,4,0),"CODIGO INVALIDO ")</f>
        <v>DURAN</v>
      </c>
      <c r="D903" s="64" t="s">
        <v>927</v>
      </c>
      <c r="E903" s="23" t="str">
        <f>IFERROR(VLOOKUP(D903,[24]CODIGOS!$A$1:$I$1872,6,0),"CODIGO INVALIDO ")</f>
        <v>DURAN</v>
      </c>
      <c r="F903" s="23" t="str">
        <f>IFERROR(VLOOKUP(D903,[24]CODIGOS!$A$1:$I$1872,7,0),"CODIGO INVALIDO ")</f>
        <v>LIGA CANTONAL</v>
      </c>
      <c r="G903" s="23" t="str">
        <f>IFERROR(VLOOKUP(D903,[24]CODIGOS!$A$1:$I$1872,8,0),"CODIGO INVALIDO ")</f>
        <v>LIGA CANTONAL 2</v>
      </c>
      <c r="H903" s="23" t="s">
        <v>928</v>
      </c>
      <c r="I903" s="75">
        <v>-2.1312856213865401</v>
      </c>
      <c r="J903" s="75">
        <v>-79.749034561844596</v>
      </c>
      <c r="K903" s="68">
        <v>44721</v>
      </c>
      <c r="L903" s="68" t="s">
        <v>32</v>
      </c>
      <c r="M903" s="61" t="s">
        <v>17</v>
      </c>
      <c r="N903" s="54" t="s">
        <v>330</v>
      </c>
      <c r="O903" s="54" t="s">
        <v>752</v>
      </c>
      <c r="P903" s="27">
        <v>14.4</v>
      </c>
      <c r="Q903" s="27" t="s">
        <v>46</v>
      </c>
      <c r="R903" s="27" t="s">
        <v>109</v>
      </c>
      <c r="S903" s="23" t="s">
        <v>65</v>
      </c>
      <c r="T903" s="27"/>
      <c r="U903" s="27" t="s">
        <v>50</v>
      </c>
    </row>
    <row r="904" spans="1:21" s="192" customFormat="1" ht="14.25" customHeight="1" x14ac:dyDescent="0.2">
      <c r="A904" s="23" t="str">
        <f>IFERROR(VLOOKUP(D904,[23]CODIGOS!$A$1:$I$1872,2,0),"CODIGO INVALIDO ")</f>
        <v>ZONA 8</v>
      </c>
      <c r="B904" s="23" t="str">
        <f>IFERROR(VLOOKUP(D904,[23]CODIGOS!$A$1:$I$1872,3,0),"CODIGO INVALIDO ")</f>
        <v>DMG</v>
      </c>
      <c r="C904" s="23" t="str">
        <f>IFERROR(VLOOKUP(D904,[23]CODIGOS!$A$1:$I$1872,4,0),"CODIGO INVALIDO ")</f>
        <v>GUAYAQUIL</v>
      </c>
      <c r="D904" s="64" t="s">
        <v>939</v>
      </c>
      <c r="E904" s="23" t="str">
        <f>IFERROR(VLOOKUP(D904,[24]CODIGOS!$A$1:$I$1872,6,0),"CODIGO INVALIDO ")</f>
        <v>PASCUALES</v>
      </c>
      <c r="F904" s="23" t="str">
        <f>IFERROR(VLOOKUP(D904,[24]CODIGOS!$A$1:$I$1872,7,0),"CODIGO INVALIDO ")</f>
        <v>SAN FRANCISCO</v>
      </c>
      <c r="G904" s="23" t="str">
        <f>IFERROR(VLOOKUP(D904,[24]CODIGOS!$A$1:$I$1872,8,0),"CODIGO INVALIDO ")</f>
        <v>SAN FRANCISCO 3</v>
      </c>
      <c r="H904" s="23" t="s">
        <v>940</v>
      </c>
      <c r="I904" s="75">
        <v>-2.0424449684452699</v>
      </c>
      <c r="J904" s="75">
        <v>-79.942102432250906</v>
      </c>
      <c r="K904" s="68">
        <v>44728</v>
      </c>
      <c r="L904" s="68" t="s">
        <v>32</v>
      </c>
      <c r="M904" s="61" t="s">
        <v>17</v>
      </c>
      <c r="N904" s="54" t="s">
        <v>941</v>
      </c>
      <c r="O904" s="54" t="s">
        <v>942</v>
      </c>
      <c r="P904" s="27">
        <v>27.13</v>
      </c>
      <c r="Q904" s="27" t="s">
        <v>46</v>
      </c>
      <c r="R904" s="27" t="s">
        <v>47</v>
      </c>
      <c r="S904" s="23" t="s">
        <v>957</v>
      </c>
      <c r="T904" s="27" t="s">
        <v>930</v>
      </c>
      <c r="U904" s="27" t="s">
        <v>50</v>
      </c>
    </row>
    <row r="905" spans="1:21" s="192" customFormat="1" ht="14.25" customHeight="1" x14ac:dyDescent="0.2">
      <c r="A905" s="23" t="str">
        <f>IFERROR(VLOOKUP(D905,[23]CODIGOS!$A$1:$I$1872,2,0),"CODIGO INVALIDO ")</f>
        <v>ZONA 8</v>
      </c>
      <c r="B905" s="23" t="str">
        <f>IFERROR(VLOOKUP(D905,[23]CODIGOS!$A$1:$I$1872,3,0),"CODIGO INVALIDO ")</f>
        <v>DMG</v>
      </c>
      <c r="C905" s="23" t="str">
        <f>IFERROR(VLOOKUP(D905,[23]CODIGOS!$A$1:$I$1872,4,0),"CODIGO INVALIDO ")</f>
        <v>DURAN</v>
      </c>
      <c r="D905" s="64" t="s">
        <v>442</v>
      </c>
      <c r="E905" s="23" t="str">
        <f>IFERROR(VLOOKUP(D905,[24]CODIGOS!$A$1:$I$1872,6,0),"CODIGO INVALIDO ")</f>
        <v>DURAN</v>
      </c>
      <c r="F905" s="23" t="str">
        <f>IFERROR(VLOOKUP(D905,[24]CODIGOS!$A$1:$I$1872,7,0),"CODIGO INVALIDO ")</f>
        <v>DIVINO NIÑO</v>
      </c>
      <c r="G905" s="23" t="str">
        <f>IFERROR(VLOOKUP(D905,[24]CODIGOS!$A$1:$I$1872,8,0),"CODIGO INVALIDO ")</f>
        <v>DIVINO NIÑO 4</v>
      </c>
      <c r="H905" s="23" t="s">
        <v>943</v>
      </c>
      <c r="I905" s="75">
        <v>-2.1648070000000001</v>
      </c>
      <c r="J905" s="75">
        <v>-79.835004999999995</v>
      </c>
      <c r="K905" s="68">
        <v>44728</v>
      </c>
      <c r="L905" s="68" t="s">
        <v>32</v>
      </c>
      <c r="M905" s="61" t="s">
        <v>17</v>
      </c>
      <c r="N905" s="54" t="s">
        <v>944</v>
      </c>
      <c r="O905" s="54" t="s">
        <v>945</v>
      </c>
      <c r="P905" s="27">
        <v>38.49</v>
      </c>
      <c r="Q905" s="27" t="s">
        <v>46</v>
      </c>
      <c r="R905" s="27" t="s">
        <v>47</v>
      </c>
      <c r="S905" s="27" t="s">
        <v>316</v>
      </c>
      <c r="T905" s="27" t="s">
        <v>59</v>
      </c>
      <c r="U905" s="27" t="s">
        <v>50</v>
      </c>
    </row>
    <row r="906" spans="1:21" s="192" customFormat="1" ht="14.25" customHeight="1" x14ac:dyDescent="0.2">
      <c r="A906" s="23" t="str">
        <f>IFERROR(VLOOKUP(D906,[23]CODIGOS!$A$1:$I$1872,2,0),"CODIGO INVALIDO ")</f>
        <v>ZONA 8</v>
      </c>
      <c r="B906" s="23" t="str">
        <f>IFERROR(VLOOKUP(D906,[23]CODIGOS!$A$1:$I$1872,3,0),"CODIGO INVALIDO ")</f>
        <v>DMG</v>
      </c>
      <c r="C906" s="23" t="str">
        <f>IFERROR(VLOOKUP(D906,[23]CODIGOS!$A$1:$I$1872,4,0),"CODIGO INVALIDO ")</f>
        <v>GUAYAQUIL</v>
      </c>
      <c r="D906" s="64" t="s">
        <v>975</v>
      </c>
      <c r="E906" s="23" t="str">
        <f>IFERROR(VLOOKUP(D906,[24]CODIGOS!$A$1:$I$1872,6,0),"CODIGO INVALIDO ")</f>
        <v>PASCUALES</v>
      </c>
      <c r="F906" s="23" t="str">
        <f>IFERROR(VLOOKUP(D906,[24]CODIGOS!$A$1:$I$1872,7,0),"CODIGO INVALIDO ")</f>
        <v>PUENTE LUCIA</v>
      </c>
      <c r="G906" s="23" t="str">
        <f>IFERROR(VLOOKUP(D906,[24]CODIGOS!$A$1:$I$1872,8,0),"CODIGO INVALIDO ")</f>
        <v>PUENTE LUCIA 1</v>
      </c>
      <c r="H906" s="23" t="s">
        <v>976</v>
      </c>
      <c r="I906" s="19">
        <v>-1.94876301530439</v>
      </c>
      <c r="J906" s="19">
        <v>-80.0121623901383</v>
      </c>
      <c r="K906" s="68">
        <v>44746</v>
      </c>
      <c r="L906" s="68" t="s">
        <v>32</v>
      </c>
      <c r="M906" s="61" t="s">
        <v>17</v>
      </c>
      <c r="N906" s="54" t="s">
        <v>977</v>
      </c>
      <c r="O906" s="54" t="s">
        <v>978</v>
      </c>
      <c r="P906" s="27">
        <v>16.829999999999998</v>
      </c>
      <c r="Q906" s="27" t="s">
        <v>46</v>
      </c>
      <c r="R906" s="27" t="s">
        <v>47</v>
      </c>
      <c r="S906" s="27" t="s">
        <v>187</v>
      </c>
      <c r="T906" s="27" t="s">
        <v>228</v>
      </c>
      <c r="U906" s="27" t="s">
        <v>50</v>
      </c>
    </row>
    <row r="907" spans="1:21" s="185" customFormat="1" ht="14.25" customHeight="1" x14ac:dyDescent="0.2">
      <c r="A907" s="23" t="str">
        <f>IFERROR(VLOOKUP(D907,[23]CODIGOS!$A$1:$I$1872,2,0),"CODIGO INVALIDO ")</f>
        <v>ZONA 8</v>
      </c>
      <c r="B907" s="23" t="str">
        <f>IFERROR(VLOOKUP(D907,[23]CODIGOS!$A$1:$I$1872,3,0),"CODIGO INVALIDO ")</f>
        <v>DMG</v>
      </c>
      <c r="C907" s="23" t="str">
        <f>IFERROR(VLOOKUP(D907,[23]CODIGOS!$A$1:$I$1872,4,0),"CODIGO INVALIDO ")</f>
        <v>GUAYAQUIL</v>
      </c>
      <c r="D907" s="64" t="s">
        <v>939</v>
      </c>
      <c r="E907" s="23" t="str">
        <f>IFERROR(VLOOKUP(D907,[24]CODIGOS!$A$1:$I$1872,6,0),"CODIGO INVALIDO ")</f>
        <v>PASCUALES</v>
      </c>
      <c r="F907" s="23" t="str">
        <f>IFERROR(VLOOKUP(D907,[24]CODIGOS!$A$1:$I$1872,7,0),"CODIGO INVALIDO ")</f>
        <v>SAN FRANCISCO</v>
      </c>
      <c r="G907" s="23" t="str">
        <f>IFERROR(VLOOKUP(D907,[24]CODIGOS!$A$1:$I$1872,8,0),"CODIGO INVALIDO ")</f>
        <v>SAN FRANCISCO 3</v>
      </c>
      <c r="H907" s="23" t="s">
        <v>979</v>
      </c>
      <c r="I907" s="42">
        <v>-2.0446634038346101</v>
      </c>
      <c r="J907" s="42">
        <v>-79.9439919606166</v>
      </c>
      <c r="K907" s="68">
        <v>44757</v>
      </c>
      <c r="L907" s="68" t="s">
        <v>32</v>
      </c>
      <c r="M907" s="61" t="s">
        <v>17</v>
      </c>
      <c r="N907" s="54" t="s">
        <v>310</v>
      </c>
      <c r="O907" s="54" t="s">
        <v>367</v>
      </c>
      <c r="P907" s="23">
        <v>32.36</v>
      </c>
      <c r="Q907" s="27" t="s">
        <v>46</v>
      </c>
      <c r="R907" s="27" t="s">
        <v>47</v>
      </c>
      <c r="S907" s="27" t="s">
        <v>49</v>
      </c>
      <c r="T907" s="23"/>
      <c r="U907" s="23" t="s">
        <v>50</v>
      </c>
    </row>
    <row r="908" spans="1:21" s="192" customFormat="1" ht="14.25" customHeight="1" x14ac:dyDescent="0.2">
      <c r="A908" s="23" t="str">
        <f>IFERROR(VLOOKUP(D908,[23]CODIGOS!$A$1:$I$1872,2,0),"CODIGO INVALIDO ")</f>
        <v>ZONA 8</v>
      </c>
      <c r="B908" s="23" t="str">
        <f>IFERROR(VLOOKUP(D908,[23]CODIGOS!$A$1:$I$1872,3,0),"CODIGO INVALIDO ")</f>
        <v>DMG</v>
      </c>
      <c r="C908" s="23" t="str">
        <f>IFERROR(VLOOKUP(D908,[23]CODIGOS!$A$1:$I$1872,4,0),"CODIGO INVALIDO ")</f>
        <v>GUAYAQUIL</v>
      </c>
      <c r="D908" s="64" t="s">
        <v>1023</v>
      </c>
      <c r="E908" s="23" t="str">
        <f>IFERROR(VLOOKUP(D908,[24]CODIGOS!$A$1:$I$1872,6,0),"CODIGO INVALIDO ")</f>
        <v>FLORIDA</v>
      </c>
      <c r="F908" s="23" t="str">
        <f>IFERROR(VLOOKUP(D908,[24]CODIGOS!$A$1:$I$1872,7,0),"CODIGO INVALIDO ")</f>
        <v>MAPASINGUE</v>
      </c>
      <c r="G908" s="23" t="str">
        <f>IFERROR(VLOOKUP(D908,[24]CODIGOS!$A$1:$I$1872,8,0),"CODIGO INVALIDO ")</f>
        <v>MAPASINGUE 1</v>
      </c>
      <c r="H908" s="52" t="s">
        <v>1024</v>
      </c>
      <c r="I908" s="80">
        <v>-2.1402619999999999</v>
      </c>
      <c r="J908" s="80">
        <v>-79.936880000000002</v>
      </c>
      <c r="K908" s="68">
        <v>44772</v>
      </c>
      <c r="L908" s="68" t="s">
        <v>32</v>
      </c>
      <c r="M908" s="61" t="s">
        <v>17</v>
      </c>
      <c r="N908" s="54" t="s">
        <v>308</v>
      </c>
      <c r="O908" s="54" t="s">
        <v>311</v>
      </c>
      <c r="P908" s="27">
        <v>7.23</v>
      </c>
      <c r="Q908" s="27" t="s">
        <v>46</v>
      </c>
      <c r="R908" s="23" t="s">
        <v>47</v>
      </c>
      <c r="S908" s="55" t="s">
        <v>120</v>
      </c>
      <c r="T908" s="27"/>
      <c r="U908" s="23" t="s">
        <v>50</v>
      </c>
    </row>
    <row r="909" spans="1:21" s="192" customFormat="1" ht="14.25" customHeight="1" x14ac:dyDescent="0.2">
      <c r="A909" s="23" t="str">
        <f>IFERROR(VLOOKUP(D909,[23]CODIGOS!$A$1:$I$1872,2,0),"CODIGO INVALIDO ")</f>
        <v>ZONA 8</v>
      </c>
      <c r="B909" s="23" t="str">
        <f>IFERROR(VLOOKUP(D909,[23]CODIGOS!$A$1:$I$1872,3,0),"CODIGO INVALIDO ")</f>
        <v>DMG</v>
      </c>
      <c r="C909" s="23" t="str">
        <f>IFERROR(VLOOKUP(D909,[23]CODIGOS!$A$1:$I$1872,4,0),"CODIGO INVALIDO ")</f>
        <v>DURAN</v>
      </c>
      <c r="D909" s="64" t="s">
        <v>368</v>
      </c>
      <c r="E909" s="23" t="str">
        <f>IFERROR(VLOOKUP(D909,[24]CODIGOS!$A$1:$I$1872,6,0),"CODIGO INVALIDO ")</f>
        <v>DURAN</v>
      </c>
      <c r="F909" s="23" t="str">
        <f>IFERROR(VLOOKUP(D909,[24]CODIGOS!$A$1:$I$1872,7,0),"CODIGO INVALIDO ")</f>
        <v>PANORAMA</v>
      </c>
      <c r="G909" s="23" t="str">
        <f>IFERROR(VLOOKUP(D909,[24]CODIGOS!$A$1:$I$1872,8,0),"CODIGO INVALIDO ")</f>
        <v>PANORAMA 2</v>
      </c>
      <c r="H909" s="23" t="s">
        <v>1063</v>
      </c>
      <c r="I909" s="26">
        <v>-2.2107489999999999</v>
      </c>
      <c r="J909" s="26">
        <v>-79.807812999999996</v>
      </c>
      <c r="K909" s="68">
        <v>44777</v>
      </c>
      <c r="L909" s="68" t="s">
        <v>32</v>
      </c>
      <c r="M909" s="61" t="s">
        <v>17</v>
      </c>
      <c r="N909" s="54" t="s">
        <v>330</v>
      </c>
      <c r="O909" s="54" t="s">
        <v>367</v>
      </c>
      <c r="P909" s="27">
        <v>60.78</v>
      </c>
      <c r="Q909" s="27" t="s">
        <v>46</v>
      </c>
      <c r="R909" s="23" t="s">
        <v>47</v>
      </c>
      <c r="S909" s="23" t="s">
        <v>765</v>
      </c>
      <c r="T909" s="27"/>
      <c r="U909" s="27" t="s">
        <v>50</v>
      </c>
    </row>
    <row r="910" spans="1:21" s="185" customFormat="1" ht="14.25" customHeight="1" x14ac:dyDescent="0.2">
      <c r="A910" s="23" t="str">
        <f>IFERROR(VLOOKUP(D910,[23]CODIGOS!$A$1:$I$1872,2,0),"CODIGO INVALIDO ")</f>
        <v>ZONA 8</v>
      </c>
      <c r="B910" s="23" t="str">
        <f>IFERROR(VLOOKUP(D910,[23]CODIGOS!$A$1:$I$1872,3,0),"CODIGO INVALIDO ")</f>
        <v>DMG</v>
      </c>
      <c r="C910" s="23" t="str">
        <f>IFERROR(VLOOKUP(D910,[23]CODIGOS!$A$1:$I$1872,4,0),"CODIGO INVALIDO ")</f>
        <v>GUAYAQUIL</v>
      </c>
      <c r="D910" s="64" t="s">
        <v>939</v>
      </c>
      <c r="E910" s="23" t="str">
        <f>IFERROR(VLOOKUP(D910,[24]CODIGOS!$A$1:$I$1872,6,0),"CODIGO INVALIDO ")</f>
        <v>PASCUALES</v>
      </c>
      <c r="F910" s="23" t="str">
        <f>IFERROR(VLOOKUP(D910,[24]CODIGOS!$A$1:$I$1872,7,0),"CODIGO INVALIDO ")</f>
        <v>SAN FRANCISCO</v>
      </c>
      <c r="G910" s="23" t="str">
        <f>IFERROR(VLOOKUP(D910,[24]CODIGOS!$A$1:$I$1872,8,0),"CODIGO INVALIDO ")</f>
        <v>SAN FRANCISCO 3</v>
      </c>
      <c r="H910" s="23" t="s">
        <v>1074</v>
      </c>
      <c r="I910" s="11">
        <v>-2.0337601087883299</v>
      </c>
      <c r="J910" s="11">
        <v>-79.894768142700102</v>
      </c>
      <c r="K910" s="68">
        <v>44789</v>
      </c>
      <c r="L910" s="68" t="s">
        <v>32</v>
      </c>
      <c r="M910" s="61" t="s">
        <v>17</v>
      </c>
      <c r="N910" s="54" t="s">
        <v>1075</v>
      </c>
      <c r="O910" s="54" t="s">
        <v>310</v>
      </c>
      <c r="P910" s="23">
        <v>30.99</v>
      </c>
      <c r="Q910" s="27" t="s">
        <v>46</v>
      </c>
      <c r="R910" s="27" t="s">
        <v>47</v>
      </c>
      <c r="S910" s="27" t="s">
        <v>765</v>
      </c>
      <c r="T910" s="23"/>
      <c r="U910" s="23" t="s">
        <v>50</v>
      </c>
    </row>
    <row r="911" spans="1:21" s="185" customFormat="1" ht="14.25" customHeight="1" x14ac:dyDescent="0.2">
      <c r="A911" s="23" t="str">
        <f>IFERROR(VLOOKUP(D911,[23]CODIGOS!$A$1:$I$1872,2,0),"CODIGO INVALIDO ")</f>
        <v>ZONA 8</v>
      </c>
      <c r="B911" s="23" t="str">
        <f>IFERROR(VLOOKUP(D911,[23]CODIGOS!$A$1:$I$1872,3,0),"CODIGO INVALIDO ")</f>
        <v>DMG</v>
      </c>
      <c r="C911" s="23" t="str">
        <f>IFERROR(VLOOKUP(D911,[23]CODIGOS!$A$1:$I$1872,4,0),"CODIGO INVALIDO ")</f>
        <v>DURAN</v>
      </c>
      <c r="D911" s="64" t="s">
        <v>623</v>
      </c>
      <c r="E911" s="23" t="str">
        <f>IFERROR(VLOOKUP(D911,[24]CODIGOS!$A$1:$I$1872,6,0),"CODIGO INVALIDO ")</f>
        <v>DURAN</v>
      </c>
      <c r="F911" s="23" t="str">
        <f>IFERROR(VLOOKUP(D911,[24]CODIGOS!$A$1:$I$1872,7,0),"CODIGO INVALIDO ")</f>
        <v>ABEL GILBERT</v>
      </c>
      <c r="G911" s="23" t="str">
        <f>IFERROR(VLOOKUP(D911,[24]CODIGOS!$A$1:$I$1872,8,0),"CODIGO INVALIDO ")</f>
        <v>ABEL GILBERT 2</v>
      </c>
      <c r="H911" s="23" t="s">
        <v>1083</v>
      </c>
      <c r="I911" s="11">
        <v>-2.1769579999999999</v>
      </c>
      <c r="J911" s="11">
        <v>-79.843040000000002</v>
      </c>
      <c r="K911" s="68">
        <v>44792</v>
      </c>
      <c r="L911" s="68" t="s">
        <v>32</v>
      </c>
      <c r="M911" s="61" t="s">
        <v>17</v>
      </c>
      <c r="N911" s="54" t="s">
        <v>249</v>
      </c>
      <c r="O911" s="54" t="s">
        <v>1084</v>
      </c>
      <c r="P911" s="23">
        <v>22.15</v>
      </c>
      <c r="Q911" s="27" t="s">
        <v>46</v>
      </c>
      <c r="R911" s="27" t="s">
        <v>47</v>
      </c>
      <c r="S911" s="27" t="s">
        <v>176</v>
      </c>
      <c r="T911" s="23"/>
      <c r="U911" s="23" t="s">
        <v>50</v>
      </c>
    </row>
    <row r="912" spans="1:21" s="185" customFormat="1" ht="14.25" customHeight="1" x14ac:dyDescent="0.2">
      <c r="A912" s="23" t="str">
        <f>IFERROR(VLOOKUP(D912,[23]CODIGOS!$A$1:$I$1872,2,0),"CODIGO INVALIDO ")</f>
        <v>ZONA 8</v>
      </c>
      <c r="B912" s="23" t="str">
        <f>IFERROR(VLOOKUP(D912,[23]CODIGOS!$A$1:$I$1872,3,0),"CODIGO INVALIDO ")</f>
        <v>DMG</v>
      </c>
      <c r="C912" s="23" t="str">
        <f>IFERROR(VLOOKUP(D912,[23]CODIGOS!$A$1:$I$1872,4,0),"CODIGO INVALIDO ")</f>
        <v>GUAYAQUIL</v>
      </c>
      <c r="D912" s="64" t="s">
        <v>483</v>
      </c>
      <c r="E912" s="23" t="str">
        <f>IFERROR(VLOOKUP(D912,[24]CODIGOS!$A$1:$I$1872,6,0),"CODIGO INVALIDO ")</f>
        <v>NUEVA PROSPERINA</v>
      </c>
      <c r="F912" s="23" t="str">
        <f>IFERROR(VLOOKUP(D912,[24]CODIGOS!$A$1:$I$1872,7,0),"CODIGO INVALIDO ")</f>
        <v>NUEVA PROSPERINA</v>
      </c>
      <c r="G912" s="23" t="str">
        <f>IFERROR(VLOOKUP(D912,[24]CODIGOS!$A$1:$I$1872,8,0),"CODIGO INVALIDO ")</f>
        <v>NUEVA PROSPERINA 2</v>
      </c>
      <c r="H912" s="23" t="s">
        <v>1085</v>
      </c>
      <c r="I912" s="11">
        <v>-2.1193970000000002</v>
      </c>
      <c r="J912" s="11">
        <v>-79.954618999999994</v>
      </c>
      <c r="K912" s="68">
        <v>44792</v>
      </c>
      <c r="L912" s="68" t="s">
        <v>32</v>
      </c>
      <c r="M912" s="61" t="s">
        <v>17</v>
      </c>
      <c r="N912" s="54" t="s">
        <v>486</v>
      </c>
      <c r="O912" s="54" t="s">
        <v>1086</v>
      </c>
      <c r="P912" s="23">
        <v>4.7300000000000004</v>
      </c>
      <c r="Q912" s="27" t="s">
        <v>46</v>
      </c>
      <c r="R912" s="27" t="s">
        <v>47</v>
      </c>
      <c r="S912" s="27" t="s">
        <v>187</v>
      </c>
      <c r="T912" s="23" t="s">
        <v>1087</v>
      </c>
      <c r="U912" s="23" t="s">
        <v>50</v>
      </c>
    </row>
    <row r="913" spans="1:21" s="185" customFormat="1" ht="14.25" customHeight="1" x14ac:dyDescent="0.2">
      <c r="A913" s="23" t="str">
        <f>IFERROR(VLOOKUP(D913,[23]CODIGOS!$A$1:$I$1872,2,0),"CODIGO INVALIDO ")</f>
        <v>ZONA 8</v>
      </c>
      <c r="B913" s="23" t="str">
        <f>IFERROR(VLOOKUP(D913,[23]CODIGOS!$A$1:$I$1872,3,0),"CODIGO INVALIDO ")</f>
        <v>DMG</v>
      </c>
      <c r="C913" s="23" t="str">
        <f>IFERROR(VLOOKUP(D913,[23]CODIGOS!$A$1:$I$1872,4,0),"CODIGO INVALIDO ")</f>
        <v>GUAYAQUIL</v>
      </c>
      <c r="D913" s="64" t="s">
        <v>492</v>
      </c>
      <c r="E913" s="23" t="str">
        <f>IFERROR(VLOOKUP(D913,[24]CODIGOS!$A$1:$I$1872,6,0),"CODIGO INVALIDO ")</f>
        <v>PASCUALES</v>
      </c>
      <c r="F913" s="23" t="str">
        <f>IFERROR(VLOOKUP(D913,[24]CODIGOS!$A$1:$I$1872,7,0),"CODIGO INVALIDO ")</f>
        <v>PUENTE LUCIA</v>
      </c>
      <c r="G913" s="23" t="str">
        <f>IFERROR(VLOOKUP(D913,[24]CODIGOS!$A$1:$I$1872,8,0),"CODIGO INVALIDO ")</f>
        <v>PUENTE LUCIA 2</v>
      </c>
      <c r="H913" s="23" t="s">
        <v>976</v>
      </c>
      <c r="I913" s="21">
        <v>-2.9450773506898198</v>
      </c>
      <c r="J913" s="21">
        <v>-80.012054910086306</v>
      </c>
      <c r="K913" s="68">
        <v>44797</v>
      </c>
      <c r="L913" s="68" t="s">
        <v>32</v>
      </c>
      <c r="M913" s="61" t="s">
        <v>17</v>
      </c>
      <c r="N913" s="54" t="s">
        <v>1110</v>
      </c>
      <c r="O913" s="54" t="s">
        <v>1111</v>
      </c>
      <c r="P913" s="23">
        <v>19.3</v>
      </c>
      <c r="Q913" s="27" t="s">
        <v>46</v>
      </c>
      <c r="R913" s="27" t="s">
        <v>47</v>
      </c>
      <c r="S913" s="27" t="s">
        <v>372</v>
      </c>
      <c r="T913" s="23"/>
      <c r="U913" s="23" t="s">
        <v>50</v>
      </c>
    </row>
    <row r="914" spans="1:21" s="192" customFormat="1" ht="14.25" customHeight="1" x14ac:dyDescent="0.2">
      <c r="A914" s="23" t="str">
        <f>IFERROR(VLOOKUP(D914,[23]CODIGOS!$A$1:$I$1872,2,0),"CODIGO INVALIDO ")</f>
        <v>ZONA 8</v>
      </c>
      <c r="B914" s="23" t="str">
        <f>IFERROR(VLOOKUP(D914,[23]CODIGOS!$A$1:$I$1872,3,0),"CODIGO INVALIDO ")</f>
        <v>DMG</v>
      </c>
      <c r="C914" s="23" t="str">
        <f>IFERROR(VLOOKUP(D914,[23]CODIGOS!$A$1:$I$1872,4,0),"CODIGO INVALIDO ")</f>
        <v>GUAYAQUIL</v>
      </c>
      <c r="D914" s="64" t="s">
        <v>445</v>
      </c>
      <c r="E914" s="23" t="str">
        <f>IFERROR(VLOOKUP(D914,[24]CODIGOS!$A$1:$I$1872,6,0),"CODIGO INVALIDO ")</f>
        <v>PORTETE</v>
      </c>
      <c r="F914" s="23" t="str">
        <f>IFERROR(VLOOKUP(D914,[24]CODIGOS!$A$1:$I$1872,7,0),"CODIGO INVALIDO ")</f>
        <v>PORTETE</v>
      </c>
      <c r="G914" s="23" t="str">
        <f>IFERROR(VLOOKUP(D914,[24]CODIGOS!$A$1:$I$1872,8,0),"CODIGO INVALIDO ")</f>
        <v>PORTETE 2</v>
      </c>
      <c r="H914" s="52" t="s">
        <v>1117</v>
      </c>
      <c r="I914" s="80">
        <v>-2.2059799999999998</v>
      </c>
      <c r="J914" s="80">
        <v>-79.929743000000002</v>
      </c>
      <c r="K914" s="68">
        <v>44800</v>
      </c>
      <c r="L914" s="68" t="s">
        <v>32</v>
      </c>
      <c r="M914" s="61" t="s">
        <v>17</v>
      </c>
      <c r="N914" s="66" t="s">
        <v>485</v>
      </c>
      <c r="O914" s="54" t="s">
        <v>310</v>
      </c>
      <c r="P914" s="27">
        <v>4.3</v>
      </c>
      <c r="Q914" s="27" t="s">
        <v>46</v>
      </c>
      <c r="R914" s="23" t="s">
        <v>47</v>
      </c>
      <c r="S914" s="23" t="s">
        <v>168</v>
      </c>
      <c r="T914" s="23" t="s">
        <v>49</v>
      </c>
      <c r="U914" s="27" t="s">
        <v>50</v>
      </c>
    </row>
    <row r="915" spans="1:21" s="192" customFormat="1" ht="14.25" customHeight="1" x14ac:dyDescent="0.2">
      <c r="A915" s="23" t="str">
        <f>IFERROR(VLOOKUP(D915,[23]CODIGOS!$A$1:$I$1872,2,0),"CODIGO INVALIDO ")</f>
        <v>ZONA 8</v>
      </c>
      <c r="B915" s="23" t="str">
        <f>IFERROR(VLOOKUP(D915,[23]CODIGOS!$A$1:$I$1872,3,0),"CODIGO INVALIDO ")</f>
        <v>DMG</v>
      </c>
      <c r="C915" s="23" t="str">
        <f>IFERROR(VLOOKUP(D915,[23]CODIGOS!$A$1:$I$1872,4,0),"CODIGO INVALIDO ")</f>
        <v>GUAYAQUIL</v>
      </c>
      <c r="D915" s="64" t="s">
        <v>445</v>
      </c>
      <c r="E915" s="23" t="str">
        <f>IFERROR(VLOOKUP(D915,[24]CODIGOS!$A$1:$I$1872,6,0),"CODIGO INVALIDO ")</f>
        <v>PORTETE</v>
      </c>
      <c r="F915" s="23" t="str">
        <f>IFERROR(VLOOKUP(D915,[24]CODIGOS!$A$1:$I$1872,7,0),"CODIGO INVALIDO ")</f>
        <v>PORTETE</v>
      </c>
      <c r="G915" s="23" t="str">
        <f>IFERROR(VLOOKUP(D915,[24]CODIGOS!$A$1:$I$1872,8,0),"CODIGO INVALIDO ")</f>
        <v>PORTETE 2</v>
      </c>
      <c r="H915" s="52" t="s">
        <v>1117</v>
      </c>
      <c r="I915" s="80">
        <v>-2.2060119999999999</v>
      </c>
      <c r="J915" s="80">
        <v>-79.929642999999999</v>
      </c>
      <c r="K915" s="68">
        <v>44800</v>
      </c>
      <c r="L915" s="68" t="s">
        <v>32</v>
      </c>
      <c r="M915" s="61" t="s">
        <v>17</v>
      </c>
      <c r="N915" s="66" t="s">
        <v>406</v>
      </c>
      <c r="O915" s="54" t="s">
        <v>310</v>
      </c>
      <c r="P915" s="27">
        <v>4.0999999999999996</v>
      </c>
      <c r="Q915" s="27" t="s">
        <v>46</v>
      </c>
      <c r="R915" s="23" t="s">
        <v>47</v>
      </c>
      <c r="S915" s="23" t="s">
        <v>49</v>
      </c>
      <c r="T915" s="23"/>
      <c r="U915" s="27" t="s">
        <v>50</v>
      </c>
    </row>
    <row r="916" spans="1:21" s="185" customFormat="1" ht="14.25" customHeight="1" x14ac:dyDescent="0.2">
      <c r="A916" s="23" t="str">
        <f>IFERROR(VLOOKUP(D916,[23]CODIGOS!$A$1:$I$1872,2,0),"CODIGO INVALIDO ")</f>
        <v>ZONA 8</v>
      </c>
      <c r="B916" s="23" t="str">
        <f>IFERROR(VLOOKUP(D916,[23]CODIGOS!$A$1:$I$1872,3,0),"CODIGO INVALIDO ")</f>
        <v>DMG</v>
      </c>
      <c r="C916" s="23" t="str">
        <f>IFERROR(VLOOKUP(D916,[23]CODIGOS!$A$1:$I$1872,4,0),"CODIGO INVALIDO ")</f>
        <v>GUAYAQUIL</v>
      </c>
      <c r="D916" s="64" t="s">
        <v>492</v>
      </c>
      <c r="E916" s="23" t="str">
        <f>IFERROR(VLOOKUP(D916,[24]CODIGOS!$A$1:$I$1872,6,0),"CODIGO INVALIDO ")</f>
        <v>PASCUALES</v>
      </c>
      <c r="F916" s="23" t="str">
        <f>IFERROR(VLOOKUP(D916,[24]CODIGOS!$A$1:$I$1872,7,0),"CODIGO INVALIDO ")</f>
        <v>PUENTE LUCIA</v>
      </c>
      <c r="G916" s="23" t="str">
        <f>IFERROR(VLOOKUP(D916,[24]CODIGOS!$A$1:$I$1872,8,0),"CODIGO INVALIDO ")</f>
        <v>PUENTE LUCIA 2</v>
      </c>
      <c r="H916" s="5" t="s">
        <v>827</v>
      </c>
      <c r="I916" s="59">
        <v>-1.7024800762069701</v>
      </c>
      <c r="J916" s="37">
        <v>-79.982786178588796</v>
      </c>
      <c r="K916" s="68">
        <v>44832</v>
      </c>
      <c r="L916" s="68" t="s">
        <v>32</v>
      </c>
      <c r="M916" s="61" t="s">
        <v>17</v>
      </c>
      <c r="N916" s="54" t="s">
        <v>1208</v>
      </c>
      <c r="O916" s="54" t="s">
        <v>127</v>
      </c>
      <c r="P916" s="23">
        <v>28.06</v>
      </c>
      <c r="Q916" s="27" t="s">
        <v>46</v>
      </c>
      <c r="R916" s="27" t="s">
        <v>47</v>
      </c>
      <c r="S916" s="23" t="s">
        <v>187</v>
      </c>
      <c r="T916" s="23"/>
      <c r="U916" s="27" t="s">
        <v>50</v>
      </c>
    </row>
    <row r="917" spans="1:21" s="192" customFormat="1" ht="14.25" customHeight="1" x14ac:dyDescent="0.2">
      <c r="A917" s="23" t="str">
        <f>IFERROR(VLOOKUP(D917,[23]CODIGOS!$A$1:$I$1872,2,0),"CODIGO INVALIDO ")</f>
        <v>ZONA 8</v>
      </c>
      <c r="B917" s="23" t="str">
        <f>IFERROR(VLOOKUP(D917,[23]CODIGOS!$A$1:$I$1872,3,0),"CODIGO INVALIDO ")</f>
        <v>DMG</v>
      </c>
      <c r="C917" s="23" t="str">
        <f>IFERROR(VLOOKUP(D917,[23]CODIGOS!$A$1:$I$1872,4,0),"CODIGO INVALIDO ")</f>
        <v>GUAYAQUIL</v>
      </c>
      <c r="D917" s="64" t="s">
        <v>1225</v>
      </c>
      <c r="E917" s="23" t="str">
        <f>IFERROR(VLOOKUP(D917,[24]CODIGOS!$A$1:$I$1872,6,0),"CODIGO INVALIDO ")</f>
        <v>NUEVA PROSPERINA</v>
      </c>
      <c r="F917" s="23" t="str">
        <f>IFERROR(VLOOKUP(D917,[24]CODIGOS!$A$1:$I$1872,7,0),"CODIGO INVALIDO ")</f>
        <v>MONTE SINAI</v>
      </c>
      <c r="G917" s="23" t="str">
        <f>IFERROR(VLOOKUP(D917,[24]CODIGOS!$A$1:$I$1872,8,0),"CODIGO INVALIDO ")</f>
        <v>MONTE SINAI 2</v>
      </c>
      <c r="H917" s="52" t="s">
        <v>1226</v>
      </c>
      <c r="I917" s="89">
        <v>-2.1210354282845998</v>
      </c>
      <c r="J917" s="39">
        <v>-79.987227916717501</v>
      </c>
      <c r="K917" s="68">
        <v>44836</v>
      </c>
      <c r="L917" s="27" t="s">
        <v>32</v>
      </c>
      <c r="M917" s="61" t="s">
        <v>17</v>
      </c>
      <c r="N917" s="62" t="s">
        <v>207</v>
      </c>
      <c r="O917" s="62" t="s">
        <v>308</v>
      </c>
      <c r="P917" s="27">
        <v>38.909999999999997</v>
      </c>
      <c r="Q917" s="27" t="s">
        <v>46</v>
      </c>
      <c r="R917" s="27" t="s">
        <v>109</v>
      </c>
      <c r="S917" s="23" t="s">
        <v>372</v>
      </c>
      <c r="T917" s="65"/>
      <c r="U917" s="23" t="s">
        <v>50</v>
      </c>
    </row>
    <row r="918" spans="1:21" s="192" customFormat="1" ht="14.25" customHeight="1" x14ac:dyDescent="0.2">
      <c r="A918" s="23" t="str">
        <f>IFERROR(VLOOKUP(D918,[23]CODIGOS!$A$1:$I$1872,2,0),"CODIGO INVALIDO ")</f>
        <v>ZONA 8</v>
      </c>
      <c r="B918" s="23" t="str">
        <f>IFERROR(VLOOKUP(D918,[23]CODIGOS!$A$1:$I$1872,3,0),"CODIGO INVALIDO ")</f>
        <v>DMG</v>
      </c>
      <c r="C918" s="23" t="str">
        <f>IFERROR(VLOOKUP(D918,[23]CODIGOS!$A$1:$I$1872,4,0),"CODIGO INVALIDO ")</f>
        <v>DURAN</v>
      </c>
      <c r="D918" s="64" t="s">
        <v>90</v>
      </c>
      <c r="E918" s="23" t="str">
        <f>IFERROR(VLOOKUP(D918,[24]CODIGOS!$A$1:$I$1872,6,0),"CODIGO INVALIDO ")</f>
        <v>DURAN</v>
      </c>
      <c r="F918" s="23" t="str">
        <f>IFERROR(VLOOKUP(D918,[24]CODIGOS!$A$1:$I$1872,7,0),"CODIGO INVALIDO ")</f>
        <v>CENTRO</v>
      </c>
      <c r="G918" s="23" t="str">
        <f>IFERROR(VLOOKUP(D918,[24]CODIGOS!$A$1:$I$1872,8,0),"CODIGO INVALIDO ")</f>
        <v>CENTRO 2</v>
      </c>
      <c r="H918" s="5" t="s">
        <v>1256</v>
      </c>
      <c r="I918" s="21">
        <v>-2.1853899999999999</v>
      </c>
      <c r="J918" s="21">
        <v>-79.809715999999995</v>
      </c>
      <c r="K918" s="68">
        <v>44855</v>
      </c>
      <c r="L918" s="68" t="s">
        <v>32</v>
      </c>
      <c r="M918" s="61" t="s">
        <v>17</v>
      </c>
      <c r="N918" s="54" t="s">
        <v>1257</v>
      </c>
      <c r="O918" s="54" t="s">
        <v>1258</v>
      </c>
      <c r="P918" s="27">
        <v>51.8</v>
      </c>
      <c r="Q918" s="27" t="s">
        <v>46</v>
      </c>
      <c r="R918" s="23" t="s">
        <v>47</v>
      </c>
      <c r="S918" s="27" t="s">
        <v>176</v>
      </c>
      <c r="T918" s="27"/>
      <c r="U918" s="27" t="s">
        <v>50</v>
      </c>
    </row>
    <row r="919" spans="1:21" s="192" customFormat="1" ht="14.25" customHeight="1" x14ac:dyDescent="0.2">
      <c r="A919" s="23" t="str">
        <f>IFERROR(VLOOKUP(D919,[23]CODIGOS!$A$1:$I$1872,2,0),"CODIGO INVALIDO ")</f>
        <v>ZONA 8</v>
      </c>
      <c r="B919" s="23" t="str">
        <f>IFERROR(VLOOKUP(D919,[23]CODIGOS!$A$1:$I$1872,3,0),"CODIGO INVALIDO ")</f>
        <v>DMG</v>
      </c>
      <c r="C919" s="23" t="str">
        <f>IFERROR(VLOOKUP(D919,[23]CODIGOS!$A$1:$I$1872,4,0),"CODIGO INVALIDO ")</f>
        <v>GUAYAQUIL</v>
      </c>
      <c r="D919" s="64" t="s">
        <v>1261</v>
      </c>
      <c r="E919" s="23" t="str">
        <f>IFERROR(VLOOKUP(D919,[24]CODIGOS!$A$1:$I$1872,6,0),"CODIGO INVALIDO ")</f>
        <v>PASCUALES</v>
      </c>
      <c r="F919" s="23" t="str">
        <f>IFERROR(VLOOKUP(D919,[24]CODIGOS!$A$1:$I$1872,7,0),"CODIGO INVALIDO ")</f>
        <v>SAN FRANCISCO</v>
      </c>
      <c r="G919" s="23" t="str">
        <f>IFERROR(VLOOKUP(D919,[24]CODIGOS!$A$1:$I$1872,8,0),"CODIGO INVALIDO ")</f>
        <v>SAN FRANCISCO 5</v>
      </c>
      <c r="H919" s="5" t="s">
        <v>1262</v>
      </c>
      <c r="I919" s="21">
        <v>-2.049258</v>
      </c>
      <c r="J919" s="21">
        <v>-79.947176999999996</v>
      </c>
      <c r="K919" s="68">
        <v>44856</v>
      </c>
      <c r="L919" s="68" t="s">
        <v>32</v>
      </c>
      <c r="M919" s="61" t="s">
        <v>17</v>
      </c>
      <c r="N919" s="54" t="s">
        <v>559</v>
      </c>
      <c r="O919" s="54" t="s">
        <v>1263</v>
      </c>
      <c r="P919" s="27">
        <v>7.7</v>
      </c>
      <c r="Q919" s="27" t="s">
        <v>46</v>
      </c>
      <c r="R919" s="23" t="s">
        <v>47</v>
      </c>
      <c r="S919" s="27" t="s">
        <v>83</v>
      </c>
      <c r="T919" s="27"/>
      <c r="U919" s="27" t="s">
        <v>50</v>
      </c>
    </row>
    <row r="920" spans="1:21" s="192" customFormat="1" ht="14.25" customHeight="1" x14ac:dyDescent="0.2">
      <c r="A920" s="23" t="str">
        <f>IFERROR(VLOOKUP(D920,[23]CODIGOS!$A$1:$I$1872,2,0),"CODIGO INVALIDO ")</f>
        <v>ZONA 8</v>
      </c>
      <c r="B920" s="23" t="str">
        <f>IFERROR(VLOOKUP(D920,[23]CODIGOS!$A$1:$I$1872,3,0),"CODIGO INVALIDO ")</f>
        <v>DMG</v>
      </c>
      <c r="C920" s="23" t="str">
        <f>IFERROR(VLOOKUP(D920,[23]CODIGOS!$A$1:$I$1872,4,0),"CODIGO INVALIDO ")</f>
        <v>GUAYAQUIL</v>
      </c>
      <c r="D920" s="32" t="s">
        <v>975</v>
      </c>
      <c r="E920" s="23" t="str">
        <f>IFERROR(VLOOKUP(D920,[24]CODIGOS!$A$1:$I$1872,6,0),"CODIGO INVALIDO ")</f>
        <v>PASCUALES</v>
      </c>
      <c r="F920" s="23" t="str">
        <f>IFERROR(VLOOKUP(D920,[24]CODIGOS!$A$1:$I$1872,7,0),"CODIGO INVALIDO ")</f>
        <v>PUENTE LUCIA</v>
      </c>
      <c r="G920" s="23" t="str">
        <f>IFERROR(VLOOKUP(D920,[24]CODIGOS!$A$1:$I$1872,8,0),"CODIGO INVALIDO ")</f>
        <v>PUENTE LUCIA 1</v>
      </c>
      <c r="H920" s="23" t="s">
        <v>897</v>
      </c>
      <c r="I920" s="108">
        <v>-1.9860325100201099</v>
      </c>
      <c r="J920" s="70">
        <v>-79.984383535130803</v>
      </c>
      <c r="K920" s="68">
        <v>44889</v>
      </c>
      <c r="L920" s="68" t="s">
        <v>32</v>
      </c>
      <c r="M920" s="61" t="s">
        <v>17</v>
      </c>
      <c r="N920" s="56" t="s">
        <v>542</v>
      </c>
      <c r="O920" s="56" t="s">
        <v>1111</v>
      </c>
      <c r="P920" s="27">
        <v>22.57</v>
      </c>
      <c r="Q920" s="27" t="s">
        <v>46</v>
      </c>
      <c r="R920" s="27" t="s">
        <v>47</v>
      </c>
      <c r="S920" s="27" t="s">
        <v>49</v>
      </c>
      <c r="T920" s="23" t="s">
        <v>1165</v>
      </c>
      <c r="U920" s="27" t="s">
        <v>50</v>
      </c>
    </row>
    <row r="921" spans="1:21" s="192" customFormat="1" ht="14.25" customHeight="1" x14ac:dyDescent="0.2">
      <c r="A921" s="23" t="str">
        <f>IFERROR(VLOOKUP(D921,[23]CODIGOS!$A$1:$I$1872,2,0),"CODIGO INVALIDO ")</f>
        <v>ZONA 8</v>
      </c>
      <c r="B921" s="23" t="str">
        <f>IFERROR(VLOOKUP(D921,[23]CODIGOS!$A$1:$I$1872,3,0),"CODIGO INVALIDO ")</f>
        <v>DMG</v>
      </c>
      <c r="C921" s="23" t="str">
        <f>IFERROR(VLOOKUP(D921,[23]CODIGOS!$A$1:$I$1872,4,0),"CODIGO INVALIDO ")</f>
        <v>GUAYAQUIL</v>
      </c>
      <c r="D921" s="32" t="s">
        <v>405</v>
      </c>
      <c r="E921" s="23" t="str">
        <f>IFERROR(VLOOKUP(D921,[24]CODIGOS!$A$1:$I$1872,6,0),"CODIGO INVALIDO ")</f>
        <v>CEIBOS</v>
      </c>
      <c r="F921" s="23" t="str">
        <f>IFERROR(VLOOKUP(D921,[24]CODIGOS!$A$1:$I$1872,7,0),"CODIGO INVALIDO ")</f>
        <v>CHONGON</v>
      </c>
      <c r="G921" s="23" t="str">
        <f>IFERROR(VLOOKUP(D921,[24]CODIGOS!$A$1:$I$1872,8,0),"CODIGO INVALIDO ")</f>
        <v>CHONGON 1</v>
      </c>
      <c r="H921" s="27" t="s">
        <v>1345</v>
      </c>
      <c r="I921" s="59">
        <v>-2.1883089259191602</v>
      </c>
      <c r="J921" s="108">
        <v>-80.053351701363994</v>
      </c>
      <c r="K921" s="68">
        <v>44897</v>
      </c>
      <c r="L921" s="68" t="s">
        <v>32</v>
      </c>
      <c r="M921" s="61" t="s">
        <v>17</v>
      </c>
      <c r="N921" s="54" t="s">
        <v>1346</v>
      </c>
      <c r="O921" s="54" t="s">
        <v>1347</v>
      </c>
      <c r="P921" s="27">
        <v>15.51</v>
      </c>
      <c r="Q921" s="27" t="s">
        <v>46</v>
      </c>
      <c r="R921" s="23" t="s">
        <v>47</v>
      </c>
      <c r="S921" s="27" t="s">
        <v>49</v>
      </c>
      <c r="T921" s="27"/>
      <c r="U921" s="27" t="s">
        <v>50</v>
      </c>
    </row>
    <row r="922" spans="1:21" s="192" customFormat="1" ht="14.25" customHeight="1" x14ac:dyDescent="0.2">
      <c r="A922" s="23" t="str">
        <f>IFERROR(VLOOKUP(D922,[23]CODIGOS!$A$1:$I$1872,2,0),"CODIGO INVALIDO ")</f>
        <v>ZONA 5</v>
      </c>
      <c r="B922" s="23" t="str">
        <f>IFERROR(VLOOKUP(D922,[23]CODIGOS!$A$1:$I$1872,3,0),"CODIGO INVALIDO ")</f>
        <v>GUAYAS</v>
      </c>
      <c r="C922" s="23" t="str">
        <f>IFERROR(VLOOKUP(D922,[23]CODIGOS!$A$1:$I$1872,4,0),"CODIGO INVALIDO ")</f>
        <v>NARANJAL</v>
      </c>
      <c r="D922" s="32" t="s">
        <v>51</v>
      </c>
      <c r="E922" s="23" t="str">
        <f>IFERROR(VLOOKUP(D922,[24]CODIGOS!$A$1:$I$1872,6,0),"CODIGO INVALIDO ")</f>
        <v>NARANJAL BALAO</v>
      </c>
      <c r="F922" s="23" t="str">
        <f>IFERROR(VLOOKUP(D922,[24]CODIGOS!$A$1:$I$1872,7,0),"CODIGO INVALIDO ")</f>
        <v>TAURA</v>
      </c>
      <c r="G922" s="23" t="str">
        <f>IFERROR(VLOOKUP(D922,[24]CODIGOS!$A$1:$I$1872,8,0),"CODIGO INVALIDO ")</f>
        <v>TAURA 2</v>
      </c>
      <c r="H922" s="27" t="s">
        <v>1353</v>
      </c>
      <c r="I922" s="59">
        <v>-2.3982630670566101</v>
      </c>
      <c r="J922" s="108">
        <v>-79.629653453827103</v>
      </c>
      <c r="K922" s="68">
        <v>44898</v>
      </c>
      <c r="L922" s="68" t="s">
        <v>32</v>
      </c>
      <c r="M922" s="61" t="s">
        <v>17</v>
      </c>
      <c r="N922" s="54" t="s">
        <v>486</v>
      </c>
      <c r="O922" s="54" t="s">
        <v>248</v>
      </c>
      <c r="P922" s="27">
        <v>204.84</v>
      </c>
      <c r="Q922" s="27" t="s">
        <v>46</v>
      </c>
      <c r="R922" s="23" t="s">
        <v>109</v>
      </c>
      <c r="S922" s="27" t="s">
        <v>372</v>
      </c>
      <c r="T922" s="27"/>
      <c r="U922" s="27" t="s">
        <v>50</v>
      </c>
    </row>
    <row r="923" spans="1:21" s="192" customFormat="1" ht="14.25" customHeight="1" x14ac:dyDescent="0.2">
      <c r="A923" s="23" t="str">
        <f>IFERROR(VLOOKUP(D923,[23]CODIGOS!$A$1:$I$1872,2,0),"CODIGO INVALIDO ")</f>
        <v>ZONA 8</v>
      </c>
      <c r="B923" s="23" t="str">
        <f>IFERROR(VLOOKUP(D923,[23]CODIGOS!$A$1:$I$1872,3,0),"CODIGO INVALIDO ")</f>
        <v>DMG</v>
      </c>
      <c r="C923" s="23" t="str">
        <f>IFERROR(VLOOKUP(D923,[23]CODIGOS!$A$1:$I$1872,4,0),"CODIGO INVALIDO ")</f>
        <v>GUAYAQUIL</v>
      </c>
      <c r="D923" s="32" t="s">
        <v>975</v>
      </c>
      <c r="E923" s="23" t="str">
        <f>IFERROR(VLOOKUP(D923,[24]CODIGOS!$A$1:$I$1872,6,0),"CODIGO INVALIDO ")</f>
        <v>PASCUALES</v>
      </c>
      <c r="F923" s="23" t="str">
        <f>IFERROR(VLOOKUP(D923,[24]CODIGOS!$A$1:$I$1872,7,0),"CODIGO INVALIDO ")</f>
        <v>PUENTE LUCIA</v>
      </c>
      <c r="G923" s="23" t="str">
        <f>IFERROR(VLOOKUP(D923,[24]CODIGOS!$A$1:$I$1872,8,0),"CODIGO INVALIDO ")</f>
        <v>PUENTE LUCIA 1</v>
      </c>
      <c r="H923" s="35" t="s">
        <v>897</v>
      </c>
      <c r="I923" s="42">
        <v>-1.9867538400204201</v>
      </c>
      <c r="J923" s="42">
        <v>-79.983558654785099</v>
      </c>
      <c r="K923" s="58">
        <v>44916</v>
      </c>
      <c r="L923" s="58" t="s">
        <v>32</v>
      </c>
      <c r="M923" s="61" t="s">
        <v>17</v>
      </c>
      <c r="N923" s="54" t="s">
        <v>1377</v>
      </c>
      <c r="O923" s="54" t="s">
        <v>1378</v>
      </c>
      <c r="P923" s="27">
        <v>15.61</v>
      </c>
      <c r="Q923" s="27" t="s">
        <v>46</v>
      </c>
      <c r="R923" s="23" t="s">
        <v>47</v>
      </c>
      <c r="S923" s="27" t="s">
        <v>765</v>
      </c>
      <c r="T923" s="27"/>
      <c r="U923" s="27" t="s">
        <v>50</v>
      </c>
    </row>
    <row r="924" spans="1:21" s="192" customFormat="1" ht="14.25" customHeight="1" x14ac:dyDescent="0.2">
      <c r="A924" s="23" t="str">
        <f>IFERROR(VLOOKUP(D924,[23]CODIGOS!$A$1:$I$1872,2,0),"CODIGO INVALIDO ")</f>
        <v>ZONA 9</v>
      </c>
      <c r="B924" s="23" t="str">
        <f>IFERROR(VLOOKUP(D924,[23]CODIGOS!$A$1:$I$1872,3,0),"CODIGO INVALIDO ")</f>
        <v>DMQ</v>
      </c>
      <c r="C924" s="23" t="str">
        <f>IFERROR(VLOOKUP(D924,[23]CODIGOS!$A$1:$I$1872,4,0),"CODIGO INVALIDO ")</f>
        <v>QUITO</v>
      </c>
      <c r="D924" s="23" t="s">
        <v>38</v>
      </c>
      <c r="E924" s="23" t="str">
        <f>IFERROR(VLOOKUP(D924,[24]CODIGOS!$A$1:$I$1872,6,0),"CODIGO INVALIDO ")</f>
        <v>LOS CHILLOS</v>
      </c>
      <c r="F924" s="23" t="str">
        <f>IFERROR(VLOOKUP(D924,[24]CODIGOS!$A$1:$I$1872,7,0),"CODIGO INVALIDO ")</f>
        <v>EL EJIDO</v>
      </c>
      <c r="G924" s="23" t="str">
        <f>IFERROR(VLOOKUP(D924,[24]CODIGOS!$A$1:$I$1872,8,0),"CODIGO INVALIDO ")</f>
        <v>EL EJIDO 1</v>
      </c>
      <c r="H924" s="23" t="s">
        <v>213</v>
      </c>
      <c r="I924" s="108">
        <v>-0.40169700000000003</v>
      </c>
      <c r="J924" s="108">
        <v>-78.495159000000001</v>
      </c>
      <c r="K924" s="68">
        <v>44573</v>
      </c>
      <c r="L924" s="68" t="s">
        <v>42</v>
      </c>
      <c r="M924" s="61" t="s">
        <v>17</v>
      </c>
      <c r="N924" s="62">
        <v>0.64583333333333337</v>
      </c>
      <c r="O924" s="62">
        <v>0.70833333333333337</v>
      </c>
      <c r="P924" s="23">
        <v>16.739999999999998</v>
      </c>
      <c r="Q924" s="27" t="s">
        <v>46</v>
      </c>
      <c r="R924" s="27" t="s">
        <v>47</v>
      </c>
      <c r="S924" s="27" t="s">
        <v>83</v>
      </c>
      <c r="T924" s="27"/>
      <c r="U924" s="27" t="s">
        <v>50</v>
      </c>
    </row>
    <row r="925" spans="1:21" s="192" customFormat="1" ht="14.25" customHeight="1" x14ac:dyDescent="0.2">
      <c r="A925" s="23" t="str">
        <f>IFERROR(VLOOKUP(D925,[23]CODIGOS!$A$1:$I$1872,2,0),"CODIGO INVALIDO ")</f>
        <v>ZONA 9</v>
      </c>
      <c r="B925" s="23" t="str">
        <f>IFERROR(VLOOKUP(D925,[23]CODIGOS!$A$1:$I$1872,3,0),"CODIGO INVALIDO ")</f>
        <v>DMQ</v>
      </c>
      <c r="C925" s="23" t="str">
        <f>IFERROR(VLOOKUP(D925,[23]CODIGOS!$A$1:$I$1872,4,0),"CODIGO INVALIDO ")</f>
        <v>QUITO</v>
      </c>
      <c r="D925" s="23" t="s">
        <v>214</v>
      </c>
      <c r="E925" s="23" t="str">
        <f>IFERROR(VLOOKUP(D925,[24]CODIGOS!$A$1:$I$1872,6,0),"CODIGO INVALIDO ")</f>
        <v>LOS CHILLOS</v>
      </c>
      <c r="F925" s="23" t="str">
        <f>IFERROR(VLOOKUP(D925,[24]CODIGOS!$A$1:$I$1872,7,0),"CODIGO INVALIDO ")</f>
        <v>CONOCOTO SUR</v>
      </c>
      <c r="G925" s="23" t="str">
        <f>IFERROR(VLOOKUP(D925,[24]CODIGOS!$A$1:$I$1872,8,0),"CODIGO INVALIDO ")</f>
        <v>CONOCOTO SUR 1</v>
      </c>
      <c r="H925" s="23" t="s">
        <v>215</v>
      </c>
      <c r="I925" s="108">
        <v>-0.30014970000000002</v>
      </c>
      <c r="J925" s="108">
        <v>-78.481881700000002</v>
      </c>
      <c r="K925" s="68">
        <v>44573</v>
      </c>
      <c r="L925" s="68" t="s">
        <v>42</v>
      </c>
      <c r="M925" s="61" t="s">
        <v>17</v>
      </c>
      <c r="N925" s="62">
        <v>0.54166666666666663</v>
      </c>
      <c r="O925" s="62">
        <v>0.625</v>
      </c>
      <c r="P925" s="23">
        <v>12.34</v>
      </c>
      <c r="Q925" s="27" t="s">
        <v>46</v>
      </c>
      <c r="R925" s="27" t="s">
        <v>47</v>
      </c>
      <c r="S925" s="27" t="s">
        <v>216</v>
      </c>
      <c r="T925" s="27" t="s">
        <v>217</v>
      </c>
      <c r="U925" s="27" t="s">
        <v>50</v>
      </c>
    </row>
    <row r="926" spans="1:21" s="192" customFormat="1" ht="14.25" customHeight="1" x14ac:dyDescent="0.2">
      <c r="A926" s="23" t="str">
        <f>IFERROR(VLOOKUP(D926,[23]CODIGOS!$A$1:$I$1872,2,0),"CODIGO INVALIDO ")</f>
        <v>ZONA 2</v>
      </c>
      <c r="B926" s="23" t="str">
        <f>IFERROR(VLOOKUP(D926,[23]CODIGOS!$A$1:$I$1872,3,0),"CODIGO INVALIDO ")</f>
        <v>PICHINCHA</v>
      </c>
      <c r="C926" s="23" t="str">
        <f>IFERROR(VLOOKUP(D926,[23]CODIGOS!$A$1:$I$1872,4,0),"CODIGO INVALIDO ")</f>
        <v>CAYAMBE</v>
      </c>
      <c r="D926" s="23" t="s">
        <v>220</v>
      </c>
      <c r="E926" s="23" t="str">
        <f>IFERROR(VLOOKUP(D926,[24]CODIGOS!$A$1:$I$1872,6,0),"CODIGO INVALIDO ")</f>
        <v>CAYAMBE</v>
      </c>
      <c r="F926" s="23" t="str">
        <f>IFERROR(VLOOKUP(D926,[24]CODIGOS!$A$1:$I$1872,7,0),"CODIGO INVALIDO ")</f>
        <v>CUSUBAMBA</v>
      </c>
      <c r="G926" s="23" t="str">
        <f>IFERROR(VLOOKUP(D926,[24]CODIGOS!$A$1:$I$1872,8,0),"CODIGO INVALIDO ")</f>
        <v>CUSUBAMBA 2</v>
      </c>
      <c r="H926" s="23" t="s">
        <v>221</v>
      </c>
      <c r="I926" s="108">
        <v>-6.9457000000000005E-2</v>
      </c>
      <c r="J926" s="108">
        <v>-78.289150000000006</v>
      </c>
      <c r="K926" s="68">
        <v>44574</v>
      </c>
      <c r="L926" s="68" t="s">
        <v>42</v>
      </c>
      <c r="M926" s="61" t="s">
        <v>17</v>
      </c>
      <c r="N926" s="62">
        <v>0.72916666666666663</v>
      </c>
      <c r="O926" s="62">
        <v>0.79166666666666663</v>
      </c>
      <c r="P926" s="23">
        <v>23.98</v>
      </c>
      <c r="Q926" s="27" t="s">
        <v>46</v>
      </c>
      <c r="R926" s="27" t="s">
        <v>47</v>
      </c>
      <c r="S926" s="27" t="s">
        <v>216</v>
      </c>
      <c r="T926" s="27" t="s">
        <v>176</v>
      </c>
      <c r="U926" s="27" t="s">
        <v>50</v>
      </c>
    </row>
    <row r="927" spans="1:21" s="192" customFormat="1" ht="14.25" customHeight="1" x14ac:dyDescent="0.2">
      <c r="A927" s="23" t="str">
        <f>IFERROR(VLOOKUP(D927,[23]CODIGOS!$A$1:$I$1872,2,0),"CODIGO INVALIDO ")</f>
        <v>ZONA 9</v>
      </c>
      <c r="B927" s="23" t="str">
        <f>IFERROR(VLOOKUP(D927,[23]CODIGOS!$A$1:$I$1872,3,0),"CODIGO INVALIDO ")</f>
        <v>DMQ</v>
      </c>
      <c r="C927" s="23" t="str">
        <f>IFERROR(VLOOKUP(D927,[23]CODIGOS!$A$1:$I$1872,4,0),"CODIGO INVALIDO ")</f>
        <v>QUITO</v>
      </c>
      <c r="D927" s="23" t="s">
        <v>222</v>
      </c>
      <c r="E927" s="23" t="str">
        <f>IFERROR(VLOOKUP(D927,[24]CODIGOS!$A$1:$I$1872,6,0),"CODIGO INVALIDO ")</f>
        <v>LOS CHILLOS</v>
      </c>
      <c r="F927" s="23" t="str">
        <f>IFERROR(VLOOKUP(D927,[24]CODIGOS!$A$1:$I$1872,7,0),"CODIGO INVALIDO ")</f>
        <v>ALANGASI</v>
      </c>
      <c r="G927" s="23" t="str">
        <f>IFERROR(VLOOKUP(D927,[24]CODIGOS!$A$1:$I$1872,8,0),"CODIGO INVALIDO ")</f>
        <v>ALANGASI 1</v>
      </c>
      <c r="H927" s="23" t="s">
        <v>223</v>
      </c>
      <c r="I927" s="108">
        <v>-0.30373509999999998</v>
      </c>
      <c r="J927" s="108">
        <v>-78.4178754</v>
      </c>
      <c r="K927" s="68">
        <v>44574</v>
      </c>
      <c r="L927" s="68" t="s">
        <v>42</v>
      </c>
      <c r="M927" s="61" t="s">
        <v>17</v>
      </c>
      <c r="N927" s="62">
        <v>0.54166666666666663</v>
      </c>
      <c r="O927" s="62">
        <v>0.58333333333333337</v>
      </c>
      <c r="P927" s="23">
        <v>3</v>
      </c>
      <c r="Q927" s="27" t="s">
        <v>46</v>
      </c>
      <c r="R927" s="27" t="s">
        <v>47</v>
      </c>
      <c r="S927" s="27" t="s">
        <v>165</v>
      </c>
      <c r="T927" s="27"/>
      <c r="U927" s="27" t="s">
        <v>50</v>
      </c>
    </row>
    <row r="928" spans="1:21" s="192" customFormat="1" ht="14.25" customHeight="1" x14ac:dyDescent="0.2">
      <c r="A928" s="23" t="str">
        <f>IFERROR(VLOOKUP(D928,[23]CODIGOS!$A$1:$I$1872,2,0),"CODIGO INVALIDO ")</f>
        <v>ZONA 9</v>
      </c>
      <c r="B928" s="23" t="str">
        <f>IFERROR(VLOOKUP(D928,[23]CODIGOS!$A$1:$I$1872,3,0),"CODIGO INVALIDO ")</f>
        <v>DMQ</v>
      </c>
      <c r="C928" s="23" t="str">
        <f>IFERROR(VLOOKUP(D928,[23]CODIGOS!$A$1:$I$1872,4,0),"CODIGO INVALIDO ")</f>
        <v>QUITO</v>
      </c>
      <c r="D928" s="23" t="s">
        <v>146</v>
      </c>
      <c r="E928" s="23" t="str">
        <f>IFERROR(VLOOKUP(D928,[24]CODIGOS!$A$1:$I$1872,6,0),"CODIGO INVALIDO ")</f>
        <v>LOS CHILLOS</v>
      </c>
      <c r="F928" s="23" t="str">
        <f>IFERROR(VLOOKUP(D928,[24]CODIGOS!$A$1:$I$1872,7,0),"CODIGO INVALIDO ")</f>
        <v>SANTA ROSA</v>
      </c>
      <c r="G928" s="23" t="str">
        <f>IFERROR(VLOOKUP(D928,[24]CODIGOS!$A$1:$I$1872,8,0),"CODIGO INVALIDO ")</f>
        <v>SANTA ROSA 1</v>
      </c>
      <c r="H928" s="23" t="s">
        <v>41</v>
      </c>
      <c r="I928" s="108">
        <v>-0.371749</v>
      </c>
      <c r="J928" s="108">
        <v>-78.374504999999999</v>
      </c>
      <c r="K928" s="68">
        <v>44576</v>
      </c>
      <c r="L928" s="68" t="s">
        <v>42</v>
      </c>
      <c r="M928" s="61" t="s">
        <v>17</v>
      </c>
      <c r="N928" s="62">
        <v>0.60416666666666663</v>
      </c>
      <c r="O928" s="62">
        <v>0.66666666666666663</v>
      </c>
      <c r="P928" s="23">
        <v>43.11</v>
      </c>
      <c r="Q928" s="27" t="s">
        <v>46</v>
      </c>
      <c r="R928" s="27" t="s">
        <v>47</v>
      </c>
      <c r="S928" s="27" t="s">
        <v>49</v>
      </c>
      <c r="T928" s="27"/>
      <c r="U928" s="27" t="s">
        <v>50</v>
      </c>
    </row>
    <row r="929" spans="1:21" s="192" customFormat="1" ht="14.25" customHeight="1" x14ac:dyDescent="0.2">
      <c r="A929" s="23" t="str">
        <f>IFERROR(VLOOKUP(D929,[23]CODIGOS!$A$1:$I$1872,2,0),"CODIGO INVALIDO ")</f>
        <v>ZONA 9</v>
      </c>
      <c r="B929" s="23" t="str">
        <f>IFERROR(VLOOKUP(D929,[23]CODIGOS!$A$1:$I$1872,3,0),"CODIGO INVALIDO ")</f>
        <v>DMQ</v>
      </c>
      <c r="C929" s="23" t="str">
        <f>IFERROR(VLOOKUP(D929,[23]CODIGOS!$A$1:$I$1872,4,0),"CODIGO INVALIDO ")</f>
        <v>QUITO</v>
      </c>
      <c r="D929" s="23" t="s">
        <v>240</v>
      </c>
      <c r="E929" s="23" t="str">
        <f>IFERROR(VLOOKUP(D929,[24]CODIGOS!$A$1:$I$1872,6,0),"CODIGO INVALIDO ")</f>
        <v>TUMBACO</v>
      </c>
      <c r="F929" s="23" t="str">
        <f>IFERROR(VLOOKUP(D929,[24]CODIGOS!$A$1:$I$1872,7,0),"CODIGO INVALIDO ")</f>
        <v>PIFO</v>
      </c>
      <c r="G929" s="23" t="str">
        <f>IFERROR(VLOOKUP(D929,[24]CODIGOS!$A$1:$I$1872,8,0),"CODIGO INVALIDO ")</f>
        <v>PIFO 2</v>
      </c>
      <c r="H929" s="23" t="s">
        <v>241</v>
      </c>
      <c r="I929" s="108">
        <v>-0.217719746196396</v>
      </c>
      <c r="J929" s="108">
        <v>-78.336596488952594</v>
      </c>
      <c r="K929" s="68">
        <v>44579</v>
      </c>
      <c r="L929" s="68" t="s">
        <v>42</v>
      </c>
      <c r="M929" s="61" t="s">
        <v>17</v>
      </c>
      <c r="N929" s="62">
        <v>0.54166666666666663</v>
      </c>
      <c r="O929" s="62">
        <v>0.63888888888888895</v>
      </c>
      <c r="P929" s="23">
        <v>14.82</v>
      </c>
      <c r="Q929" s="27" t="s">
        <v>46</v>
      </c>
      <c r="R929" s="27" t="s">
        <v>47</v>
      </c>
      <c r="S929" s="27" t="s">
        <v>83</v>
      </c>
      <c r="T929" s="27"/>
      <c r="U929" s="27" t="s">
        <v>50</v>
      </c>
    </row>
    <row r="930" spans="1:21" s="192" customFormat="1" ht="14.25" customHeight="1" x14ac:dyDescent="0.2">
      <c r="A930" s="23" t="str">
        <f>IFERROR(VLOOKUP(D930,[23]CODIGOS!$A$1:$I$1872,2,0),"CODIGO INVALIDO ")</f>
        <v>ZONA 9</v>
      </c>
      <c r="B930" s="23" t="str">
        <f>IFERROR(VLOOKUP(D930,[23]CODIGOS!$A$1:$I$1872,3,0),"CODIGO INVALIDO ")</f>
        <v>DMQ</v>
      </c>
      <c r="C930" s="23" t="str">
        <f>IFERROR(VLOOKUP(D930,[23]CODIGOS!$A$1:$I$1872,4,0),"CODIGO INVALIDO ")</f>
        <v>QUITO</v>
      </c>
      <c r="D930" s="23" t="s">
        <v>244</v>
      </c>
      <c r="E930" s="23" t="str">
        <f>IFERROR(VLOOKUP(D930,[24]CODIGOS!$A$1:$I$1872,6,0),"CODIGO INVALIDO ")</f>
        <v>QUITUMBE</v>
      </c>
      <c r="F930" s="23" t="str">
        <f>IFERROR(VLOOKUP(D930,[24]CODIGOS!$A$1:$I$1872,7,0),"CODIGO INVALIDO ")</f>
        <v>QUITUMBE</v>
      </c>
      <c r="G930" s="23" t="str">
        <f>IFERROR(VLOOKUP(D930,[24]CODIGOS!$A$1:$I$1872,8,0),"CODIGO INVALIDO ")</f>
        <v>QUITUMBE 2</v>
      </c>
      <c r="H930" s="23" t="s">
        <v>245</v>
      </c>
      <c r="I930" s="108">
        <v>-0.30111718943417598</v>
      </c>
      <c r="J930" s="108">
        <v>-78.534197123507298</v>
      </c>
      <c r="K930" s="68">
        <v>44582</v>
      </c>
      <c r="L930" s="68" t="s">
        <v>42</v>
      </c>
      <c r="M930" s="61" t="s">
        <v>17</v>
      </c>
      <c r="N930" s="62">
        <v>0.52083333333333337</v>
      </c>
      <c r="O930" s="62">
        <v>0.60416666666666663</v>
      </c>
      <c r="P930" s="23">
        <v>11.07</v>
      </c>
      <c r="Q930" s="27" t="s">
        <v>46</v>
      </c>
      <c r="R930" s="27" t="s">
        <v>47</v>
      </c>
      <c r="S930" s="27" t="s">
        <v>176</v>
      </c>
      <c r="T930" s="27"/>
      <c r="U930" s="27" t="s">
        <v>50</v>
      </c>
    </row>
    <row r="931" spans="1:21" s="192" customFormat="1" ht="14.25" customHeight="1" x14ac:dyDescent="0.2">
      <c r="A931" s="23" t="str">
        <f>IFERROR(VLOOKUP(D931,[23]CODIGOS!$A$1:$I$1872,2,0),"CODIGO INVALIDO ")</f>
        <v>ZONA 9</v>
      </c>
      <c r="B931" s="23" t="str">
        <f>IFERROR(VLOOKUP(D931,[23]CODIGOS!$A$1:$I$1872,3,0),"CODIGO INVALIDO ")</f>
        <v>DMQ</v>
      </c>
      <c r="C931" s="23" t="str">
        <f>IFERROR(VLOOKUP(D931,[23]CODIGOS!$A$1:$I$1872,4,0),"CODIGO INVALIDO ")</f>
        <v>QUITO</v>
      </c>
      <c r="D931" s="23" t="s">
        <v>214</v>
      </c>
      <c r="E931" s="23" t="str">
        <f>IFERROR(VLOOKUP(D931,[24]CODIGOS!$A$1:$I$1872,6,0),"CODIGO INVALIDO ")</f>
        <v>LOS CHILLOS</v>
      </c>
      <c r="F931" s="23" t="str">
        <f>IFERROR(VLOOKUP(D931,[24]CODIGOS!$A$1:$I$1872,7,0),"CODIGO INVALIDO ")</f>
        <v>CONOCOTO SUR</v>
      </c>
      <c r="G931" s="23" t="str">
        <f>IFERROR(VLOOKUP(D931,[24]CODIGOS!$A$1:$I$1872,8,0),"CODIGO INVALIDO ")</f>
        <v>CONOCOTO SUR 1</v>
      </c>
      <c r="H931" s="23" t="s">
        <v>246</v>
      </c>
      <c r="I931" s="108">
        <v>-0.389735</v>
      </c>
      <c r="J931" s="108">
        <v>-78.372595000000004</v>
      </c>
      <c r="K931" s="68">
        <v>44599</v>
      </c>
      <c r="L931" s="68" t="s">
        <v>42</v>
      </c>
      <c r="M931" s="61" t="s">
        <v>17</v>
      </c>
      <c r="N931" s="62">
        <v>0.5</v>
      </c>
      <c r="O931" s="62">
        <v>0.58333333333333337</v>
      </c>
      <c r="P931" s="23">
        <v>5.27</v>
      </c>
      <c r="Q931" s="27" t="s">
        <v>46</v>
      </c>
      <c r="R931" s="27" t="s">
        <v>47</v>
      </c>
      <c r="S931" s="27" t="s">
        <v>83</v>
      </c>
      <c r="T931" s="27"/>
      <c r="U931" s="27" t="s">
        <v>50</v>
      </c>
    </row>
    <row r="932" spans="1:21" s="192" customFormat="1" ht="14.25" customHeight="1" x14ac:dyDescent="0.2">
      <c r="A932" s="23" t="str">
        <f>IFERROR(VLOOKUP(D932,[23]CODIGOS!$A$1:$I$1872,2,0),"CODIGO INVALIDO ")</f>
        <v>ZONA 9</v>
      </c>
      <c r="B932" s="23" t="str">
        <f>IFERROR(VLOOKUP(D932,[23]CODIGOS!$A$1:$I$1872,3,0),"CODIGO INVALIDO ")</f>
        <v>DMQ</v>
      </c>
      <c r="C932" s="23" t="str">
        <f>IFERROR(VLOOKUP(D932,[23]CODIGOS!$A$1:$I$1872,4,0),"CODIGO INVALIDO ")</f>
        <v>QUITO</v>
      </c>
      <c r="D932" s="23" t="s">
        <v>409</v>
      </c>
      <c r="E932" s="23" t="str">
        <f>IFERROR(VLOOKUP(D932,[24]CODIGOS!$A$1:$I$1872,6,0),"CODIGO INVALIDO ")</f>
        <v>TUMBACO</v>
      </c>
      <c r="F932" s="23" t="str">
        <f>IFERROR(VLOOKUP(D932,[24]CODIGOS!$A$1:$I$1872,7,0),"CODIGO INVALIDO ")</f>
        <v>TABLON</v>
      </c>
      <c r="G932" s="23" t="str">
        <f>IFERROR(VLOOKUP(D932,[24]CODIGOS!$A$1:$I$1872,8,0),"CODIGO INVALIDO ")</f>
        <v>TABLON 1</v>
      </c>
      <c r="H932" s="23" t="s">
        <v>241</v>
      </c>
      <c r="I932" s="108">
        <v>-0.292848</v>
      </c>
      <c r="J932" s="108">
        <v>-78.353403</v>
      </c>
      <c r="K932" s="68">
        <v>44599</v>
      </c>
      <c r="L932" s="68" t="s">
        <v>42</v>
      </c>
      <c r="M932" s="61" t="s">
        <v>17</v>
      </c>
      <c r="N932" s="62">
        <v>0.58958333333333335</v>
      </c>
      <c r="O932" s="62">
        <v>0.66666666666666663</v>
      </c>
      <c r="P932" s="23">
        <v>7.05</v>
      </c>
      <c r="Q932" s="27" t="s">
        <v>46</v>
      </c>
      <c r="R932" s="27" t="s">
        <v>47</v>
      </c>
      <c r="S932" s="27" t="s">
        <v>83</v>
      </c>
      <c r="T932" s="27"/>
      <c r="U932" s="27" t="s">
        <v>50</v>
      </c>
    </row>
    <row r="933" spans="1:21" s="192" customFormat="1" ht="14.25" customHeight="1" x14ac:dyDescent="0.2">
      <c r="A933" s="23" t="str">
        <f>IFERROR(VLOOKUP(D933,[23]CODIGOS!$A$1:$I$1872,2,0),"CODIGO INVALIDO ")</f>
        <v>ZONA 9</v>
      </c>
      <c r="B933" s="23" t="str">
        <f>IFERROR(VLOOKUP(D933,[23]CODIGOS!$A$1:$I$1872,3,0),"CODIGO INVALIDO ")</f>
        <v>DMQ</v>
      </c>
      <c r="C933" s="23" t="str">
        <f>IFERROR(VLOOKUP(D933,[23]CODIGOS!$A$1:$I$1872,4,0),"CODIGO INVALIDO ")</f>
        <v>QUITO</v>
      </c>
      <c r="D933" s="23" t="s">
        <v>414</v>
      </c>
      <c r="E933" s="23" t="str">
        <f>IFERROR(VLOOKUP(D933,[24]CODIGOS!$A$1:$I$1872,6,0),"CODIGO INVALIDO ")</f>
        <v>LA DELICIA</v>
      </c>
      <c r="F933" s="23" t="str">
        <f>IFERROR(VLOOKUP(D933,[24]CODIGOS!$A$1:$I$1872,7,0),"CODIGO INVALIDO ")</f>
        <v>CALACALI</v>
      </c>
      <c r="G933" s="23" t="str">
        <f>IFERROR(VLOOKUP(D933,[24]CODIGOS!$A$1:$I$1872,8,0),"CODIGO INVALIDO ")</f>
        <v>CALACALI 1</v>
      </c>
      <c r="H933" s="23" t="s">
        <v>411</v>
      </c>
      <c r="I933" s="108">
        <v>3.4099999999999998E-3</v>
      </c>
      <c r="J933" s="108">
        <v>-78.540233000000001</v>
      </c>
      <c r="K933" s="68">
        <v>44603</v>
      </c>
      <c r="L933" s="68" t="s">
        <v>42</v>
      </c>
      <c r="M933" s="61" t="s">
        <v>17</v>
      </c>
      <c r="N933" s="62">
        <v>0.33333333333333331</v>
      </c>
      <c r="O933" s="62">
        <v>0.41666666666666669</v>
      </c>
      <c r="P933" s="23">
        <v>3.03</v>
      </c>
      <c r="Q933" s="27" t="s">
        <v>46</v>
      </c>
      <c r="R933" s="27" t="s">
        <v>47</v>
      </c>
      <c r="S933" s="27" t="s">
        <v>167</v>
      </c>
      <c r="T933" s="27" t="s">
        <v>412</v>
      </c>
      <c r="U933" s="27" t="s">
        <v>50</v>
      </c>
    </row>
    <row r="934" spans="1:21" s="192" customFormat="1" ht="14.25" customHeight="1" x14ac:dyDescent="0.2">
      <c r="A934" s="23" t="str">
        <f>IFERROR(VLOOKUP(D934,[23]CODIGOS!$A$1:$I$1872,2,0),"CODIGO INVALIDO ")</f>
        <v>ZONA 9</v>
      </c>
      <c r="B934" s="23" t="str">
        <f>IFERROR(VLOOKUP(D934,[23]CODIGOS!$A$1:$I$1872,3,0),"CODIGO INVALIDO ")</f>
        <v>DMQ</v>
      </c>
      <c r="C934" s="23" t="str">
        <f>IFERROR(VLOOKUP(D934,[23]CODIGOS!$A$1:$I$1872,4,0),"CODIGO INVALIDO ")</f>
        <v>QUITO</v>
      </c>
      <c r="D934" s="23" t="s">
        <v>414</v>
      </c>
      <c r="E934" s="23" t="str">
        <f>IFERROR(VLOOKUP(D934,[24]CODIGOS!$A$1:$I$1872,6,0),"CODIGO INVALIDO ")</f>
        <v>LA DELICIA</v>
      </c>
      <c r="F934" s="23" t="str">
        <f>IFERROR(VLOOKUP(D934,[24]CODIGOS!$A$1:$I$1872,7,0),"CODIGO INVALIDO ")</f>
        <v>CALACALI</v>
      </c>
      <c r="G934" s="23" t="str">
        <f>IFERROR(VLOOKUP(D934,[24]CODIGOS!$A$1:$I$1872,8,0),"CODIGO INVALIDO ")</f>
        <v>CALACALI 1</v>
      </c>
      <c r="H934" s="23" t="s">
        <v>413</v>
      </c>
      <c r="I934" s="108">
        <v>2.3065999999999998E-3</v>
      </c>
      <c r="J934" s="108">
        <v>-78.536818026999995</v>
      </c>
      <c r="K934" s="68">
        <v>44603</v>
      </c>
      <c r="L934" s="68" t="s">
        <v>42</v>
      </c>
      <c r="M934" s="61" t="s">
        <v>17</v>
      </c>
      <c r="N934" s="62">
        <v>0.30555555555555552</v>
      </c>
      <c r="O934" s="62">
        <v>0.33333333333333331</v>
      </c>
      <c r="P934" s="23">
        <v>2.0299999999999998</v>
      </c>
      <c r="Q934" s="27" t="s">
        <v>46</v>
      </c>
      <c r="R934" s="27" t="s">
        <v>47</v>
      </c>
      <c r="S934" s="27" t="s">
        <v>216</v>
      </c>
      <c r="T934" s="27"/>
      <c r="U934" s="27" t="s">
        <v>50</v>
      </c>
    </row>
    <row r="935" spans="1:21" s="192" customFormat="1" ht="14.25" customHeight="1" x14ac:dyDescent="0.2">
      <c r="A935" s="23" t="str">
        <f>IFERROR(VLOOKUP(D935,[23]CODIGOS!$A$1:$I$1872,2,0),"CODIGO INVALIDO ")</f>
        <v>ZONA 9</v>
      </c>
      <c r="B935" s="23" t="str">
        <f>IFERROR(VLOOKUP(D935,[23]CODIGOS!$A$1:$I$1872,3,0),"CODIGO INVALIDO ")</f>
        <v>DMQ</v>
      </c>
      <c r="C935" s="23" t="str">
        <f>IFERROR(VLOOKUP(D935,[23]CODIGOS!$A$1:$I$1872,4,0),"CODIGO INVALIDO ")</f>
        <v>QUITO</v>
      </c>
      <c r="D935" s="23" t="s">
        <v>336</v>
      </c>
      <c r="E935" s="23" t="str">
        <f>IFERROR(VLOOKUP(D935,[24]CODIGOS!$A$1:$I$1872,6,0),"CODIGO INVALIDO ")</f>
        <v>LA DELICIA</v>
      </c>
      <c r="F935" s="23" t="str">
        <f>IFERROR(VLOOKUP(D935,[24]CODIGOS!$A$1:$I$1872,7,0),"CODIGO INVALIDO ")</f>
        <v>NONO</v>
      </c>
      <c r="G935" s="23" t="str">
        <f>IFERROR(VLOOKUP(D935,[24]CODIGOS!$A$1:$I$1872,8,0),"CODIGO INVALIDO ")</f>
        <v>NONO 1</v>
      </c>
      <c r="H935" s="23" t="s">
        <v>450</v>
      </c>
      <c r="I935" s="108">
        <v>-2.173E-3</v>
      </c>
      <c r="J935" s="108">
        <v>-78.536868999999996</v>
      </c>
      <c r="K935" s="68">
        <v>44609</v>
      </c>
      <c r="L935" s="68" t="s">
        <v>42</v>
      </c>
      <c r="M935" s="61" t="s">
        <v>17</v>
      </c>
      <c r="N935" s="62">
        <v>0.24791666666666667</v>
      </c>
      <c r="O935" s="62">
        <v>0.33333333333333331</v>
      </c>
      <c r="P935" s="23">
        <v>3.95</v>
      </c>
      <c r="Q935" s="27" t="s">
        <v>46</v>
      </c>
      <c r="R935" s="27" t="s">
        <v>47</v>
      </c>
      <c r="S935" s="27" t="s">
        <v>451</v>
      </c>
      <c r="T935" s="27" t="s">
        <v>452</v>
      </c>
      <c r="U935" s="27" t="s">
        <v>50</v>
      </c>
    </row>
    <row r="936" spans="1:21" s="192" customFormat="1" ht="14.25" customHeight="1" x14ac:dyDescent="0.2">
      <c r="A936" s="23" t="str">
        <f>IFERROR(VLOOKUP(D936,[23]CODIGOS!$A$1:$I$1872,2,0),"CODIGO INVALIDO ")</f>
        <v>ZONA 2</v>
      </c>
      <c r="B936" s="23" t="str">
        <f>IFERROR(VLOOKUP(D936,[23]CODIGOS!$A$1:$I$1872,3,0),"CODIGO INVALIDO ")</f>
        <v>NAPO</v>
      </c>
      <c r="C936" s="23" t="str">
        <f>IFERROR(VLOOKUP(D936,[23]CODIGOS!$A$1:$I$1872,4,0),"CODIGO INVALIDO ")</f>
        <v>TENA</v>
      </c>
      <c r="D936" s="23" t="s">
        <v>369</v>
      </c>
      <c r="E936" s="23" t="str">
        <f>IFERROR(VLOOKUP(D936,[24]CODIGOS!$A$1:$I$1872,6,0),"CODIGO INVALIDO ")</f>
        <v>TENA</v>
      </c>
      <c r="F936" s="23" t="str">
        <f>IFERROR(VLOOKUP(D936,[24]CODIGOS!$A$1:$I$1872,7,0),"CODIGO INVALIDO ")</f>
        <v>MISAHUALLI</v>
      </c>
      <c r="G936" s="23" t="str">
        <f>IFERROR(VLOOKUP(D936,[24]CODIGOS!$A$1:$I$1872,8,0),"CODIGO INVALIDO ")</f>
        <v>MISAHUALLI 2</v>
      </c>
      <c r="H936" s="23" t="s">
        <v>449</v>
      </c>
      <c r="I936" s="108">
        <v>-1.044505</v>
      </c>
      <c r="J936" s="108">
        <v>-77.796702999999994</v>
      </c>
      <c r="K936" s="68">
        <v>44609</v>
      </c>
      <c r="L936" s="68" t="s">
        <v>42</v>
      </c>
      <c r="M936" s="61" t="s">
        <v>17</v>
      </c>
      <c r="N936" s="62">
        <v>0.52083333333333337</v>
      </c>
      <c r="O936" s="62">
        <v>0.66666666666666663</v>
      </c>
      <c r="P936" s="23">
        <v>30.39</v>
      </c>
      <c r="Q936" s="27" t="s">
        <v>46</v>
      </c>
      <c r="R936" s="27" t="s">
        <v>47</v>
      </c>
      <c r="S936" s="27" t="s">
        <v>217</v>
      </c>
      <c r="T936" s="27" t="s">
        <v>453</v>
      </c>
      <c r="U936" s="27" t="s">
        <v>50</v>
      </c>
    </row>
    <row r="937" spans="1:21" s="192" customFormat="1" ht="14.25" customHeight="1" x14ac:dyDescent="0.2">
      <c r="A937" s="23" t="str">
        <f>IFERROR(VLOOKUP(D937,[23]CODIGOS!$A$1:$I$1872,2,0),"CODIGO INVALIDO ")</f>
        <v>ZONA 2</v>
      </c>
      <c r="B937" s="23" t="str">
        <f>IFERROR(VLOOKUP(D937,[23]CODIGOS!$A$1:$I$1872,3,0),"CODIGO INVALIDO ")</f>
        <v>NAPO</v>
      </c>
      <c r="C937" s="23" t="str">
        <f>IFERROR(VLOOKUP(D937,[23]CODIGOS!$A$1:$I$1872,4,0),"CODIGO INVALIDO ")</f>
        <v>TENA</v>
      </c>
      <c r="D937" s="23" t="s">
        <v>369</v>
      </c>
      <c r="E937" s="23" t="str">
        <f>IFERROR(VLOOKUP(D937,[24]CODIGOS!$A$1:$I$1872,6,0),"CODIGO INVALIDO ")</f>
        <v>TENA</v>
      </c>
      <c r="F937" s="23" t="str">
        <f>IFERROR(VLOOKUP(D937,[24]CODIGOS!$A$1:$I$1872,7,0),"CODIGO INVALIDO ")</f>
        <v>MISAHUALLI</v>
      </c>
      <c r="G937" s="23" t="str">
        <f>IFERROR(VLOOKUP(D937,[24]CODIGOS!$A$1:$I$1872,8,0),"CODIGO INVALIDO ")</f>
        <v>MISAHUALLI 2</v>
      </c>
      <c r="H937" s="23" t="s">
        <v>449</v>
      </c>
      <c r="I937" s="108">
        <v>-1.07019</v>
      </c>
      <c r="J937" s="108">
        <v>-77.818089999999998</v>
      </c>
      <c r="K937" s="68">
        <v>44615</v>
      </c>
      <c r="L937" s="68" t="s">
        <v>42</v>
      </c>
      <c r="M937" s="61" t="s">
        <v>17</v>
      </c>
      <c r="N937" s="62">
        <v>0.58333333333333337</v>
      </c>
      <c r="O937" s="62">
        <v>0.66666666666666663</v>
      </c>
      <c r="P937" s="23">
        <v>10.49</v>
      </c>
      <c r="Q937" s="27" t="s">
        <v>46</v>
      </c>
      <c r="R937" s="27" t="s">
        <v>47</v>
      </c>
      <c r="S937" s="27" t="s">
        <v>467</v>
      </c>
      <c r="T937" s="27" t="s">
        <v>49</v>
      </c>
      <c r="U937" s="27" t="s">
        <v>50</v>
      </c>
    </row>
    <row r="938" spans="1:21" s="192" customFormat="1" ht="14.25" customHeight="1" x14ac:dyDescent="0.2">
      <c r="A938" s="23" t="str">
        <f>IFERROR(VLOOKUP(D938,[23]CODIGOS!$A$1:$I$1872,2,0),"CODIGO INVALIDO ")</f>
        <v>ZONA 2</v>
      </c>
      <c r="B938" s="23" t="str">
        <f>IFERROR(VLOOKUP(D938,[23]CODIGOS!$A$1:$I$1872,3,0),"CODIGO INVALIDO ")</f>
        <v>NAPO</v>
      </c>
      <c r="C938" s="23" t="str">
        <f>IFERROR(VLOOKUP(D938,[23]CODIGOS!$A$1:$I$1872,4,0),"CODIGO INVALIDO ")</f>
        <v>TENA</v>
      </c>
      <c r="D938" s="23" t="s">
        <v>369</v>
      </c>
      <c r="E938" s="23" t="str">
        <f>IFERROR(VLOOKUP(D938,[24]CODIGOS!$A$1:$I$1872,6,0),"CODIGO INVALIDO ")</f>
        <v>TENA</v>
      </c>
      <c r="F938" s="23" t="str">
        <f>IFERROR(VLOOKUP(D938,[24]CODIGOS!$A$1:$I$1872,7,0),"CODIGO INVALIDO ")</f>
        <v>MISAHUALLI</v>
      </c>
      <c r="G938" s="23" t="str">
        <f>IFERROR(VLOOKUP(D938,[24]CODIGOS!$A$1:$I$1872,8,0),"CODIGO INVALIDO ")</f>
        <v>MISAHUALLI 2</v>
      </c>
      <c r="H938" s="23" t="s">
        <v>449</v>
      </c>
      <c r="I938" s="108">
        <v>-1.07019</v>
      </c>
      <c r="J938" s="108">
        <v>-77.818089999999998</v>
      </c>
      <c r="K938" s="68">
        <v>44615</v>
      </c>
      <c r="L938" s="68" t="s">
        <v>42</v>
      </c>
      <c r="M938" s="61" t="s">
        <v>17</v>
      </c>
      <c r="N938" s="62">
        <v>0.47916666666666669</v>
      </c>
      <c r="O938" s="62">
        <v>0.625</v>
      </c>
      <c r="P938" s="23">
        <v>43.43</v>
      </c>
      <c r="Q938" s="27" t="s">
        <v>46</v>
      </c>
      <c r="R938" s="27" t="s">
        <v>47</v>
      </c>
      <c r="S938" s="27" t="s">
        <v>488</v>
      </c>
      <c r="T938" s="27" t="s">
        <v>489</v>
      </c>
      <c r="U938" s="27" t="s">
        <v>50</v>
      </c>
    </row>
    <row r="939" spans="1:21" s="192" customFormat="1" ht="14.25" customHeight="1" x14ac:dyDescent="0.2">
      <c r="A939" s="23" t="str">
        <f>IFERROR(VLOOKUP(D939,[23]CODIGOS!$A$1:$I$1872,2,0),"CODIGO INVALIDO ")</f>
        <v>ZONA 2</v>
      </c>
      <c r="B939" s="23" t="str">
        <f>IFERROR(VLOOKUP(D939,[23]CODIGOS!$A$1:$I$1872,3,0),"CODIGO INVALIDO ")</f>
        <v>PICHINCHA</v>
      </c>
      <c r="C939" s="23" t="str">
        <f>IFERROR(VLOOKUP(D939,[23]CODIGOS!$A$1:$I$1872,4,0),"CODIGO INVALIDO ")</f>
        <v>RUMIÑAHUI</v>
      </c>
      <c r="D939" s="23" t="s">
        <v>526</v>
      </c>
      <c r="E939" s="23" t="str">
        <f>IFERROR(VLOOKUP(D939,[24]CODIGOS!$A$1:$I$1872,6,0),"CODIGO INVALIDO ")</f>
        <v>RUMIÑAHUI - MEJIA</v>
      </c>
      <c r="F939" s="23" t="str">
        <f>IFERROR(VLOOKUP(D939,[24]CODIGOS!$A$1:$I$1872,7,0),"CODIGO INVALIDO ")</f>
        <v>FAJARDO</v>
      </c>
      <c r="G939" s="23" t="str">
        <f>IFERROR(VLOOKUP(D939,[24]CODIGOS!$A$1:$I$1872,8,0),"CODIGO INVALIDO ")</f>
        <v>FAJARDO 2</v>
      </c>
      <c r="H939" s="23" t="s">
        <v>39</v>
      </c>
      <c r="I939" s="108">
        <v>-0.358184</v>
      </c>
      <c r="J939" s="108">
        <v>-78.469312000000002</v>
      </c>
      <c r="K939" s="68">
        <v>44629</v>
      </c>
      <c r="L939" s="68" t="s">
        <v>42</v>
      </c>
      <c r="M939" s="61" t="s">
        <v>17</v>
      </c>
      <c r="N939" s="62">
        <v>0.45833333333333331</v>
      </c>
      <c r="O939" s="62">
        <v>0.54166666666666663</v>
      </c>
      <c r="P939" s="23">
        <v>3.39</v>
      </c>
      <c r="Q939" s="27" t="s">
        <v>46</v>
      </c>
      <c r="R939" s="27" t="s">
        <v>47</v>
      </c>
      <c r="S939" s="27" t="s">
        <v>83</v>
      </c>
      <c r="T939" s="27"/>
      <c r="U939" s="27" t="s">
        <v>50</v>
      </c>
    </row>
    <row r="940" spans="1:21" s="192" customFormat="1" ht="14.25" customHeight="1" x14ac:dyDescent="0.2">
      <c r="A940" s="23" t="str">
        <f>IFERROR(VLOOKUP(D940,[23]CODIGOS!$A$1:$I$1872,2,0),"CODIGO INVALIDO ")</f>
        <v>ZONA 9</v>
      </c>
      <c r="B940" s="23" t="str">
        <f>IFERROR(VLOOKUP(D940,[23]CODIGOS!$A$1:$I$1872,3,0),"CODIGO INVALIDO ")</f>
        <v>DMQ</v>
      </c>
      <c r="C940" s="23" t="str">
        <f>IFERROR(VLOOKUP(D940,[23]CODIGOS!$A$1:$I$1872,4,0),"CODIGO INVALIDO ")</f>
        <v>QUITO</v>
      </c>
      <c r="D940" s="23" t="s">
        <v>336</v>
      </c>
      <c r="E940" s="23" t="str">
        <f>IFERROR(VLOOKUP(D940,[24]CODIGOS!$A$1:$I$1872,6,0),"CODIGO INVALIDO ")</f>
        <v>LA DELICIA</v>
      </c>
      <c r="F940" s="23" t="str">
        <f>IFERROR(VLOOKUP(D940,[24]CODIGOS!$A$1:$I$1872,7,0),"CODIGO INVALIDO ")</f>
        <v>NONO</v>
      </c>
      <c r="G940" s="23" t="str">
        <f>IFERROR(VLOOKUP(D940,[24]CODIGOS!$A$1:$I$1872,8,0),"CODIGO INVALIDO ")</f>
        <v>NONO 1</v>
      </c>
      <c r="H940" s="23" t="s">
        <v>527</v>
      </c>
      <c r="I940" s="108">
        <v>-0.1014518207</v>
      </c>
      <c r="J940" s="108">
        <v>-78.551945680000003</v>
      </c>
      <c r="K940" s="68">
        <v>44629</v>
      </c>
      <c r="L940" s="68" t="s">
        <v>42</v>
      </c>
      <c r="M940" s="61" t="s">
        <v>17</v>
      </c>
      <c r="N940" s="62">
        <v>0.47916666666666669</v>
      </c>
      <c r="O940" s="62">
        <v>0.66666666666666663</v>
      </c>
      <c r="P940" s="23">
        <v>12.56</v>
      </c>
      <c r="Q940" s="27" t="s">
        <v>46</v>
      </c>
      <c r="R940" s="27" t="s">
        <v>47</v>
      </c>
      <c r="S940" s="27" t="s">
        <v>176</v>
      </c>
      <c r="T940" s="27"/>
      <c r="U940" s="27" t="s">
        <v>50</v>
      </c>
    </row>
    <row r="941" spans="1:21" s="192" customFormat="1" ht="14.25" customHeight="1" x14ac:dyDescent="0.2">
      <c r="A941" s="23" t="str">
        <f>IFERROR(VLOOKUP(D941,[23]CODIGOS!$A$1:$I$1872,2,0),"CODIGO INVALIDO ")</f>
        <v>ZONA 9</v>
      </c>
      <c r="B941" s="23" t="str">
        <f>IFERROR(VLOOKUP(D941,[23]CODIGOS!$A$1:$I$1872,3,0),"CODIGO INVALIDO ")</f>
        <v>DMQ</v>
      </c>
      <c r="C941" s="23" t="str">
        <f>IFERROR(VLOOKUP(D941,[23]CODIGOS!$A$1:$I$1872,4,0),"CODIGO INVALIDO ")</f>
        <v>QUITO</v>
      </c>
      <c r="D941" s="23" t="s">
        <v>40</v>
      </c>
      <c r="E941" s="23" t="str">
        <f>IFERROR(VLOOKUP(D941,[24]CODIGOS!$A$1:$I$1872,6,0),"CODIGO INVALIDO ")</f>
        <v>LOS CHILLOS</v>
      </c>
      <c r="F941" s="23" t="str">
        <f>IFERROR(VLOOKUP(D941,[24]CODIGOS!$A$1:$I$1872,7,0),"CODIGO INVALIDO ")</f>
        <v>CONOCOTO NORTE</v>
      </c>
      <c r="G941" s="23" t="str">
        <f>IFERROR(VLOOKUP(D941,[24]CODIGOS!$A$1:$I$1872,8,0),"CODIGO INVALIDO ")</f>
        <v>CONOCOTO NORTE 5</v>
      </c>
      <c r="H941" s="23" t="s">
        <v>530</v>
      </c>
      <c r="I941" s="108">
        <v>-0.30868963093723001</v>
      </c>
      <c r="J941" s="108">
        <f>-78.4150202034295</f>
        <v>-78.415020203429506</v>
      </c>
      <c r="K941" s="68">
        <v>44632</v>
      </c>
      <c r="L941" s="68" t="s">
        <v>42</v>
      </c>
      <c r="M941" s="61" t="s">
        <v>17</v>
      </c>
      <c r="N941" s="62">
        <v>0.5</v>
      </c>
      <c r="O941" s="62">
        <v>0.58333333333333337</v>
      </c>
      <c r="P941" s="23">
        <v>6.02</v>
      </c>
      <c r="Q941" s="27" t="s">
        <v>46</v>
      </c>
      <c r="R941" s="27" t="s">
        <v>47</v>
      </c>
      <c r="S941" s="27" t="s">
        <v>574</v>
      </c>
      <c r="T941" s="27"/>
      <c r="U941" s="27" t="s">
        <v>50</v>
      </c>
    </row>
    <row r="942" spans="1:21" s="192" customFormat="1" ht="14.25" customHeight="1" x14ac:dyDescent="0.2">
      <c r="A942" s="23" t="str">
        <f>IFERROR(VLOOKUP(D942,[23]CODIGOS!$A$1:$I$1872,2,0),"CODIGO INVALIDO ")</f>
        <v>ZONA 9</v>
      </c>
      <c r="B942" s="23" t="str">
        <f>IFERROR(VLOOKUP(D942,[23]CODIGOS!$A$1:$I$1872,3,0),"CODIGO INVALIDO ")</f>
        <v>DMQ</v>
      </c>
      <c r="C942" s="23" t="str">
        <f>IFERROR(VLOOKUP(D942,[23]CODIGOS!$A$1:$I$1872,4,0),"CODIGO INVALIDO ")</f>
        <v>QUITO</v>
      </c>
      <c r="D942" s="23" t="s">
        <v>40</v>
      </c>
      <c r="E942" s="23" t="str">
        <f>IFERROR(VLOOKUP(D942,[24]CODIGOS!$A$1:$I$1872,6,0),"CODIGO INVALIDO ")</f>
        <v>LOS CHILLOS</v>
      </c>
      <c r="F942" s="23" t="str">
        <f>IFERROR(VLOOKUP(D942,[24]CODIGOS!$A$1:$I$1872,7,0),"CODIGO INVALIDO ")</f>
        <v>CONOCOTO NORTE</v>
      </c>
      <c r="G942" s="23" t="str">
        <f>IFERROR(VLOOKUP(D942,[24]CODIGOS!$A$1:$I$1872,8,0),"CODIGO INVALIDO ")</f>
        <v>CONOCOTO NORTE 5</v>
      </c>
      <c r="H942" s="23" t="s">
        <v>575</v>
      </c>
      <c r="I942" s="108">
        <v>-0.30764908945564201</v>
      </c>
      <c r="J942" s="108">
        <v>-78.414786029118204</v>
      </c>
      <c r="K942" s="68">
        <v>44632</v>
      </c>
      <c r="L942" s="68" t="s">
        <v>42</v>
      </c>
      <c r="M942" s="61" t="s">
        <v>17</v>
      </c>
      <c r="N942" s="62">
        <v>0.60416666666666663</v>
      </c>
      <c r="O942" s="62">
        <v>0.66666666666666663</v>
      </c>
      <c r="P942" s="23">
        <v>3.97</v>
      </c>
      <c r="Q942" s="27" t="s">
        <v>46</v>
      </c>
      <c r="R942" s="27" t="s">
        <v>47</v>
      </c>
      <c r="S942" s="27" t="s">
        <v>574</v>
      </c>
      <c r="T942" s="27"/>
      <c r="U942" s="27" t="s">
        <v>50</v>
      </c>
    </row>
    <row r="943" spans="1:21" s="192" customFormat="1" ht="14.25" customHeight="1" x14ac:dyDescent="0.2">
      <c r="A943" s="23" t="str">
        <f>IFERROR(VLOOKUP(D943,[23]CODIGOS!$A$1:$I$1872,2,0),"CODIGO INVALIDO ")</f>
        <v>ZONA 2</v>
      </c>
      <c r="B943" s="23" t="str">
        <f>IFERROR(VLOOKUP(D943,[23]CODIGOS!$A$1:$I$1872,3,0),"CODIGO INVALIDO ")</f>
        <v>PICHINCHA</v>
      </c>
      <c r="C943" s="23" t="str">
        <f>IFERROR(VLOOKUP(D943,[23]CODIGOS!$A$1:$I$1872,4,0),"CODIGO INVALIDO ")</f>
        <v>MEJIA</v>
      </c>
      <c r="D943" s="23" t="s">
        <v>520</v>
      </c>
      <c r="E943" s="23" t="str">
        <f>IFERROR(VLOOKUP(D943,[24]CODIGOS!$A$1:$I$1872,6,0),"CODIGO INVALIDO ")</f>
        <v>RUMIÑAHUI - MEJIA</v>
      </c>
      <c r="F943" s="23" t="str">
        <f>IFERROR(VLOOKUP(D943,[24]CODIGOS!$A$1:$I$1872,7,0),"CODIGO INVALIDO ")</f>
        <v>MACHACHI SUR</v>
      </c>
      <c r="G943" s="23" t="str">
        <f>IFERROR(VLOOKUP(D943,[24]CODIGOS!$A$1:$I$1872,8,0),"CODIGO INVALIDO ")</f>
        <v>MACHACHI SUR 1</v>
      </c>
      <c r="H943" s="23" t="s">
        <v>577</v>
      </c>
      <c r="I943" s="108">
        <v>-0.533443168363266</v>
      </c>
      <c r="J943" s="108">
        <v>-78.5785792073995</v>
      </c>
      <c r="K943" s="68">
        <v>44635</v>
      </c>
      <c r="L943" s="68" t="s">
        <v>42</v>
      </c>
      <c r="M943" s="61" t="s">
        <v>17</v>
      </c>
      <c r="N943" s="62">
        <v>0.58333333333333337</v>
      </c>
      <c r="O943" s="62">
        <v>0.66666666666666663</v>
      </c>
      <c r="P943" s="23">
        <v>42.34</v>
      </c>
      <c r="Q943" s="27" t="s">
        <v>46</v>
      </c>
      <c r="R943" s="27" t="s">
        <v>47</v>
      </c>
      <c r="S943" s="27" t="s">
        <v>176</v>
      </c>
      <c r="T943" s="27"/>
      <c r="U943" s="27" t="s">
        <v>50</v>
      </c>
    </row>
    <row r="944" spans="1:21" s="192" customFormat="1" ht="14.25" customHeight="1" x14ac:dyDescent="0.2">
      <c r="A944" s="23" t="str">
        <f>IFERROR(VLOOKUP(D944,[23]CODIGOS!$A$1:$I$1872,2,0),"CODIGO INVALIDO ")</f>
        <v>ZONA 9</v>
      </c>
      <c r="B944" s="23" t="str">
        <f>IFERROR(VLOOKUP(D944,[23]CODIGOS!$A$1:$I$1872,3,0),"CODIGO INVALIDO ")</f>
        <v>DMQ</v>
      </c>
      <c r="C944" s="23" t="str">
        <f>IFERROR(VLOOKUP(D944,[23]CODIGOS!$A$1:$I$1872,4,0),"CODIGO INVALIDO ")</f>
        <v>QUITO</v>
      </c>
      <c r="D944" s="23" t="s">
        <v>324</v>
      </c>
      <c r="E944" s="23" t="str">
        <f>IFERROR(VLOOKUP(D944,[24]CODIGOS!$A$1:$I$1872,6,0),"CODIGO INVALIDO ")</f>
        <v>LOS CHILLOS</v>
      </c>
      <c r="F944" s="23" t="str">
        <f>IFERROR(VLOOKUP(D944,[24]CODIGOS!$A$1:$I$1872,7,0),"CODIGO INVALIDO ")</f>
        <v>CONOCOTO SUR</v>
      </c>
      <c r="G944" s="23" t="str">
        <f>IFERROR(VLOOKUP(D944,[24]CODIGOS!$A$1:$I$1872,8,0),"CODIGO INVALIDO ")</f>
        <v>CONOCOTO SUR 2</v>
      </c>
      <c r="H944" s="23" t="s">
        <v>215</v>
      </c>
      <c r="I944" s="108">
        <v>-0.31889699999999999</v>
      </c>
      <c r="J944" s="108">
        <v>-78.503017999999997</v>
      </c>
      <c r="K944" s="68">
        <v>44635</v>
      </c>
      <c r="L944" s="68" t="s">
        <v>42</v>
      </c>
      <c r="M944" s="61" t="s">
        <v>17</v>
      </c>
      <c r="N944" s="62">
        <v>0.83333333333333337</v>
      </c>
      <c r="O944" s="62">
        <v>0.875</v>
      </c>
      <c r="P944" s="23">
        <v>30.16</v>
      </c>
      <c r="Q944" s="27" t="s">
        <v>46</v>
      </c>
      <c r="R944" s="27" t="s">
        <v>47</v>
      </c>
      <c r="S944" s="27" t="s">
        <v>83</v>
      </c>
      <c r="T944" s="27"/>
      <c r="U944" s="27" t="s">
        <v>50</v>
      </c>
    </row>
    <row r="945" spans="1:21" s="192" customFormat="1" ht="14.25" customHeight="1" x14ac:dyDescent="0.2">
      <c r="A945" s="23" t="str">
        <f>IFERROR(VLOOKUP(D945,[23]CODIGOS!$A$1:$I$1872,2,0),"CODIGO INVALIDO ")</f>
        <v>ZONA 9</v>
      </c>
      <c r="B945" s="23" t="str">
        <f>IFERROR(VLOOKUP(D945,[23]CODIGOS!$A$1:$I$1872,3,0),"CODIGO INVALIDO ")</f>
        <v>DMQ</v>
      </c>
      <c r="C945" s="23" t="str">
        <f>IFERROR(VLOOKUP(D945,[23]CODIGOS!$A$1:$I$1872,4,0),"CODIGO INVALIDO ")</f>
        <v>QUITO</v>
      </c>
      <c r="D945" s="23" t="s">
        <v>578</v>
      </c>
      <c r="E945" s="23" t="str">
        <f>IFERROR(VLOOKUP(D945,[24]CODIGOS!$A$1:$I$1872,6,0),"CODIGO INVALIDO ")</f>
        <v>LA DELICIA</v>
      </c>
      <c r="F945" s="23" t="str">
        <f>IFERROR(VLOOKUP(D945,[24]CODIGOS!$A$1:$I$1872,7,0),"CODIGO INVALIDO ")</f>
        <v>LA ROLDOS</v>
      </c>
      <c r="G945" s="23" t="str">
        <f>IFERROR(VLOOKUP(D945,[24]CODIGOS!$A$1:$I$1872,8,0),"CODIGO INVALIDO ")</f>
        <v>LA ROLDOS 2</v>
      </c>
      <c r="H945" s="23" t="s">
        <v>579</v>
      </c>
      <c r="I945" s="108">
        <v>-8.1738000000000005E-2</v>
      </c>
      <c r="J945" s="108">
        <v>-78.507570000000001</v>
      </c>
      <c r="K945" s="68">
        <v>44636</v>
      </c>
      <c r="L945" s="68" t="s">
        <v>42</v>
      </c>
      <c r="M945" s="61" t="s">
        <v>17</v>
      </c>
      <c r="N945" s="62">
        <v>0.5625</v>
      </c>
      <c r="O945" s="62">
        <v>0.625</v>
      </c>
      <c r="P945" s="23">
        <v>42.28</v>
      </c>
      <c r="Q945" s="27" t="s">
        <v>46</v>
      </c>
      <c r="R945" s="27" t="s">
        <v>47</v>
      </c>
      <c r="S945" s="27" t="s">
        <v>83</v>
      </c>
      <c r="T945" s="27"/>
      <c r="U945" s="27" t="s">
        <v>50</v>
      </c>
    </row>
    <row r="946" spans="1:21" s="192" customFormat="1" ht="14.25" customHeight="1" x14ac:dyDescent="0.2">
      <c r="A946" s="23" t="str">
        <f>IFERROR(VLOOKUP(D946,[23]CODIGOS!$A$1:$I$1872,2,0),"CODIGO INVALIDO ")</f>
        <v>ZONA 9</v>
      </c>
      <c r="B946" s="23" t="str">
        <f>IFERROR(VLOOKUP(D946,[23]CODIGOS!$A$1:$I$1872,3,0),"CODIGO INVALIDO ")</f>
        <v>DMQ</v>
      </c>
      <c r="C946" s="23" t="str">
        <f>IFERROR(VLOOKUP(D946,[23]CODIGOS!$A$1:$I$1872,4,0),"CODIGO INVALIDO ")</f>
        <v>QUITO</v>
      </c>
      <c r="D946" s="23" t="s">
        <v>578</v>
      </c>
      <c r="E946" s="23" t="str">
        <f>IFERROR(VLOOKUP(D946,[24]CODIGOS!$A$1:$I$1872,6,0),"CODIGO INVALIDO ")</f>
        <v>LA DELICIA</v>
      </c>
      <c r="F946" s="23" t="str">
        <f>IFERROR(VLOOKUP(D946,[24]CODIGOS!$A$1:$I$1872,7,0),"CODIGO INVALIDO ")</f>
        <v>LA ROLDOS</v>
      </c>
      <c r="G946" s="23" t="str">
        <f>IFERROR(VLOOKUP(D946,[24]CODIGOS!$A$1:$I$1872,8,0),"CODIGO INVALIDO ")</f>
        <v>LA ROLDOS 2</v>
      </c>
      <c r="H946" s="23" t="s">
        <v>580</v>
      </c>
      <c r="I946" s="108">
        <v>-8.1517668878945002E-2</v>
      </c>
      <c r="J946" s="108">
        <v>-78.507421016693101</v>
      </c>
      <c r="K946" s="68">
        <v>44636</v>
      </c>
      <c r="L946" s="68" t="s">
        <v>42</v>
      </c>
      <c r="M946" s="61" t="s">
        <v>17</v>
      </c>
      <c r="N946" s="62">
        <v>0.66666666666666663</v>
      </c>
      <c r="O946" s="62">
        <v>0.70833333333333337</v>
      </c>
      <c r="P946" s="23">
        <v>14</v>
      </c>
      <c r="Q946" s="27" t="s">
        <v>46</v>
      </c>
      <c r="R946" s="27" t="s">
        <v>47</v>
      </c>
      <c r="S946" s="27" t="s">
        <v>83</v>
      </c>
      <c r="T946" s="27"/>
      <c r="U946" s="27" t="s">
        <v>50</v>
      </c>
    </row>
    <row r="947" spans="1:21" s="192" customFormat="1" ht="14.25" customHeight="1" x14ac:dyDescent="0.2">
      <c r="A947" s="23" t="str">
        <f>IFERROR(VLOOKUP(D947,[23]CODIGOS!$A$1:$I$1872,2,0),"CODIGO INVALIDO ")</f>
        <v>ZONA 9</v>
      </c>
      <c r="B947" s="23" t="str">
        <f>IFERROR(VLOOKUP(D947,[23]CODIGOS!$A$1:$I$1872,3,0),"CODIGO INVALIDO ")</f>
        <v>DMQ</v>
      </c>
      <c r="C947" s="23" t="str">
        <f>IFERROR(VLOOKUP(D947,[23]CODIGOS!$A$1:$I$1872,4,0),"CODIGO INVALIDO ")</f>
        <v>QUITO</v>
      </c>
      <c r="D947" s="23" t="s">
        <v>409</v>
      </c>
      <c r="E947" s="23" t="str">
        <f>IFERROR(VLOOKUP(D947,[24]CODIGOS!$A$1:$I$1872,6,0),"CODIGO INVALIDO ")</f>
        <v>TUMBACO</v>
      </c>
      <c r="F947" s="23" t="str">
        <f>IFERROR(VLOOKUP(D947,[24]CODIGOS!$A$1:$I$1872,7,0),"CODIGO INVALIDO ")</f>
        <v>TABLON</v>
      </c>
      <c r="G947" s="23" t="str">
        <f>IFERROR(VLOOKUP(D947,[24]CODIGOS!$A$1:$I$1872,8,0),"CODIGO INVALIDO ")</f>
        <v>TABLON 1</v>
      </c>
      <c r="H947" s="23" t="s">
        <v>581</v>
      </c>
      <c r="I947" s="108">
        <v>-0.271812</v>
      </c>
      <c r="J947" s="108">
        <v>-78.335183999999998</v>
      </c>
      <c r="K947" s="68">
        <v>44637</v>
      </c>
      <c r="L947" s="68" t="s">
        <v>42</v>
      </c>
      <c r="M947" s="61" t="s">
        <v>17</v>
      </c>
      <c r="N947" s="62">
        <v>0.60416666666666663</v>
      </c>
      <c r="O947" s="62">
        <v>0.70833333333333337</v>
      </c>
      <c r="P947" s="23">
        <v>24.9</v>
      </c>
      <c r="Q947" s="27" t="s">
        <v>46</v>
      </c>
      <c r="R947" s="27" t="s">
        <v>47</v>
      </c>
      <c r="S947" s="27" t="s">
        <v>83</v>
      </c>
      <c r="T947" s="27"/>
      <c r="U947" s="27" t="s">
        <v>50</v>
      </c>
    </row>
    <row r="948" spans="1:21" s="192" customFormat="1" ht="14.25" customHeight="1" x14ac:dyDescent="0.2">
      <c r="A948" s="23" t="str">
        <f>IFERROR(VLOOKUP(D948,[23]CODIGOS!$A$1:$I$1872,2,0),"CODIGO INVALIDO ")</f>
        <v>ZONA 9</v>
      </c>
      <c r="B948" s="23" t="str">
        <f>IFERROR(VLOOKUP(D948,[23]CODIGOS!$A$1:$I$1872,3,0),"CODIGO INVALIDO ")</f>
        <v>DMQ</v>
      </c>
      <c r="C948" s="23" t="str">
        <f>IFERROR(VLOOKUP(D948,[23]CODIGOS!$A$1:$I$1872,4,0),"CODIGO INVALIDO ")</f>
        <v>QUITO</v>
      </c>
      <c r="D948" s="23" t="s">
        <v>595</v>
      </c>
      <c r="E948" s="23" t="str">
        <f>IFERROR(VLOOKUP(D948,[24]CODIGOS!$A$1:$I$1872,6,0),"CODIGO INVALIDO ")</f>
        <v>LOS CHILLOS</v>
      </c>
      <c r="F948" s="23" t="str">
        <f>IFERROR(VLOOKUP(D948,[24]CODIGOS!$A$1:$I$1872,7,0),"CODIGO INVALIDO ")</f>
        <v>LA MERCED</v>
      </c>
      <c r="G948" s="23" t="str">
        <f>IFERROR(VLOOKUP(D948,[24]CODIGOS!$A$1:$I$1872,8,0),"CODIGO INVALIDO ")</f>
        <v>LA MERCED 1</v>
      </c>
      <c r="H948" s="23" t="s">
        <v>596</v>
      </c>
      <c r="I948" s="108">
        <v>-0.323880378078442</v>
      </c>
      <c r="J948" s="108">
        <v>-78.398791551589895</v>
      </c>
      <c r="K948" s="68">
        <v>44643</v>
      </c>
      <c r="L948" s="68" t="s">
        <v>42</v>
      </c>
      <c r="M948" s="61" t="s">
        <v>17</v>
      </c>
      <c r="N948" s="62">
        <v>0.64583333333333337</v>
      </c>
      <c r="O948" s="62">
        <v>0.6875</v>
      </c>
      <c r="P948" s="23">
        <v>25.26</v>
      </c>
      <c r="Q948" s="27" t="s">
        <v>46</v>
      </c>
      <c r="R948" s="27" t="s">
        <v>47</v>
      </c>
      <c r="S948" s="27" t="s">
        <v>83</v>
      </c>
      <c r="T948" s="27"/>
      <c r="U948" s="27" t="s">
        <v>50</v>
      </c>
    </row>
    <row r="949" spans="1:21" s="192" customFormat="1" ht="14.25" customHeight="1" x14ac:dyDescent="0.2">
      <c r="A949" s="23" t="str">
        <f>IFERROR(VLOOKUP(D949,[23]CODIGOS!$A$1:$I$1872,2,0),"CODIGO INVALIDO ")</f>
        <v>ZONA 9</v>
      </c>
      <c r="B949" s="23" t="str">
        <f>IFERROR(VLOOKUP(D949,[23]CODIGOS!$A$1:$I$1872,3,0),"CODIGO INVALIDO ")</f>
        <v>DMQ</v>
      </c>
      <c r="C949" s="23" t="str">
        <f>IFERROR(VLOOKUP(D949,[23]CODIGOS!$A$1:$I$1872,4,0),"CODIGO INVALIDO ")</f>
        <v>QUITO</v>
      </c>
      <c r="D949" s="23" t="s">
        <v>595</v>
      </c>
      <c r="E949" s="23" t="str">
        <f>IFERROR(VLOOKUP(D949,[24]CODIGOS!$A$1:$I$1872,6,0),"CODIGO INVALIDO ")</f>
        <v>LOS CHILLOS</v>
      </c>
      <c r="F949" s="23" t="str">
        <f>IFERROR(VLOOKUP(D949,[24]CODIGOS!$A$1:$I$1872,7,0),"CODIGO INVALIDO ")</f>
        <v>LA MERCED</v>
      </c>
      <c r="G949" s="23" t="str">
        <f>IFERROR(VLOOKUP(D949,[24]CODIGOS!$A$1:$I$1872,8,0),"CODIGO INVALIDO ")</f>
        <v>LA MERCED 1</v>
      </c>
      <c r="H949" s="23" t="s">
        <v>219</v>
      </c>
      <c r="I949" s="108">
        <v>-0.27108900000000002</v>
      </c>
      <c r="J949" s="108">
        <v>-78.466614000000007</v>
      </c>
      <c r="K949" s="68">
        <v>44645</v>
      </c>
      <c r="L949" s="68" t="s">
        <v>42</v>
      </c>
      <c r="M949" s="61" t="s">
        <v>17</v>
      </c>
      <c r="N949" s="62">
        <v>0.64583333333333337</v>
      </c>
      <c r="O949" s="62">
        <v>0.6875</v>
      </c>
      <c r="P949" s="23">
        <v>8</v>
      </c>
      <c r="Q949" s="27" t="s">
        <v>46</v>
      </c>
      <c r="R949" s="27" t="s">
        <v>47</v>
      </c>
      <c r="S949" s="27" t="s">
        <v>83</v>
      </c>
      <c r="T949" s="27"/>
      <c r="U949" s="27" t="s">
        <v>50</v>
      </c>
    </row>
    <row r="950" spans="1:21" s="192" customFormat="1" ht="14.25" customHeight="1" x14ac:dyDescent="0.2">
      <c r="A950" s="23" t="str">
        <f>IFERROR(VLOOKUP(D950,[23]CODIGOS!$A$1:$I$1872,2,0),"CODIGO INVALIDO ")</f>
        <v>ZONA 9</v>
      </c>
      <c r="B950" s="23" t="str">
        <f>IFERROR(VLOOKUP(D950,[23]CODIGOS!$A$1:$I$1872,3,0),"CODIGO INVALIDO ")</f>
        <v>DMQ</v>
      </c>
      <c r="C950" s="23" t="str">
        <f>IFERROR(VLOOKUP(D950,[23]CODIGOS!$A$1:$I$1872,4,0),"CODIGO INVALIDO ")</f>
        <v>QUITO</v>
      </c>
      <c r="D950" s="23" t="s">
        <v>595</v>
      </c>
      <c r="E950" s="23" t="str">
        <f>IFERROR(VLOOKUP(D950,[24]CODIGOS!$A$1:$I$1872,6,0),"CODIGO INVALIDO ")</f>
        <v>LOS CHILLOS</v>
      </c>
      <c r="F950" s="23" t="str">
        <f>IFERROR(VLOOKUP(D950,[24]CODIGOS!$A$1:$I$1872,7,0),"CODIGO INVALIDO ")</f>
        <v>LA MERCED</v>
      </c>
      <c r="G950" s="23" t="str">
        <f>IFERROR(VLOOKUP(D950,[24]CODIGOS!$A$1:$I$1872,8,0),"CODIGO INVALIDO ")</f>
        <v>LA MERCED 1</v>
      </c>
      <c r="H950" s="23" t="s">
        <v>754</v>
      </c>
      <c r="I950" s="108">
        <v>-0.48592579000000002</v>
      </c>
      <c r="J950" s="108">
        <v>-78.485924999999995</v>
      </c>
      <c r="K950" s="68">
        <v>44648</v>
      </c>
      <c r="L950" s="68" t="s">
        <v>42</v>
      </c>
      <c r="M950" s="61" t="s">
        <v>17</v>
      </c>
      <c r="N950" s="62">
        <v>0.47222222222222227</v>
      </c>
      <c r="O950" s="62">
        <v>0.57638888888888895</v>
      </c>
      <c r="P950" s="23">
        <v>5</v>
      </c>
      <c r="Q950" s="27" t="s">
        <v>46</v>
      </c>
      <c r="R950" s="27" t="s">
        <v>109</v>
      </c>
      <c r="S950" s="27" t="s">
        <v>288</v>
      </c>
      <c r="T950" s="27"/>
      <c r="U950" s="27" t="s">
        <v>50</v>
      </c>
    </row>
    <row r="951" spans="1:21" s="192" customFormat="1" ht="14.25" customHeight="1" x14ac:dyDescent="0.2">
      <c r="A951" s="23" t="str">
        <f>IFERROR(VLOOKUP(D951,[23]CODIGOS!$A$1:$I$1872,2,0),"CODIGO INVALIDO ")</f>
        <v>ZONA 9</v>
      </c>
      <c r="B951" s="23" t="str">
        <f>IFERROR(VLOOKUP(D951,[23]CODIGOS!$A$1:$I$1872,3,0),"CODIGO INVALIDO ")</f>
        <v>DMQ</v>
      </c>
      <c r="C951" s="23" t="str">
        <f>IFERROR(VLOOKUP(D951,[23]CODIGOS!$A$1:$I$1872,4,0),"CODIGO INVALIDO ")</f>
        <v>QUITO</v>
      </c>
      <c r="D951" s="23" t="s">
        <v>487</v>
      </c>
      <c r="E951" s="23" t="str">
        <f>IFERROR(VLOOKUP(D951,[24]CODIGOS!$A$1:$I$1872,6,0),"CODIGO INVALIDO ")</f>
        <v>LOS CHILLOS</v>
      </c>
      <c r="F951" s="23" t="str">
        <f>IFERROR(VLOOKUP(D951,[24]CODIGOS!$A$1:$I$1872,7,0),"CODIGO INVALIDO ")</f>
        <v>SANTA ISABEL</v>
      </c>
      <c r="G951" s="23" t="str">
        <f>IFERROR(VLOOKUP(D951,[24]CODIGOS!$A$1:$I$1872,8,0),"CODIGO INVALIDO ")</f>
        <v>SANTA ISABEL 1</v>
      </c>
      <c r="H951" s="23" t="s">
        <v>755</v>
      </c>
      <c r="I951" s="108">
        <v>-0.29071802299999999</v>
      </c>
      <c r="J951" s="108">
        <v>-78.446250556999999</v>
      </c>
      <c r="K951" s="68">
        <v>44657</v>
      </c>
      <c r="L951" s="68" t="s">
        <v>42</v>
      </c>
      <c r="M951" s="61" t="s">
        <v>17</v>
      </c>
      <c r="N951" s="62">
        <v>0.54166666666666663</v>
      </c>
      <c r="O951" s="62">
        <v>0.625</v>
      </c>
      <c r="P951" s="23">
        <v>24.07</v>
      </c>
      <c r="Q951" s="27" t="s">
        <v>46</v>
      </c>
      <c r="R951" s="27" t="s">
        <v>47</v>
      </c>
      <c r="S951" s="27" t="s">
        <v>427</v>
      </c>
      <c r="T951" s="27" t="s">
        <v>49</v>
      </c>
      <c r="U951" s="27" t="s">
        <v>50</v>
      </c>
    </row>
    <row r="952" spans="1:21" s="192" customFormat="1" ht="14.25" customHeight="1" x14ac:dyDescent="0.2">
      <c r="A952" s="23" t="str">
        <f>IFERROR(VLOOKUP(D952,[23]CODIGOS!$A$1:$I$1872,2,0),"CODIGO INVALIDO ")</f>
        <v>ZONA 9</v>
      </c>
      <c r="B952" s="23" t="str">
        <f>IFERROR(VLOOKUP(D952,[23]CODIGOS!$A$1:$I$1872,3,0),"CODIGO INVALIDO ")</f>
        <v>DMQ</v>
      </c>
      <c r="C952" s="23" t="str">
        <f>IFERROR(VLOOKUP(D952,[23]CODIGOS!$A$1:$I$1872,4,0),"CODIGO INVALIDO ")</f>
        <v>QUITO</v>
      </c>
      <c r="D952" s="23" t="s">
        <v>593</v>
      </c>
      <c r="E952" s="23" t="str">
        <f>IFERROR(VLOOKUP(D952,[24]CODIGOS!$A$1:$I$1872,6,0),"CODIGO INVALIDO ")</f>
        <v>QUITUMBE</v>
      </c>
      <c r="F952" s="23" t="str">
        <f>IFERROR(VLOOKUP(D952,[24]CODIGOS!$A$1:$I$1872,7,0),"CODIGO INVALIDO ")</f>
        <v>QUITUMBE</v>
      </c>
      <c r="G952" s="23" t="str">
        <f>IFERROR(VLOOKUP(D952,[24]CODIGOS!$A$1:$I$1872,8,0),"CODIGO INVALIDO ")</f>
        <v>QUITUMBE 4</v>
      </c>
      <c r="H952" s="23" t="s">
        <v>594</v>
      </c>
      <c r="I952" s="108">
        <v>-0.31944619699999999</v>
      </c>
      <c r="J952" s="108">
        <v>-78.5113676</v>
      </c>
      <c r="K952" s="68">
        <v>44657</v>
      </c>
      <c r="L952" s="68" t="s">
        <v>42</v>
      </c>
      <c r="M952" s="61" t="s">
        <v>17</v>
      </c>
      <c r="N952" s="62">
        <v>0.45833333333333331</v>
      </c>
      <c r="O952" s="62">
        <v>0.5625</v>
      </c>
      <c r="P952" s="23">
        <v>15.58</v>
      </c>
      <c r="Q952" s="27" t="s">
        <v>46</v>
      </c>
      <c r="R952" s="27" t="s">
        <v>47</v>
      </c>
      <c r="S952" s="27" t="s">
        <v>83</v>
      </c>
      <c r="T952" s="27"/>
      <c r="U952" s="27" t="s">
        <v>50</v>
      </c>
    </row>
    <row r="953" spans="1:21" s="192" customFormat="1" ht="14.25" customHeight="1" x14ac:dyDescent="0.2">
      <c r="A953" s="23" t="str">
        <f>IFERROR(VLOOKUP(D953,[23]CODIGOS!$A$1:$I$1872,2,0),"CODIGO INVALIDO ")</f>
        <v>ZONA 9</v>
      </c>
      <c r="B953" s="23" t="str">
        <f>IFERROR(VLOOKUP(D953,[23]CODIGOS!$A$1:$I$1872,3,0),"CODIGO INVALIDO ")</f>
        <v>DMQ</v>
      </c>
      <c r="C953" s="23" t="str">
        <f>IFERROR(VLOOKUP(D953,[23]CODIGOS!$A$1:$I$1872,4,0),"CODIGO INVALIDO ")</f>
        <v>QUITO</v>
      </c>
      <c r="D953" s="23" t="s">
        <v>40</v>
      </c>
      <c r="E953" s="23" t="str">
        <f>IFERROR(VLOOKUP(D953,[24]CODIGOS!$A$1:$I$1872,6,0),"CODIGO INVALIDO ")</f>
        <v>LOS CHILLOS</v>
      </c>
      <c r="F953" s="23" t="str">
        <f>IFERROR(VLOOKUP(D953,[24]CODIGOS!$A$1:$I$1872,7,0),"CODIGO INVALIDO ")</f>
        <v>CONOCOTO NORTE</v>
      </c>
      <c r="G953" s="23" t="str">
        <f>IFERROR(VLOOKUP(D953,[24]CODIGOS!$A$1:$I$1872,8,0),"CODIGO INVALIDO ")</f>
        <v>CONOCOTO NORTE 5</v>
      </c>
      <c r="H953" s="23" t="s">
        <v>756</v>
      </c>
      <c r="I953" s="108">
        <v>-0.34145399999999998</v>
      </c>
      <c r="J953" s="108">
        <v>-78.449599000000006</v>
      </c>
      <c r="K953" s="68">
        <v>44664</v>
      </c>
      <c r="L953" s="68" t="s">
        <v>42</v>
      </c>
      <c r="M953" s="61" t="s">
        <v>17</v>
      </c>
      <c r="N953" s="62">
        <v>0.44444444444444442</v>
      </c>
      <c r="O953" s="62">
        <v>0.52083333333333337</v>
      </c>
      <c r="P953" s="23">
        <v>16.7</v>
      </c>
      <c r="Q953" s="27" t="s">
        <v>46</v>
      </c>
      <c r="R953" s="27" t="s">
        <v>47</v>
      </c>
      <c r="S953" s="27" t="s">
        <v>83</v>
      </c>
      <c r="T953" s="27"/>
      <c r="U953" s="27" t="s">
        <v>50</v>
      </c>
    </row>
    <row r="954" spans="1:21" s="192" customFormat="1" ht="14.25" customHeight="1" x14ac:dyDescent="0.2">
      <c r="A954" s="23" t="str">
        <f>IFERROR(VLOOKUP(D954,[23]CODIGOS!$A$1:$I$1872,2,0),"CODIGO INVALIDO ")</f>
        <v>ZONA 9</v>
      </c>
      <c r="B954" s="23" t="str">
        <f>IFERROR(VLOOKUP(D954,[23]CODIGOS!$A$1:$I$1872,3,0),"CODIGO INVALIDO ")</f>
        <v>DMQ</v>
      </c>
      <c r="C954" s="23" t="str">
        <f>IFERROR(VLOOKUP(D954,[23]CODIGOS!$A$1:$I$1872,4,0),"CODIGO INVALIDO ")</f>
        <v>QUITO</v>
      </c>
      <c r="D954" s="23" t="s">
        <v>324</v>
      </c>
      <c r="E954" s="23" t="str">
        <f>IFERROR(VLOOKUP(D954,[24]CODIGOS!$A$1:$I$1872,6,0),"CODIGO INVALIDO ")</f>
        <v>LOS CHILLOS</v>
      </c>
      <c r="F954" s="23" t="str">
        <f>IFERROR(VLOOKUP(D954,[24]CODIGOS!$A$1:$I$1872,7,0),"CODIGO INVALIDO ")</f>
        <v>CONOCOTO SUR</v>
      </c>
      <c r="G954" s="23" t="str">
        <f>IFERROR(VLOOKUP(D954,[24]CODIGOS!$A$1:$I$1872,8,0),"CODIGO INVALIDO ")</f>
        <v>CONOCOTO SUR 2</v>
      </c>
      <c r="H954" s="23" t="s">
        <v>757</v>
      </c>
      <c r="I954" s="108">
        <v>-0.37628820000000002</v>
      </c>
      <c r="J954" s="108">
        <v>-78.408962399999993</v>
      </c>
      <c r="K954" s="68">
        <v>44664</v>
      </c>
      <c r="L954" s="68" t="s">
        <v>42</v>
      </c>
      <c r="M954" s="61" t="s">
        <v>17</v>
      </c>
      <c r="N954" s="62">
        <v>0.4375</v>
      </c>
      <c r="O954" s="62">
        <v>0.52083333333333337</v>
      </c>
      <c r="P954" s="23">
        <v>13.05</v>
      </c>
      <c r="Q954" s="27" t="s">
        <v>46</v>
      </c>
      <c r="R954" s="27" t="s">
        <v>47</v>
      </c>
      <c r="S954" s="27" t="s">
        <v>83</v>
      </c>
      <c r="T954" s="27"/>
      <c r="U954" s="27" t="s">
        <v>50</v>
      </c>
    </row>
    <row r="955" spans="1:21" s="192" customFormat="1" ht="14.25" customHeight="1" x14ac:dyDescent="0.2">
      <c r="A955" s="23" t="str">
        <f>IFERROR(VLOOKUP(D955,[23]CODIGOS!$A$1:$I$1872,2,0),"CODIGO INVALIDO ")</f>
        <v>ZONA 9</v>
      </c>
      <c r="B955" s="23" t="str">
        <f>IFERROR(VLOOKUP(D955,[23]CODIGOS!$A$1:$I$1872,3,0),"CODIGO INVALIDO ")</f>
        <v>DMQ</v>
      </c>
      <c r="C955" s="23" t="str">
        <f>IFERROR(VLOOKUP(D955,[23]CODIGOS!$A$1:$I$1872,4,0),"CODIGO INVALIDO ")</f>
        <v>QUITO</v>
      </c>
      <c r="D955" s="23" t="s">
        <v>240</v>
      </c>
      <c r="E955" s="23" t="str">
        <f>IFERROR(VLOOKUP(D955,[24]CODIGOS!$A$1:$I$1872,6,0),"CODIGO INVALIDO ")</f>
        <v>TUMBACO</v>
      </c>
      <c r="F955" s="23" t="str">
        <f>IFERROR(VLOOKUP(D955,[24]CODIGOS!$A$1:$I$1872,7,0),"CODIGO INVALIDO ")</f>
        <v>PIFO</v>
      </c>
      <c r="G955" s="23" t="str">
        <f>IFERROR(VLOOKUP(D955,[24]CODIGOS!$A$1:$I$1872,8,0),"CODIGO INVALIDO ")</f>
        <v>PIFO 2</v>
      </c>
      <c r="H955" s="23" t="s">
        <v>758</v>
      </c>
      <c r="I955" s="108">
        <v>-0.24126900000000001</v>
      </c>
      <c r="J955" s="108">
        <v>-78.328614200000004</v>
      </c>
      <c r="K955" s="68">
        <v>44665</v>
      </c>
      <c r="L955" s="68" t="s">
        <v>42</v>
      </c>
      <c r="M955" s="61" t="s">
        <v>17</v>
      </c>
      <c r="N955" s="62">
        <v>0.30208333333333331</v>
      </c>
      <c r="O955" s="62">
        <v>0.45833333333333331</v>
      </c>
      <c r="P955" s="23">
        <v>15.55</v>
      </c>
      <c r="Q955" s="27" t="s">
        <v>46</v>
      </c>
      <c r="R955" s="27" t="s">
        <v>47</v>
      </c>
      <c r="S955" s="27" t="s">
        <v>75</v>
      </c>
      <c r="T955" s="27" t="s">
        <v>382</v>
      </c>
      <c r="U955" s="27" t="s">
        <v>50</v>
      </c>
    </row>
    <row r="956" spans="1:21" s="192" customFormat="1" ht="14.25" customHeight="1" x14ac:dyDescent="0.2">
      <c r="A956" s="23" t="str">
        <f>IFERROR(VLOOKUP(D956,[23]CODIGOS!$A$1:$I$1872,2,0),"CODIGO INVALIDO ")</f>
        <v>ZONA 2</v>
      </c>
      <c r="B956" s="23" t="str">
        <f>IFERROR(VLOOKUP(D956,[23]CODIGOS!$A$1:$I$1872,3,0),"CODIGO INVALIDO ")</f>
        <v>NAPO</v>
      </c>
      <c r="C956" s="23" t="str">
        <f>IFERROR(VLOOKUP(D956,[23]CODIGOS!$A$1:$I$1872,4,0),"CODIGO INVALIDO ")</f>
        <v>TENA</v>
      </c>
      <c r="D956" s="23" t="s">
        <v>369</v>
      </c>
      <c r="E956" s="23" t="str">
        <f>IFERROR(VLOOKUP(D956,[24]CODIGOS!$A$1:$I$1872,6,0),"CODIGO INVALIDO ")</f>
        <v>TENA</v>
      </c>
      <c r="F956" s="23" t="str">
        <f>IFERROR(VLOOKUP(D956,[24]CODIGOS!$A$1:$I$1872,7,0),"CODIGO INVALIDO ")</f>
        <v>MISAHUALLI</v>
      </c>
      <c r="G956" s="23" t="str">
        <f>IFERROR(VLOOKUP(D956,[24]CODIGOS!$A$1:$I$1872,8,0),"CODIGO INVALIDO ")</f>
        <v>MISAHUALLI 2</v>
      </c>
      <c r="H956" s="23" t="s">
        <v>681</v>
      </c>
      <c r="I956" s="108">
        <v>-9.9172024999999997E-2</v>
      </c>
      <c r="J956" s="108">
        <v>-78.432584700000007</v>
      </c>
      <c r="K956" s="68">
        <v>44668</v>
      </c>
      <c r="L956" s="68" t="s">
        <v>42</v>
      </c>
      <c r="M956" s="61" t="s">
        <v>17</v>
      </c>
      <c r="N956" s="62">
        <v>0.625</v>
      </c>
      <c r="O956" s="62">
        <v>0.83333333333333337</v>
      </c>
      <c r="P956" s="23">
        <v>34.44</v>
      </c>
      <c r="Q956" s="27" t="s">
        <v>46</v>
      </c>
      <c r="R956" s="27" t="s">
        <v>109</v>
      </c>
      <c r="S956" s="27" t="s">
        <v>65</v>
      </c>
      <c r="T956" s="27"/>
      <c r="U956" s="27" t="s">
        <v>50</v>
      </c>
    </row>
    <row r="957" spans="1:21" s="192" customFormat="1" ht="14.25" customHeight="1" x14ac:dyDescent="0.2">
      <c r="A957" s="23" t="str">
        <f>IFERROR(VLOOKUP(D957,[23]CODIGOS!$A$1:$I$1872,2,0),"CODIGO INVALIDO ")</f>
        <v>ZONA 9</v>
      </c>
      <c r="B957" s="23" t="str">
        <f>IFERROR(VLOOKUP(D957,[23]CODIGOS!$A$1:$I$1872,3,0),"CODIGO INVALIDO ")</f>
        <v>DMQ</v>
      </c>
      <c r="C957" s="23" t="str">
        <f>IFERROR(VLOOKUP(D957,[23]CODIGOS!$A$1:$I$1872,4,0),"CODIGO INVALIDO ")</f>
        <v>QUITO</v>
      </c>
      <c r="D957" s="23" t="s">
        <v>760</v>
      </c>
      <c r="E957" s="23" t="str">
        <f>IFERROR(VLOOKUP(D957,[24]CODIGOS!$A$1:$I$1872,6,0),"CODIGO INVALIDO ")</f>
        <v>CALDERON</v>
      </c>
      <c r="F957" s="23" t="str">
        <f>IFERROR(VLOOKUP(D957,[24]CODIGOS!$A$1:$I$1872,7,0),"CODIGO INVALIDO ")</f>
        <v>BELLAVISTA DE CALDERON</v>
      </c>
      <c r="G957" s="23" t="str">
        <f>IFERROR(VLOOKUP(D957,[24]CODIGOS!$A$1:$I$1872,8,0),"CODIGO INVALIDO ")</f>
        <v>BELLAVISTA DE CALDERON 1</v>
      </c>
      <c r="H957" s="23" t="s">
        <v>761</v>
      </c>
      <c r="I957" s="108">
        <v>-6.4094053252168007E-2</v>
      </c>
      <c r="J957" s="108">
        <v>-78.4175136483275</v>
      </c>
      <c r="K957" s="68">
        <v>44677</v>
      </c>
      <c r="L957" s="68" t="s">
        <v>42</v>
      </c>
      <c r="M957" s="61" t="s">
        <v>17</v>
      </c>
      <c r="N957" s="62">
        <v>0.31944444444444448</v>
      </c>
      <c r="O957" s="62">
        <v>0.43055555555555558</v>
      </c>
      <c r="P957" s="23">
        <v>6.67</v>
      </c>
      <c r="Q957" s="27" t="s">
        <v>46</v>
      </c>
      <c r="R957" s="27" t="s">
        <v>47</v>
      </c>
      <c r="S957" s="27" t="s">
        <v>415</v>
      </c>
      <c r="T957" s="27"/>
      <c r="U957" s="27" t="s">
        <v>50</v>
      </c>
    </row>
    <row r="958" spans="1:21" s="192" customFormat="1" ht="14.25" customHeight="1" x14ac:dyDescent="0.2">
      <c r="A958" s="23" t="str">
        <f>IFERROR(VLOOKUP(D958,[23]CODIGOS!$A$1:$I$1872,2,0),"CODIGO INVALIDO ")</f>
        <v>ZONA 9</v>
      </c>
      <c r="B958" s="23" t="str">
        <f>IFERROR(VLOOKUP(D958,[23]CODIGOS!$A$1:$I$1872,3,0),"CODIGO INVALIDO ")</f>
        <v>DMQ</v>
      </c>
      <c r="C958" s="23" t="str">
        <f>IFERROR(VLOOKUP(D958,[23]CODIGOS!$A$1:$I$1872,4,0),"CODIGO INVALIDO ")</f>
        <v>QUITO</v>
      </c>
      <c r="D958" s="23" t="s">
        <v>762</v>
      </c>
      <c r="E958" s="23" t="str">
        <f>IFERROR(VLOOKUP(D958,[24]CODIGOS!$A$1:$I$1872,6,0),"CODIGO INVALIDO ")</f>
        <v>LOS CHILLOS</v>
      </c>
      <c r="F958" s="23" t="str">
        <f>IFERROR(VLOOKUP(D958,[24]CODIGOS!$A$1:$I$1872,7,0),"CODIGO INVALIDO ")</f>
        <v>AMAGUAÑA CENTRO</v>
      </c>
      <c r="G958" s="23" t="str">
        <f>IFERROR(VLOOKUP(D958,[24]CODIGOS!$A$1:$I$1872,8,0),"CODIGO INVALIDO ")</f>
        <v>AMAGUAÑA CENTRO 1</v>
      </c>
      <c r="H958" s="23" t="s">
        <v>763</v>
      </c>
      <c r="I958" s="108">
        <v>-0.37582843205328398</v>
      </c>
      <c r="J958" s="108">
        <v>-78.495630025863605</v>
      </c>
      <c r="K958" s="68">
        <v>44678</v>
      </c>
      <c r="L958" s="68" t="s">
        <v>42</v>
      </c>
      <c r="M958" s="61" t="s">
        <v>17</v>
      </c>
      <c r="N958" s="62">
        <v>0.1875</v>
      </c>
      <c r="O958" s="62">
        <v>0.34722222222222227</v>
      </c>
      <c r="P958" s="23">
        <v>25.03</v>
      </c>
      <c r="Q958" s="27" t="s">
        <v>46</v>
      </c>
      <c r="R958" s="27" t="s">
        <v>47</v>
      </c>
      <c r="S958" s="27" t="s">
        <v>83</v>
      </c>
      <c r="T958" s="27"/>
      <c r="U958" s="27" t="s">
        <v>50</v>
      </c>
    </row>
    <row r="959" spans="1:21" s="192" customFormat="1" ht="14.25" customHeight="1" x14ac:dyDescent="0.2">
      <c r="A959" s="23" t="str">
        <f>IFERROR(VLOOKUP(D959,[23]CODIGOS!$A$1:$I$1872,2,0),"CODIGO INVALIDO ")</f>
        <v>ZONA 9</v>
      </c>
      <c r="B959" s="23" t="str">
        <f>IFERROR(VLOOKUP(D959,[23]CODIGOS!$A$1:$I$1872,3,0),"CODIGO INVALIDO ")</f>
        <v>DMQ</v>
      </c>
      <c r="C959" s="23" t="str">
        <f>IFERROR(VLOOKUP(D959,[23]CODIGOS!$A$1:$I$1872,4,0),"CODIGO INVALIDO ")</f>
        <v>QUITO</v>
      </c>
      <c r="D959" s="23" t="s">
        <v>414</v>
      </c>
      <c r="E959" s="23" t="str">
        <f>IFERROR(VLOOKUP(D959,[24]CODIGOS!$A$1:$I$1872,6,0),"CODIGO INVALIDO ")</f>
        <v>LA DELICIA</v>
      </c>
      <c r="F959" s="23" t="str">
        <f>IFERROR(VLOOKUP(D959,[24]CODIGOS!$A$1:$I$1872,7,0),"CODIGO INVALIDO ")</f>
        <v>CALACALI</v>
      </c>
      <c r="G959" s="23" t="str">
        <f>IFERROR(VLOOKUP(D959,[24]CODIGOS!$A$1:$I$1872,8,0),"CODIGO INVALIDO ")</f>
        <v>CALACALI 1</v>
      </c>
      <c r="H959" s="23" t="s">
        <v>411</v>
      </c>
      <c r="I959" s="108">
        <v>-5.6979850248019999E-3</v>
      </c>
      <c r="J959" s="108">
        <v>-78.513230050291398</v>
      </c>
      <c r="K959" s="68">
        <v>44679</v>
      </c>
      <c r="L959" s="68" t="s">
        <v>42</v>
      </c>
      <c r="M959" s="61" t="s">
        <v>17</v>
      </c>
      <c r="N959" s="62">
        <v>0.2638888888888889</v>
      </c>
      <c r="O959" s="62">
        <v>0.34722222222222227</v>
      </c>
      <c r="P959" s="23">
        <v>4.87</v>
      </c>
      <c r="Q959" s="27" t="s">
        <v>46</v>
      </c>
      <c r="R959" s="27" t="s">
        <v>47</v>
      </c>
      <c r="S959" s="27" t="s">
        <v>165</v>
      </c>
      <c r="T959" s="27"/>
      <c r="U959" s="27" t="s">
        <v>50</v>
      </c>
    </row>
    <row r="960" spans="1:21" s="192" customFormat="1" ht="14.25" customHeight="1" x14ac:dyDescent="0.2">
      <c r="A960" s="23" t="str">
        <f>IFERROR(VLOOKUP(D960,[23]CODIGOS!$A$1:$I$1872,2,0),"CODIGO INVALIDO ")</f>
        <v>ZONA 9</v>
      </c>
      <c r="B960" s="23" t="str">
        <f>IFERROR(VLOOKUP(D960,[23]CODIGOS!$A$1:$I$1872,3,0),"CODIGO INVALIDO ")</f>
        <v>DMQ</v>
      </c>
      <c r="C960" s="23" t="str">
        <f>IFERROR(VLOOKUP(D960,[23]CODIGOS!$A$1:$I$1872,4,0),"CODIGO INVALIDO ")</f>
        <v>QUITO</v>
      </c>
      <c r="D960" s="23" t="s">
        <v>214</v>
      </c>
      <c r="E960" s="23" t="str">
        <f>IFERROR(VLOOKUP(D960,[24]CODIGOS!$A$1:$I$1872,6,0),"CODIGO INVALIDO ")</f>
        <v>LOS CHILLOS</v>
      </c>
      <c r="F960" s="23" t="str">
        <f>IFERROR(VLOOKUP(D960,[24]CODIGOS!$A$1:$I$1872,7,0),"CODIGO INVALIDO ")</f>
        <v>CONOCOTO SUR</v>
      </c>
      <c r="G960" s="23" t="str">
        <f>IFERROR(VLOOKUP(D960,[24]CODIGOS!$A$1:$I$1872,8,0),"CODIGO INVALIDO ")</f>
        <v>CONOCOTO SUR 1</v>
      </c>
      <c r="H960" s="23" t="s">
        <v>755</v>
      </c>
      <c r="I960" s="108">
        <v>-0.30642399999999997</v>
      </c>
      <c r="J960" s="108">
        <v>-78.471614000000002</v>
      </c>
      <c r="K960" s="68">
        <v>44685</v>
      </c>
      <c r="L960" s="68" t="s">
        <v>42</v>
      </c>
      <c r="M960" s="61" t="s">
        <v>17</v>
      </c>
      <c r="N960" s="62">
        <v>0.64583333333333337</v>
      </c>
      <c r="O960" s="62">
        <v>0.70833333333333337</v>
      </c>
      <c r="P960" s="23">
        <v>14.65</v>
      </c>
      <c r="Q960" s="27" t="s">
        <v>46</v>
      </c>
      <c r="R960" s="27" t="s">
        <v>47</v>
      </c>
      <c r="S960" s="27" t="s">
        <v>382</v>
      </c>
      <c r="T960" s="27" t="s">
        <v>239</v>
      </c>
      <c r="U960" s="27" t="s">
        <v>50</v>
      </c>
    </row>
    <row r="961" spans="1:21" s="192" customFormat="1" ht="14.25" customHeight="1" x14ac:dyDescent="0.2">
      <c r="A961" s="23" t="str">
        <f>IFERROR(VLOOKUP(D961,[23]CODIGOS!$A$1:$I$1872,2,0),"CODIGO INVALIDO ")</f>
        <v>ZONA 9</v>
      </c>
      <c r="B961" s="23" t="str">
        <f>IFERROR(VLOOKUP(D961,[23]CODIGOS!$A$1:$I$1872,3,0),"CODIGO INVALIDO ")</f>
        <v>DMQ</v>
      </c>
      <c r="C961" s="23" t="str">
        <f>IFERROR(VLOOKUP(D961,[23]CODIGOS!$A$1:$I$1872,4,0),"CODIGO INVALIDO ")</f>
        <v>QUITO</v>
      </c>
      <c r="D961" s="23" t="s">
        <v>414</v>
      </c>
      <c r="E961" s="23" t="str">
        <f>IFERROR(VLOOKUP(D961,[24]CODIGOS!$A$1:$I$1872,6,0),"CODIGO INVALIDO ")</f>
        <v>LA DELICIA</v>
      </c>
      <c r="F961" s="23" t="str">
        <f>IFERROR(VLOOKUP(D961,[24]CODIGOS!$A$1:$I$1872,7,0),"CODIGO INVALIDO ")</f>
        <v>CALACALI</v>
      </c>
      <c r="G961" s="23" t="str">
        <f>IFERROR(VLOOKUP(D961,[24]CODIGOS!$A$1:$I$1872,8,0),"CODIGO INVALIDO ")</f>
        <v>CALACALI 1</v>
      </c>
      <c r="H961" s="23" t="s">
        <v>788</v>
      </c>
      <c r="I961" s="108">
        <v>-3.4010414000000002E-3</v>
      </c>
      <c r="J961" s="108">
        <v>-78.54026734</v>
      </c>
      <c r="K961" s="68">
        <v>44686</v>
      </c>
      <c r="L961" s="68" t="s">
        <v>42</v>
      </c>
      <c r="M961" s="61" t="s">
        <v>17</v>
      </c>
      <c r="N961" s="62">
        <v>0.27777777777777779</v>
      </c>
      <c r="O961" s="62">
        <v>0.34375</v>
      </c>
      <c r="P961" s="23">
        <v>7</v>
      </c>
      <c r="Q961" s="27" t="s">
        <v>46</v>
      </c>
      <c r="R961" s="27" t="s">
        <v>47</v>
      </c>
      <c r="S961" s="27" t="s">
        <v>428</v>
      </c>
      <c r="T961" s="27" t="s">
        <v>168</v>
      </c>
      <c r="U961" s="27" t="s">
        <v>50</v>
      </c>
    </row>
    <row r="962" spans="1:21" s="192" customFormat="1" ht="14.25" customHeight="1" x14ac:dyDescent="0.2">
      <c r="A962" s="23" t="str">
        <f>IFERROR(VLOOKUP(D962,[23]CODIGOS!$A$1:$I$1872,2,0),"CODIGO INVALIDO ")</f>
        <v>ZONA 9</v>
      </c>
      <c r="B962" s="23" t="str">
        <f>IFERROR(VLOOKUP(D962,[23]CODIGOS!$A$1:$I$1872,3,0),"CODIGO INVALIDO ")</f>
        <v>DMQ</v>
      </c>
      <c r="C962" s="23" t="str">
        <f>IFERROR(VLOOKUP(D962,[23]CODIGOS!$A$1:$I$1872,4,0),"CODIGO INVALIDO ")</f>
        <v>QUITO</v>
      </c>
      <c r="D962" s="23" t="s">
        <v>243</v>
      </c>
      <c r="E962" s="23" t="str">
        <f>IFERROR(VLOOKUP(D962,[24]CODIGOS!$A$1:$I$1872,6,0),"CODIGO INVALIDO ")</f>
        <v>TUMBACO</v>
      </c>
      <c r="F962" s="23" t="str">
        <f>IFERROR(VLOOKUP(D962,[24]CODIGOS!$A$1:$I$1872,7,0),"CODIGO INVALIDO ")</f>
        <v>YARUQUI</v>
      </c>
      <c r="G962" s="23" t="str">
        <f>IFERROR(VLOOKUP(D962,[24]CODIGOS!$A$1:$I$1872,8,0),"CODIGO INVALIDO ")</f>
        <v>YARUQUI 1</v>
      </c>
      <c r="H962" s="23" t="s">
        <v>820</v>
      </c>
      <c r="I962" s="108">
        <v>-0.176425</v>
      </c>
      <c r="J962" s="108">
        <v>-78.300861999999995</v>
      </c>
      <c r="K962" s="68">
        <v>44692</v>
      </c>
      <c r="L962" s="68" t="s">
        <v>42</v>
      </c>
      <c r="M962" s="61" t="s">
        <v>17</v>
      </c>
      <c r="N962" s="62">
        <v>0.54166666666666663</v>
      </c>
      <c r="O962" s="62">
        <v>0.59375</v>
      </c>
      <c r="P962" s="23">
        <v>18.190000000000001</v>
      </c>
      <c r="Q962" s="27" t="s">
        <v>46</v>
      </c>
      <c r="R962" s="27" t="s">
        <v>47</v>
      </c>
      <c r="S962" s="27" t="s">
        <v>83</v>
      </c>
      <c r="T962" s="27"/>
      <c r="U962" s="27" t="s">
        <v>50</v>
      </c>
    </row>
    <row r="963" spans="1:21" s="192" customFormat="1" ht="14.25" customHeight="1" x14ac:dyDescent="0.2">
      <c r="A963" s="23" t="str">
        <f>IFERROR(VLOOKUP(D963,[23]CODIGOS!$A$1:$I$1872,2,0),"CODIGO INVALIDO ")</f>
        <v>ZONA 9</v>
      </c>
      <c r="B963" s="23" t="str">
        <f>IFERROR(VLOOKUP(D963,[23]CODIGOS!$A$1:$I$1872,3,0),"CODIGO INVALIDO ")</f>
        <v>DMQ</v>
      </c>
      <c r="C963" s="23" t="str">
        <f>IFERROR(VLOOKUP(D963,[23]CODIGOS!$A$1:$I$1872,4,0),"CODIGO INVALIDO ")</f>
        <v>QUITO</v>
      </c>
      <c r="D963" s="23" t="s">
        <v>873</v>
      </c>
      <c r="E963" s="23" t="str">
        <f>IFERROR(VLOOKUP(D963,[24]CODIGOS!$A$1:$I$1872,6,0),"CODIGO INVALIDO ")</f>
        <v>CALDERON</v>
      </c>
      <c r="F963" s="23" t="str">
        <f>IFERROR(VLOOKUP(D963,[24]CODIGOS!$A$1:$I$1872,7,0),"CODIGO INVALIDO ")</f>
        <v>SAN JUAN DE CALDERON</v>
      </c>
      <c r="G963" s="23" t="str">
        <f>IFERROR(VLOOKUP(D963,[24]CODIGOS!$A$1:$I$1872,8,0),"CODIGO INVALIDO ")</f>
        <v>SAN JUAN DE CALDERON 1</v>
      </c>
      <c r="H963" s="23" t="s">
        <v>325</v>
      </c>
      <c r="I963" s="108">
        <v>-6.2994999999999995E-2</v>
      </c>
      <c r="J963" s="108">
        <v>-78.432582999999994</v>
      </c>
      <c r="K963" s="68">
        <v>44710</v>
      </c>
      <c r="L963" s="68" t="s">
        <v>42</v>
      </c>
      <c r="M963" s="61" t="s">
        <v>17</v>
      </c>
      <c r="N963" s="62">
        <v>0.35416666666666669</v>
      </c>
      <c r="O963" s="62">
        <v>0.4375</v>
      </c>
      <c r="P963" s="23">
        <v>4.38</v>
      </c>
      <c r="Q963" s="27" t="s">
        <v>46</v>
      </c>
      <c r="R963" s="27" t="s">
        <v>47</v>
      </c>
      <c r="S963" s="27" t="s">
        <v>861</v>
      </c>
      <c r="T963" s="27"/>
      <c r="U963" s="27" t="s">
        <v>50</v>
      </c>
    </row>
    <row r="964" spans="1:21" s="192" customFormat="1" ht="14.25" customHeight="1" x14ac:dyDescent="0.2">
      <c r="A964" s="23" t="str">
        <f>IFERROR(VLOOKUP(D964,[23]CODIGOS!$A$1:$I$1872,2,0),"CODIGO INVALIDO ")</f>
        <v>ZONA 9</v>
      </c>
      <c r="B964" s="23" t="str">
        <f>IFERROR(VLOOKUP(D964,[23]CODIGOS!$A$1:$I$1872,3,0),"CODIGO INVALIDO ")</f>
        <v>DMQ</v>
      </c>
      <c r="C964" s="23" t="str">
        <f>IFERROR(VLOOKUP(D964,[23]CODIGOS!$A$1:$I$1872,4,0),"CODIGO INVALIDO ")</f>
        <v>QUITO</v>
      </c>
      <c r="D964" s="23" t="s">
        <v>240</v>
      </c>
      <c r="E964" s="23" t="str">
        <f>IFERROR(VLOOKUP(D964,[24]CODIGOS!$A$1:$I$1872,6,0),"CODIGO INVALIDO ")</f>
        <v>TUMBACO</v>
      </c>
      <c r="F964" s="23" t="str">
        <f>IFERROR(VLOOKUP(D964,[24]CODIGOS!$A$1:$I$1872,7,0),"CODIGO INVALIDO ")</f>
        <v>PIFO</v>
      </c>
      <c r="G964" s="23" t="str">
        <f>IFERROR(VLOOKUP(D964,[24]CODIGOS!$A$1:$I$1872,8,0),"CODIGO INVALIDO ")</f>
        <v>PIFO 2</v>
      </c>
      <c r="H964" s="23" t="s">
        <v>758</v>
      </c>
      <c r="I964" s="108">
        <v>-0.33042593399999998</v>
      </c>
      <c r="J964" s="108">
        <v>-78.554928056999998</v>
      </c>
      <c r="K964" s="68">
        <v>44712</v>
      </c>
      <c r="L964" s="68" t="s">
        <v>42</v>
      </c>
      <c r="M964" s="61" t="s">
        <v>17</v>
      </c>
      <c r="N964" s="62">
        <v>0.52083333333333337</v>
      </c>
      <c r="O964" s="62">
        <v>0.625</v>
      </c>
      <c r="P964" s="23">
        <v>14.33</v>
      </c>
      <c r="Q964" s="27" t="s">
        <v>46</v>
      </c>
      <c r="R964" s="27" t="s">
        <v>47</v>
      </c>
      <c r="S964" s="27" t="s">
        <v>48</v>
      </c>
      <c r="T964" s="27"/>
      <c r="U964" s="27" t="s">
        <v>50</v>
      </c>
    </row>
    <row r="965" spans="1:21" s="192" customFormat="1" ht="14.25" customHeight="1" x14ac:dyDescent="0.2">
      <c r="A965" s="23" t="str">
        <f>IFERROR(VLOOKUP(D965,[23]CODIGOS!$A$1:$I$1872,2,0),"CODIGO INVALIDO ")</f>
        <v>ZONA 9</v>
      </c>
      <c r="B965" s="23" t="str">
        <f>IFERROR(VLOOKUP(D965,[23]CODIGOS!$A$1:$I$1872,3,0),"CODIGO INVALIDO ")</f>
        <v>DMQ</v>
      </c>
      <c r="C965" s="23" t="str">
        <f>IFERROR(VLOOKUP(D965,[23]CODIGOS!$A$1:$I$1872,4,0),"CODIGO INVALIDO ")</f>
        <v>QUITO</v>
      </c>
      <c r="D965" s="23" t="s">
        <v>323</v>
      </c>
      <c r="E965" s="23" t="str">
        <f>IFERROR(VLOOKUP(D965,[24]CODIGOS!$A$1:$I$1872,6,0),"CODIGO INVALIDO ")</f>
        <v>LA DELICIA</v>
      </c>
      <c r="F965" s="23" t="str">
        <f>IFERROR(VLOOKUP(D965,[24]CODIGOS!$A$1:$I$1872,7,0),"CODIGO INVALIDO ")</f>
        <v>SAN ANTONIO BAJO</v>
      </c>
      <c r="G965" s="23" t="str">
        <f>IFERROR(VLOOKUP(D965,[24]CODIGOS!$A$1:$I$1872,8,0),"CODIGO INVALIDO ")</f>
        <v>SAN ANTONIO BAJO 1</v>
      </c>
      <c r="H965" s="23" t="s">
        <v>980</v>
      </c>
      <c r="I965" s="108">
        <v>-6.8002938928120003E-3</v>
      </c>
      <c r="J965" s="108">
        <v>-78.448619842556596</v>
      </c>
      <c r="K965" s="68">
        <v>44747</v>
      </c>
      <c r="L965" s="68" t="s">
        <v>42</v>
      </c>
      <c r="M965" s="61" t="s">
        <v>17</v>
      </c>
      <c r="N965" s="62">
        <v>0.33333333333333331</v>
      </c>
      <c r="O965" s="62">
        <v>0.66666666666666663</v>
      </c>
      <c r="P965" s="23">
        <v>2.1</v>
      </c>
      <c r="Q965" s="27" t="s">
        <v>46</v>
      </c>
      <c r="R965" s="27" t="s">
        <v>47</v>
      </c>
      <c r="S965" s="27" t="s">
        <v>83</v>
      </c>
      <c r="T965" s="27"/>
      <c r="U965" s="27" t="s">
        <v>50</v>
      </c>
    </row>
    <row r="966" spans="1:21" s="192" customFormat="1" ht="14.25" customHeight="1" x14ac:dyDescent="0.2">
      <c r="A966" s="23" t="str">
        <f>IFERROR(VLOOKUP(D966,[23]CODIGOS!$A$1:$I$1872,2,0),"CODIGO INVALIDO ")</f>
        <v>ZONA 2</v>
      </c>
      <c r="B966" s="23" t="str">
        <f>IFERROR(VLOOKUP(D966,[23]CODIGOS!$A$1:$I$1872,3,0),"CODIGO INVALIDO ")</f>
        <v>PICHINCHA</v>
      </c>
      <c r="C966" s="23" t="str">
        <f>IFERROR(VLOOKUP(D966,[23]CODIGOS!$A$1:$I$1872,4,0),"CODIGO INVALIDO ")</f>
        <v>MEJIA</v>
      </c>
      <c r="D966" s="23" t="s">
        <v>320</v>
      </c>
      <c r="E966" s="23" t="str">
        <f>IFERROR(VLOOKUP(D966,[24]CODIGOS!$A$1:$I$1872,6,0),"CODIGO INVALIDO ")</f>
        <v>RUMIÑAHUI - MEJIA</v>
      </c>
      <c r="F966" s="23" t="str">
        <f>IFERROR(VLOOKUP(D966,[24]CODIGOS!$A$1:$I$1872,7,0),"CODIGO INVALIDO ")</f>
        <v>MACHACHI NORTE</v>
      </c>
      <c r="G966" s="23" t="str">
        <f>IFERROR(VLOOKUP(D966,[24]CODIGOS!$A$1:$I$1872,8,0),"CODIGO INVALIDO ")</f>
        <v>MACHACHI NORTE 2</v>
      </c>
      <c r="H966" s="23" t="s">
        <v>981</v>
      </c>
      <c r="I966" s="108">
        <v>-0.46197867489240002</v>
      </c>
      <c r="J966" s="108">
        <v>-78.563951253891005</v>
      </c>
      <c r="K966" s="68">
        <v>44748</v>
      </c>
      <c r="L966" s="68" t="s">
        <v>42</v>
      </c>
      <c r="M966" s="61" t="s">
        <v>17</v>
      </c>
      <c r="N966" s="62">
        <v>0.27083333333333331</v>
      </c>
      <c r="O966" s="62">
        <v>0.5</v>
      </c>
      <c r="P966" s="23">
        <v>5.71</v>
      </c>
      <c r="Q966" s="27" t="s">
        <v>46</v>
      </c>
      <c r="R966" s="27" t="s">
        <v>47</v>
      </c>
      <c r="S966" s="27" t="s">
        <v>83</v>
      </c>
      <c r="T966" s="27"/>
      <c r="U966" s="27" t="s">
        <v>50</v>
      </c>
    </row>
    <row r="967" spans="1:21" s="192" customFormat="1" ht="14.25" customHeight="1" x14ac:dyDescent="0.2">
      <c r="A967" s="23" t="str">
        <f>IFERROR(VLOOKUP(D967,[23]CODIGOS!$A$1:$I$1872,2,0),"CODIGO INVALIDO ")</f>
        <v>ZONA 4</v>
      </c>
      <c r="B967" s="23" t="str">
        <f>IFERROR(VLOOKUP(D967,[23]CODIGOS!$A$1:$I$1872,3,0),"CODIGO INVALIDO ")</f>
        <v>MANABI</v>
      </c>
      <c r="C967" s="23" t="str">
        <f>IFERROR(VLOOKUP(D967,[23]CODIGOS!$A$1:$I$1872,4,0),"CODIGO INVALIDO ")</f>
        <v>JAMA</v>
      </c>
      <c r="D967" s="23" t="s">
        <v>937</v>
      </c>
      <c r="E967" s="23" t="str">
        <f>IFERROR(VLOOKUP(D967,[24]CODIGOS!$A$1:$I$1872,6,0),"CODIGO INVALIDO ")</f>
        <v>PEDERNALES</v>
      </c>
      <c r="F967" s="23" t="str">
        <f>IFERROR(VLOOKUP(D967,[24]CODIGOS!$A$1:$I$1872,7,0),"CODIGO INVALIDO ")</f>
        <v>JAMA</v>
      </c>
      <c r="G967" s="23" t="str">
        <f>IFERROR(VLOOKUP(D967,[24]CODIGOS!$A$1:$I$1872,8,0),"CODIGO INVALIDO ")</f>
        <v>JAMA 1</v>
      </c>
      <c r="H967" s="23" t="s">
        <v>982</v>
      </c>
      <c r="I967" s="108">
        <v>-0.17492267138197601</v>
      </c>
      <c r="J967" s="108">
        <v>-80.246543884277301</v>
      </c>
      <c r="K967" s="68">
        <v>44751</v>
      </c>
      <c r="L967" s="68" t="s">
        <v>42</v>
      </c>
      <c r="M967" s="61" t="s">
        <v>17</v>
      </c>
      <c r="N967" s="62">
        <v>0.64583333333333337</v>
      </c>
      <c r="O967" s="62">
        <v>0.70833333333333337</v>
      </c>
      <c r="P967" s="23">
        <v>282.70999999999998</v>
      </c>
      <c r="Q967" s="27" t="s">
        <v>46</v>
      </c>
      <c r="R967" s="27" t="s">
        <v>47</v>
      </c>
      <c r="S967" s="27" t="s">
        <v>187</v>
      </c>
      <c r="T967" s="27"/>
      <c r="U967" s="27" t="s">
        <v>50</v>
      </c>
    </row>
    <row r="968" spans="1:21" s="192" customFormat="1" ht="14.25" customHeight="1" x14ac:dyDescent="0.2">
      <c r="A968" s="23" t="str">
        <f>IFERROR(VLOOKUP(D968,[23]CODIGOS!$A$1:$I$1872,2,0),"CODIGO INVALIDO ")</f>
        <v>ZONA 9</v>
      </c>
      <c r="B968" s="23" t="str">
        <f>IFERROR(VLOOKUP(D968,[23]CODIGOS!$A$1:$I$1872,3,0),"CODIGO INVALIDO ")</f>
        <v>DMQ</v>
      </c>
      <c r="C968" s="23" t="str">
        <f>IFERROR(VLOOKUP(D968,[23]CODIGOS!$A$1:$I$1872,4,0),"CODIGO INVALIDO ")</f>
        <v>QUITO</v>
      </c>
      <c r="D968" s="23" t="s">
        <v>410</v>
      </c>
      <c r="E968" s="23" t="str">
        <f>IFERROR(VLOOKUP(D968,[24]CODIGOS!$A$1:$I$1872,6,0),"CODIGO INVALIDO ")</f>
        <v>QUITUMBE</v>
      </c>
      <c r="F968" s="23" t="str">
        <f>IFERROR(VLOOKUP(D968,[24]CODIGOS!$A$1:$I$1872,7,0),"CODIGO INVALIDO ")</f>
        <v>CHILLOGALLO</v>
      </c>
      <c r="G968" s="23" t="str">
        <f>IFERROR(VLOOKUP(D968,[24]CODIGOS!$A$1:$I$1872,8,0),"CODIGO INVALIDO ")</f>
        <v>CHILLOGALLO 1</v>
      </c>
      <c r="H968" s="23" t="s">
        <v>983</v>
      </c>
      <c r="I968" s="108">
        <v>-0.27638447384867698</v>
      </c>
      <c r="J968" s="108">
        <v>-78.556623458862305</v>
      </c>
      <c r="K968" s="68">
        <v>44754</v>
      </c>
      <c r="L968" s="68" t="s">
        <v>42</v>
      </c>
      <c r="M968" s="61" t="s">
        <v>17</v>
      </c>
      <c r="N968" s="62">
        <v>0.33333333333333331</v>
      </c>
      <c r="O968" s="62">
        <v>0.66666666666666663</v>
      </c>
      <c r="P968" s="23">
        <v>3.34</v>
      </c>
      <c r="Q968" s="27" t="s">
        <v>46</v>
      </c>
      <c r="R968" s="27" t="s">
        <v>47</v>
      </c>
      <c r="S968" s="27" t="s">
        <v>75</v>
      </c>
      <c r="T968" s="27" t="s">
        <v>538</v>
      </c>
      <c r="U968" s="27" t="s">
        <v>50</v>
      </c>
    </row>
    <row r="969" spans="1:21" s="192" customFormat="1" ht="14.25" customHeight="1" x14ac:dyDescent="0.2">
      <c r="A969" s="23" t="str">
        <f>IFERROR(VLOOKUP(D969,[23]CODIGOS!$A$1:$I$1872,2,0),"CODIGO INVALIDO ")</f>
        <v>ZONA 9</v>
      </c>
      <c r="B969" s="23" t="str">
        <f>IFERROR(VLOOKUP(D969,[23]CODIGOS!$A$1:$I$1872,3,0),"CODIGO INVALIDO ")</f>
        <v>DMQ</v>
      </c>
      <c r="C969" s="23" t="str">
        <f>IFERROR(VLOOKUP(D969,[23]CODIGOS!$A$1:$I$1872,4,0),"CODIGO INVALIDO ")</f>
        <v>QUITO</v>
      </c>
      <c r="D969" s="23" t="s">
        <v>38</v>
      </c>
      <c r="E969" s="23" t="str">
        <f>IFERROR(VLOOKUP(D969,[24]CODIGOS!$A$1:$I$1872,6,0),"CODIGO INVALIDO ")</f>
        <v>LOS CHILLOS</v>
      </c>
      <c r="F969" s="23" t="str">
        <f>IFERROR(VLOOKUP(D969,[24]CODIGOS!$A$1:$I$1872,7,0),"CODIGO INVALIDO ")</f>
        <v>EL EJIDO</v>
      </c>
      <c r="G969" s="23" t="str">
        <f>IFERROR(VLOOKUP(D969,[24]CODIGOS!$A$1:$I$1872,8,0),"CODIGO INVALIDO ")</f>
        <v>EL EJIDO 1</v>
      </c>
      <c r="H969" s="23" t="s">
        <v>985</v>
      </c>
      <c r="I969" s="108">
        <v>-0.4022289</v>
      </c>
      <c r="J969" s="108">
        <v>-78.506825599999999</v>
      </c>
      <c r="K969" s="68">
        <v>44757</v>
      </c>
      <c r="L969" s="68" t="s">
        <v>42</v>
      </c>
      <c r="M969" s="61" t="s">
        <v>17</v>
      </c>
      <c r="N969" s="62">
        <v>0.33333333333333331</v>
      </c>
      <c r="O969" s="62">
        <v>0.70833333333333337</v>
      </c>
      <c r="P969" s="23">
        <v>5</v>
      </c>
      <c r="Q969" s="27" t="s">
        <v>46</v>
      </c>
      <c r="R969" s="27" t="s">
        <v>47</v>
      </c>
      <c r="S969" s="27" t="s">
        <v>176</v>
      </c>
      <c r="T969" s="27"/>
      <c r="U969" s="27" t="s">
        <v>50</v>
      </c>
    </row>
    <row r="970" spans="1:21" s="192" customFormat="1" ht="14.25" customHeight="1" x14ac:dyDescent="0.2">
      <c r="A970" s="23" t="str">
        <f>IFERROR(VLOOKUP(D970,[23]CODIGOS!$A$1:$I$1872,2,0),"CODIGO INVALIDO ")</f>
        <v>ZONA 9</v>
      </c>
      <c r="B970" s="23" t="str">
        <f>IFERROR(VLOOKUP(D970,[23]CODIGOS!$A$1:$I$1872,3,0),"CODIGO INVALIDO ")</f>
        <v>DMQ</v>
      </c>
      <c r="C970" s="23" t="str">
        <f>IFERROR(VLOOKUP(D970,[23]CODIGOS!$A$1:$I$1872,4,0),"CODIGO INVALIDO ")</f>
        <v>QUITO</v>
      </c>
      <c r="D970" s="23" t="s">
        <v>324</v>
      </c>
      <c r="E970" s="23" t="str">
        <f>IFERROR(VLOOKUP(D970,[24]CODIGOS!$A$1:$I$1872,6,0),"CODIGO INVALIDO ")</f>
        <v>LOS CHILLOS</v>
      </c>
      <c r="F970" s="23" t="str">
        <f>IFERROR(VLOOKUP(D970,[24]CODIGOS!$A$1:$I$1872,7,0),"CODIGO INVALIDO ")</f>
        <v>CONOCOTO SUR</v>
      </c>
      <c r="G970" s="23" t="str">
        <f>IFERROR(VLOOKUP(D970,[24]CODIGOS!$A$1:$I$1872,8,0),"CODIGO INVALIDO ")</f>
        <v>CONOCOTO SUR 2</v>
      </c>
      <c r="H970" s="23" t="s">
        <v>1011</v>
      </c>
      <c r="I970" s="108">
        <v>-0.28846499646512502</v>
      </c>
      <c r="J970" s="108">
        <v>-78.489257097244206</v>
      </c>
      <c r="K970" s="68">
        <v>44761</v>
      </c>
      <c r="L970" s="68" t="s">
        <v>42</v>
      </c>
      <c r="M970" s="61" t="s">
        <v>17</v>
      </c>
      <c r="N970" s="62">
        <v>0.58333333333333337</v>
      </c>
      <c r="O970" s="62">
        <v>0.66666666666666663</v>
      </c>
      <c r="P970" s="23">
        <v>9.36</v>
      </c>
      <c r="Q970" s="27" t="s">
        <v>46</v>
      </c>
      <c r="R970" s="27" t="s">
        <v>47</v>
      </c>
      <c r="S970" s="27" t="s">
        <v>1012</v>
      </c>
      <c r="T970" s="27"/>
      <c r="U970" s="27" t="s">
        <v>50</v>
      </c>
    </row>
    <row r="971" spans="1:21" s="192" customFormat="1" ht="14.25" customHeight="1" x14ac:dyDescent="0.2">
      <c r="A971" s="23" t="str">
        <f>IFERROR(VLOOKUP(D971,[23]CODIGOS!$A$1:$I$1872,2,0),"CODIGO INVALIDO ")</f>
        <v>ZONA 9</v>
      </c>
      <c r="B971" s="23" t="str">
        <f>IFERROR(VLOOKUP(D971,[23]CODIGOS!$A$1:$I$1872,3,0),"CODIGO INVALIDO ")</f>
        <v>DMQ</v>
      </c>
      <c r="C971" s="23" t="str">
        <f>IFERROR(VLOOKUP(D971,[23]CODIGOS!$A$1:$I$1872,4,0),"CODIGO INVALIDO ")</f>
        <v>QUITO</v>
      </c>
      <c r="D971" s="23" t="s">
        <v>40</v>
      </c>
      <c r="E971" s="23" t="str">
        <f>IFERROR(VLOOKUP(D971,[24]CODIGOS!$A$1:$I$1872,6,0),"CODIGO INVALIDO ")</f>
        <v>LOS CHILLOS</v>
      </c>
      <c r="F971" s="23" t="str">
        <f>IFERROR(VLOOKUP(D971,[24]CODIGOS!$A$1:$I$1872,7,0),"CODIGO INVALIDO ")</f>
        <v>CONOCOTO NORTE</v>
      </c>
      <c r="G971" s="23" t="str">
        <f>IFERROR(VLOOKUP(D971,[24]CODIGOS!$A$1:$I$1872,8,0),"CODIGO INVALIDO ")</f>
        <v>CONOCOTO NORTE 5</v>
      </c>
      <c r="H971" s="23" t="s">
        <v>1013</v>
      </c>
      <c r="I971" s="108">
        <v>-0.26034810427486499</v>
      </c>
      <c r="J971" s="108">
        <v>-78.479584284953901</v>
      </c>
      <c r="K971" s="68">
        <v>44762</v>
      </c>
      <c r="L971" s="68" t="s">
        <v>42</v>
      </c>
      <c r="M971" s="61" t="s">
        <v>17</v>
      </c>
      <c r="N971" s="62">
        <v>0.47222222222222227</v>
      </c>
      <c r="O971" s="62">
        <v>0.54166666666666663</v>
      </c>
      <c r="P971" s="23">
        <v>18.57</v>
      </c>
      <c r="Q971" s="27" t="s">
        <v>46</v>
      </c>
      <c r="R971" s="27" t="s">
        <v>47</v>
      </c>
      <c r="S971" s="27" t="s">
        <v>83</v>
      </c>
      <c r="T971" s="27"/>
      <c r="U971" s="27" t="s">
        <v>50</v>
      </c>
    </row>
    <row r="972" spans="1:21" s="192" customFormat="1" ht="14.25" customHeight="1" x14ac:dyDescent="0.2">
      <c r="A972" s="23" t="str">
        <f>IFERROR(VLOOKUP(D972,[23]CODIGOS!$A$1:$I$1872,2,0),"CODIGO INVALIDO ")</f>
        <v>ZONA 9</v>
      </c>
      <c r="B972" s="23" t="str">
        <f>IFERROR(VLOOKUP(D972,[23]CODIGOS!$A$1:$I$1872,3,0),"CODIGO INVALIDO ")</f>
        <v>DMQ</v>
      </c>
      <c r="C972" s="23" t="str">
        <f>IFERROR(VLOOKUP(D972,[23]CODIGOS!$A$1:$I$1872,4,0),"CODIGO INVALIDO ")</f>
        <v>QUITO</v>
      </c>
      <c r="D972" s="23" t="s">
        <v>214</v>
      </c>
      <c r="E972" s="23" t="str">
        <f>IFERROR(VLOOKUP(D972,[24]CODIGOS!$A$1:$I$1872,6,0),"CODIGO INVALIDO ")</f>
        <v>LOS CHILLOS</v>
      </c>
      <c r="F972" s="23" t="str">
        <f>IFERROR(VLOOKUP(D972,[24]CODIGOS!$A$1:$I$1872,7,0),"CODIGO INVALIDO ")</f>
        <v>CONOCOTO SUR</v>
      </c>
      <c r="G972" s="23" t="str">
        <f>IFERROR(VLOOKUP(D972,[24]CODIGOS!$A$1:$I$1872,8,0),"CODIGO INVALIDO ")</f>
        <v>CONOCOTO SUR 1</v>
      </c>
      <c r="H972" s="23" t="s">
        <v>1014</v>
      </c>
      <c r="I972" s="108">
        <v>-0.300205</v>
      </c>
      <c r="J972" s="108">
        <v>-78.481694000000005</v>
      </c>
      <c r="K972" s="68">
        <v>44763</v>
      </c>
      <c r="L972" s="68" t="s">
        <v>42</v>
      </c>
      <c r="M972" s="61" t="s">
        <v>17</v>
      </c>
      <c r="N972" s="62">
        <v>0.5180555555555556</v>
      </c>
      <c r="O972" s="62">
        <v>0.54166666666666663</v>
      </c>
      <c r="P972" s="23">
        <v>7</v>
      </c>
      <c r="Q972" s="27" t="s">
        <v>46</v>
      </c>
      <c r="R972" s="27" t="s">
        <v>47</v>
      </c>
      <c r="S972" s="27" t="s">
        <v>1015</v>
      </c>
      <c r="T972" s="27"/>
      <c r="U972" s="27" t="s">
        <v>50</v>
      </c>
    </row>
    <row r="973" spans="1:21" s="192" customFormat="1" ht="14.25" customHeight="1" x14ac:dyDescent="0.2">
      <c r="A973" s="23" t="str">
        <f>IFERROR(VLOOKUP(D973,[23]CODIGOS!$A$1:$I$1872,2,0),"CODIGO INVALIDO ")</f>
        <v>ZONA 9</v>
      </c>
      <c r="B973" s="23" t="str">
        <f>IFERROR(VLOOKUP(D973,[23]CODIGOS!$A$1:$I$1872,3,0),"CODIGO INVALIDO ")</f>
        <v>DMQ</v>
      </c>
      <c r="C973" s="23" t="str">
        <f>IFERROR(VLOOKUP(D973,[23]CODIGOS!$A$1:$I$1872,4,0),"CODIGO INVALIDO ")</f>
        <v>QUITO</v>
      </c>
      <c r="D973" s="23" t="s">
        <v>323</v>
      </c>
      <c r="E973" s="23" t="str">
        <f>IFERROR(VLOOKUP(D973,[24]CODIGOS!$A$1:$I$1872,6,0),"CODIGO INVALIDO ")</f>
        <v>LA DELICIA</v>
      </c>
      <c r="F973" s="23" t="str">
        <f>IFERROR(VLOOKUP(D973,[24]CODIGOS!$A$1:$I$1872,7,0),"CODIGO INVALIDO ")</f>
        <v>SAN ANTONIO BAJO</v>
      </c>
      <c r="G973" s="23" t="str">
        <f>IFERROR(VLOOKUP(D973,[24]CODIGOS!$A$1:$I$1872,8,0),"CODIGO INVALIDO ")</f>
        <v>SAN ANTONIO BAJO 1</v>
      </c>
      <c r="H973" s="23" t="s">
        <v>821</v>
      </c>
      <c r="I973" s="108">
        <v>-5.7739999999999996E-3</v>
      </c>
      <c r="J973" s="108">
        <v>-78.450722999999996</v>
      </c>
      <c r="K973" s="68">
        <v>44764</v>
      </c>
      <c r="L973" s="68" t="s">
        <v>42</v>
      </c>
      <c r="M973" s="61" t="s">
        <v>17</v>
      </c>
      <c r="N973" s="62">
        <v>0.40277777777777773</v>
      </c>
      <c r="O973" s="62">
        <v>0.44444444444444442</v>
      </c>
      <c r="P973" s="23">
        <v>7.1</v>
      </c>
      <c r="Q973" s="27" t="s">
        <v>46</v>
      </c>
      <c r="R973" s="27" t="s">
        <v>47</v>
      </c>
      <c r="S973" s="27" t="s">
        <v>1016</v>
      </c>
      <c r="T973" s="27"/>
      <c r="U973" s="27" t="s">
        <v>50</v>
      </c>
    </row>
    <row r="974" spans="1:21" s="192" customFormat="1" ht="14.25" customHeight="1" x14ac:dyDescent="0.2">
      <c r="A974" s="23" t="str">
        <f>IFERROR(VLOOKUP(D974,[23]CODIGOS!$A$1:$I$1872,2,0),"CODIGO INVALIDO ")</f>
        <v>ZONA 9</v>
      </c>
      <c r="B974" s="23" t="str">
        <f>IFERROR(VLOOKUP(D974,[23]CODIGOS!$A$1:$I$1872,3,0),"CODIGO INVALIDO ")</f>
        <v>DMQ</v>
      </c>
      <c r="C974" s="23" t="str">
        <f>IFERROR(VLOOKUP(D974,[23]CODIGOS!$A$1:$I$1872,4,0),"CODIGO INVALIDO ")</f>
        <v>QUITO</v>
      </c>
      <c r="D974" s="23" t="s">
        <v>487</v>
      </c>
      <c r="E974" s="23" t="str">
        <f>IFERROR(VLOOKUP(D974,[24]CODIGOS!$A$1:$I$1872,6,0),"CODIGO INVALIDO ")</f>
        <v>LOS CHILLOS</v>
      </c>
      <c r="F974" s="23" t="str">
        <f>IFERROR(VLOOKUP(D974,[24]CODIGOS!$A$1:$I$1872,7,0),"CODIGO INVALIDO ")</f>
        <v>SANTA ISABEL</v>
      </c>
      <c r="G974" s="23" t="str">
        <f>IFERROR(VLOOKUP(D974,[24]CODIGOS!$A$1:$I$1872,8,0),"CODIGO INVALIDO ")</f>
        <v>SANTA ISABEL 1</v>
      </c>
      <c r="H974" s="23" t="s">
        <v>1026</v>
      </c>
      <c r="I974" s="108">
        <v>-0.34651959999999998</v>
      </c>
      <c r="J974" s="108">
        <v>-78.485088899999994</v>
      </c>
      <c r="K974" s="68">
        <v>44769</v>
      </c>
      <c r="L974" s="68" t="s">
        <v>42</v>
      </c>
      <c r="M974" s="61" t="s">
        <v>17</v>
      </c>
      <c r="N974" s="62">
        <v>0.75</v>
      </c>
      <c r="O974" s="62">
        <v>0.77083333333333337</v>
      </c>
      <c r="P974" s="23">
        <v>3.26</v>
      </c>
      <c r="Q974" s="27" t="s">
        <v>46</v>
      </c>
      <c r="R974" s="27" t="s">
        <v>47</v>
      </c>
      <c r="S974" s="27" t="s">
        <v>83</v>
      </c>
      <c r="T974" s="27"/>
      <c r="U974" s="27" t="s">
        <v>50</v>
      </c>
    </row>
    <row r="975" spans="1:21" s="192" customFormat="1" ht="14.25" customHeight="1" x14ac:dyDescent="0.2">
      <c r="A975" s="23" t="str">
        <f>IFERROR(VLOOKUP(D975,[23]CODIGOS!$A$1:$I$1872,2,0),"CODIGO INVALIDO ")</f>
        <v>ZONA 9</v>
      </c>
      <c r="B975" s="23" t="str">
        <f>IFERROR(VLOOKUP(D975,[23]CODIGOS!$A$1:$I$1872,3,0),"CODIGO INVALIDO ")</f>
        <v>DMQ</v>
      </c>
      <c r="C975" s="23" t="str">
        <f>IFERROR(VLOOKUP(D975,[23]CODIGOS!$A$1:$I$1872,4,0),"CODIGO INVALIDO ")</f>
        <v>QUITO</v>
      </c>
      <c r="D975" s="23" t="s">
        <v>487</v>
      </c>
      <c r="E975" s="23" t="str">
        <f>IFERROR(VLOOKUP(D975,[24]CODIGOS!$A$1:$I$1872,6,0),"CODIGO INVALIDO ")</f>
        <v>LOS CHILLOS</v>
      </c>
      <c r="F975" s="23" t="str">
        <f>IFERROR(VLOOKUP(D975,[24]CODIGOS!$A$1:$I$1872,7,0),"CODIGO INVALIDO ")</f>
        <v>SANTA ISABEL</v>
      </c>
      <c r="G975" s="23" t="str">
        <f>IFERROR(VLOOKUP(D975,[24]CODIGOS!$A$1:$I$1872,8,0),"CODIGO INVALIDO ")</f>
        <v>SANTA ISABEL 1</v>
      </c>
      <c r="H975" s="23" t="s">
        <v>1027</v>
      </c>
      <c r="I975" s="108">
        <v>-0.33889692079255401</v>
      </c>
      <c r="J975" s="108">
        <v>-78.482776799999996</v>
      </c>
      <c r="K975" s="68">
        <v>44771</v>
      </c>
      <c r="L975" s="68" t="s">
        <v>42</v>
      </c>
      <c r="M975" s="61" t="s">
        <v>17</v>
      </c>
      <c r="N975" s="62">
        <v>0.6875</v>
      </c>
      <c r="O975" s="62">
        <v>0.75</v>
      </c>
      <c r="P975" s="23">
        <v>6.75</v>
      </c>
      <c r="Q975" s="27" t="s">
        <v>46</v>
      </c>
      <c r="R975" s="27" t="s">
        <v>109</v>
      </c>
      <c r="S975" s="27" t="s">
        <v>288</v>
      </c>
      <c r="T975" s="27"/>
      <c r="U975" s="27" t="s">
        <v>50</v>
      </c>
    </row>
    <row r="976" spans="1:21" s="192" customFormat="1" ht="14.25" customHeight="1" x14ac:dyDescent="0.2">
      <c r="A976" s="23" t="str">
        <f>IFERROR(VLOOKUP(D976,[23]CODIGOS!$A$1:$I$1872,2,0),"CODIGO INVALIDO ")</f>
        <v>ZONA 9</v>
      </c>
      <c r="B976" s="23" t="str">
        <f>IFERROR(VLOOKUP(D976,[23]CODIGOS!$A$1:$I$1872,3,0),"CODIGO INVALIDO ")</f>
        <v>DMQ</v>
      </c>
      <c r="C976" s="23" t="str">
        <f>IFERROR(VLOOKUP(D976,[23]CODIGOS!$A$1:$I$1872,4,0),"CODIGO INVALIDO ")</f>
        <v>QUITO</v>
      </c>
      <c r="D976" s="23" t="s">
        <v>849</v>
      </c>
      <c r="E976" s="23" t="str">
        <f>IFERROR(VLOOKUP(D976,[24]CODIGOS!$A$1:$I$1872,6,0),"CODIGO INVALIDO ")</f>
        <v>ELOY ALFARO-DMQ</v>
      </c>
      <c r="F976" s="23" t="str">
        <f>IFERROR(VLOOKUP(D976,[24]CODIGOS!$A$1:$I$1872,7,0),"CODIGO INVALIDO ")</f>
        <v>MAGDALENA</v>
      </c>
      <c r="G976" s="23" t="str">
        <f>IFERROR(VLOOKUP(D976,[24]CODIGOS!$A$1:$I$1872,8,0),"CODIGO INVALIDO ")</f>
        <v>MAGDALENA 1</v>
      </c>
      <c r="H976" s="23" t="s">
        <v>1064</v>
      </c>
      <c r="I976" s="108">
        <v>-0.2339523</v>
      </c>
      <c r="J976" s="108">
        <v>-78.523619769999996</v>
      </c>
      <c r="K976" s="68">
        <v>44774</v>
      </c>
      <c r="L976" s="68" t="s">
        <v>42</v>
      </c>
      <c r="M976" s="61" t="s">
        <v>17</v>
      </c>
      <c r="N976" s="62">
        <v>0.5</v>
      </c>
      <c r="O976" s="62">
        <v>0.58333333333333337</v>
      </c>
      <c r="P976" s="23">
        <v>5.83</v>
      </c>
      <c r="Q976" s="27" t="s">
        <v>46</v>
      </c>
      <c r="R976" s="27" t="s">
        <v>47</v>
      </c>
      <c r="S976" s="27" t="s">
        <v>49</v>
      </c>
      <c r="T976" s="27"/>
      <c r="U976" s="27" t="s">
        <v>50</v>
      </c>
    </row>
    <row r="977" spans="1:21" s="192" customFormat="1" ht="14.25" customHeight="1" x14ac:dyDescent="0.2">
      <c r="A977" s="23" t="str">
        <f>IFERROR(VLOOKUP(D977,[23]CODIGOS!$A$1:$I$1872,2,0),"CODIGO INVALIDO ")</f>
        <v>ZONA 9</v>
      </c>
      <c r="B977" s="23" t="str">
        <f>IFERROR(VLOOKUP(D977,[23]CODIGOS!$A$1:$I$1872,3,0),"CODIGO INVALIDO ")</f>
        <v>DMQ</v>
      </c>
      <c r="C977" s="23" t="str">
        <f>IFERROR(VLOOKUP(D977,[23]CODIGOS!$A$1:$I$1872,4,0),"CODIGO INVALIDO ")</f>
        <v>QUITO</v>
      </c>
      <c r="D977" s="23" t="s">
        <v>487</v>
      </c>
      <c r="E977" s="23" t="str">
        <f>IFERROR(VLOOKUP(D977,[24]CODIGOS!$A$1:$I$1872,6,0),"CODIGO INVALIDO ")</f>
        <v>LOS CHILLOS</v>
      </c>
      <c r="F977" s="23" t="str">
        <f>IFERROR(VLOOKUP(D977,[24]CODIGOS!$A$1:$I$1872,7,0),"CODIGO INVALIDO ")</f>
        <v>SANTA ISABEL</v>
      </c>
      <c r="G977" s="23" t="str">
        <f>IFERROR(VLOOKUP(D977,[24]CODIGOS!$A$1:$I$1872,8,0),"CODIGO INVALIDO ")</f>
        <v>SANTA ISABEL 1</v>
      </c>
      <c r="H977" s="23" t="s">
        <v>39</v>
      </c>
      <c r="I977" s="108">
        <v>-0.37746560000000001</v>
      </c>
      <c r="J977" s="108">
        <v>-78.479813410000006</v>
      </c>
      <c r="K977" s="68">
        <v>44776</v>
      </c>
      <c r="L977" s="68" t="s">
        <v>42</v>
      </c>
      <c r="M977" s="61" t="s">
        <v>17</v>
      </c>
      <c r="N977" s="62">
        <v>0.61458333333333337</v>
      </c>
      <c r="O977" s="62">
        <v>0.75</v>
      </c>
      <c r="P977" s="23">
        <v>17.28</v>
      </c>
      <c r="Q977" s="27" t="s">
        <v>46</v>
      </c>
      <c r="R977" s="27" t="s">
        <v>47</v>
      </c>
      <c r="S977" s="27" t="s">
        <v>83</v>
      </c>
      <c r="T977" s="27"/>
      <c r="U977" s="27" t="s">
        <v>50</v>
      </c>
    </row>
    <row r="978" spans="1:21" s="192" customFormat="1" ht="14.25" customHeight="1" x14ac:dyDescent="0.2">
      <c r="A978" s="23" t="str">
        <f>IFERROR(VLOOKUP(D978,[23]CODIGOS!$A$1:$I$1872,2,0),"CODIGO INVALIDO ")</f>
        <v>ZONA 2</v>
      </c>
      <c r="B978" s="23" t="str">
        <f>IFERROR(VLOOKUP(D978,[23]CODIGOS!$A$1:$I$1872,3,0),"CODIGO INVALIDO ")</f>
        <v>PICHINCHA</v>
      </c>
      <c r="C978" s="23" t="str">
        <f>IFERROR(VLOOKUP(D978,[23]CODIGOS!$A$1:$I$1872,4,0),"CODIGO INVALIDO ")</f>
        <v>RUMIÑAHUI</v>
      </c>
      <c r="D978" s="23" t="s">
        <v>984</v>
      </c>
      <c r="E978" s="23" t="str">
        <f>IFERROR(VLOOKUP(D978,[24]CODIGOS!$A$1:$I$1872,6,0),"CODIGO INVALIDO ")</f>
        <v>RUMIÑAHUI - MEJIA</v>
      </c>
      <c r="F978" s="23" t="str">
        <f>IFERROR(VLOOKUP(D978,[24]CODIGOS!$A$1:$I$1872,7,0),"CODIGO INVALIDO ")</f>
        <v>MOLINUCO</v>
      </c>
      <c r="G978" s="23" t="str">
        <f>IFERROR(VLOOKUP(D978,[24]CODIGOS!$A$1:$I$1872,8,0),"CODIGO INVALIDO ")</f>
        <v>MOLINUCO 2</v>
      </c>
      <c r="H978" s="23" t="s">
        <v>511</v>
      </c>
      <c r="I978" s="108">
        <v>-0.37772023999999998</v>
      </c>
      <c r="J978" s="108">
        <v>-78.419090499999996</v>
      </c>
      <c r="K978" s="68">
        <v>44783</v>
      </c>
      <c r="L978" s="68" t="s">
        <v>42</v>
      </c>
      <c r="M978" s="61" t="s">
        <v>17</v>
      </c>
      <c r="N978" s="62">
        <v>0.54166666666666663</v>
      </c>
      <c r="O978" s="62">
        <v>0.625</v>
      </c>
      <c r="P978" s="23">
        <v>5.52</v>
      </c>
      <c r="Q978" s="27" t="s">
        <v>46</v>
      </c>
      <c r="R978" s="27" t="s">
        <v>47</v>
      </c>
      <c r="S978" s="27" t="s">
        <v>83</v>
      </c>
      <c r="T978" s="27"/>
      <c r="U978" s="27" t="s">
        <v>50</v>
      </c>
    </row>
    <row r="979" spans="1:21" s="192" customFormat="1" ht="14.25" customHeight="1" x14ac:dyDescent="0.2">
      <c r="A979" s="23" t="str">
        <f>IFERROR(VLOOKUP(D979,[23]CODIGOS!$A$1:$I$1872,2,0),"CODIGO INVALIDO ")</f>
        <v>ZONA 9</v>
      </c>
      <c r="B979" s="23" t="str">
        <f>IFERROR(VLOOKUP(D979,[23]CODIGOS!$A$1:$I$1872,3,0),"CODIGO INVALIDO ")</f>
        <v>DMQ</v>
      </c>
      <c r="C979" s="23" t="str">
        <f>IFERROR(VLOOKUP(D979,[23]CODIGOS!$A$1:$I$1872,4,0),"CODIGO INVALIDO ")</f>
        <v>QUITO</v>
      </c>
      <c r="D979" s="23" t="s">
        <v>243</v>
      </c>
      <c r="E979" s="23" t="str">
        <f>IFERROR(VLOOKUP(D979,[24]CODIGOS!$A$1:$I$1872,6,0),"CODIGO INVALIDO ")</f>
        <v>TUMBACO</v>
      </c>
      <c r="F979" s="23" t="str">
        <f>IFERROR(VLOOKUP(D979,[24]CODIGOS!$A$1:$I$1872,7,0),"CODIGO INVALIDO ")</f>
        <v>YARUQUI</v>
      </c>
      <c r="G979" s="23" t="str">
        <f>IFERROR(VLOOKUP(D979,[24]CODIGOS!$A$1:$I$1872,8,0),"CODIGO INVALIDO ")</f>
        <v>YARUQUI 1</v>
      </c>
      <c r="H979" s="23" t="s">
        <v>1066</v>
      </c>
      <c r="I979" s="108">
        <v>-0.1537654</v>
      </c>
      <c r="J979" s="108">
        <v>-78.319828849999993</v>
      </c>
      <c r="K979" s="68">
        <v>44783</v>
      </c>
      <c r="L979" s="68" t="s">
        <v>42</v>
      </c>
      <c r="M979" s="61" t="s">
        <v>17</v>
      </c>
      <c r="N979" s="62">
        <v>0.70833333333333337</v>
      </c>
      <c r="O979" s="62">
        <v>0.79166666666666663</v>
      </c>
      <c r="P979" s="23">
        <v>1.38</v>
      </c>
      <c r="Q979" s="27" t="s">
        <v>46</v>
      </c>
      <c r="R979" s="27" t="s">
        <v>47</v>
      </c>
      <c r="S979" s="27" t="s">
        <v>83</v>
      </c>
      <c r="T979" s="27"/>
      <c r="U979" s="27" t="s">
        <v>50</v>
      </c>
    </row>
    <row r="980" spans="1:21" s="192" customFormat="1" ht="14.25" customHeight="1" x14ac:dyDescent="0.2">
      <c r="A980" s="23" t="str">
        <f>IFERROR(VLOOKUP(D980,[23]CODIGOS!$A$1:$I$1872,2,0),"CODIGO INVALIDO ")</f>
        <v>ZONA 9</v>
      </c>
      <c r="B980" s="23" t="str">
        <f>IFERROR(VLOOKUP(D980,[23]CODIGOS!$A$1:$I$1872,3,0),"CODIGO INVALIDO ")</f>
        <v>DMQ</v>
      </c>
      <c r="C980" s="23" t="str">
        <f>IFERROR(VLOOKUP(D980,[23]CODIGOS!$A$1:$I$1872,4,0),"CODIGO INVALIDO ")</f>
        <v>QUITO</v>
      </c>
      <c r="D980" s="23" t="s">
        <v>243</v>
      </c>
      <c r="E980" s="23" t="str">
        <f>IFERROR(VLOOKUP(D980,[24]CODIGOS!$A$1:$I$1872,6,0),"CODIGO INVALIDO ")</f>
        <v>TUMBACO</v>
      </c>
      <c r="F980" s="23" t="str">
        <f>IFERROR(VLOOKUP(D980,[24]CODIGOS!$A$1:$I$1872,7,0),"CODIGO INVALIDO ")</f>
        <v>YARUQUI</v>
      </c>
      <c r="G980" s="23" t="str">
        <f>IFERROR(VLOOKUP(D980,[24]CODIGOS!$A$1:$I$1872,8,0),"CODIGO INVALIDO ")</f>
        <v>YARUQUI 1</v>
      </c>
      <c r="H980" s="23" t="s">
        <v>1067</v>
      </c>
      <c r="I980" s="108">
        <v>-0.20682229999999999</v>
      </c>
      <c r="J980" s="108">
        <v>-78.381721970000001</v>
      </c>
      <c r="K980" s="68">
        <v>44784</v>
      </c>
      <c r="L980" s="68" t="s">
        <v>42</v>
      </c>
      <c r="M980" s="61" t="s">
        <v>17</v>
      </c>
      <c r="N980" s="62">
        <v>0.70138888888888884</v>
      </c>
      <c r="O980" s="62">
        <v>0.75</v>
      </c>
      <c r="P980" s="23">
        <v>2.16</v>
      </c>
      <c r="Q980" s="27" t="s">
        <v>46</v>
      </c>
      <c r="R980" s="27" t="s">
        <v>47</v>
      </c>
      <c r="S980" s="27" t="s">
        <v>372</v>
      </c>
      <c r="T980" s="27"/>
      <c r="U980" s="27" t="s">
        <v>50</v>
      </c>
    </row>
    <row r="981" spans="1:21" s="192" customFormat="1" ht="14.25" customHeight="1" x14ac:dyDescent="0.2">
      <c r="A981" s="23" t="str">
        <f>IFERROR(VLOOKUP(D981,[23]CODIGOS!$A$1:$I$1872,2,0),"CODIGO INVALIDO ")</f>
        <v>ZONA 9</v>
      </c>
      <c r="B981" s="23" t="str">
        <f>IFERROR(VLOOKUP(D981,[23]CODIGOS!$A$1:$I$1872,3,0),"CODIGO INVALIDO ")</f>
        <v>DMQ</v>
      </c>
      <c r="C981" s="23" t="str">
        <f>IFERROR(VLOOKUP(D981,[23]CODIGOS!$A$1:$I$1872,4,0),"CODIGO INVALIDO ")</f>
        <v>QUITO</v>
      </c>
      <c r="D981" s="23" t="s">
        <v>1090</v>
      </c>
      <c r="E981" s="23" t="str">
        <f>IFERROR(VLOOKUP(D981,[24]CODIGOS!$A$1:$I$1872,6,0),"CODIGO INVALIDO ")</f>
        <v>LOS CHILLOS</v>
      </c>
      <c r="F981" s="23" t="str">
        <f>IFERROR(VLOOKUP(D981,[24]CODIGOS!$A$1:$I$1872,7,0),"CODIGO INVALIDO ")</f>
        <v>PINTAG</v>
      </c>
      <c r="G981" s="23" t="str">
        <f>IFERROR(VLOOKUP(D981,[24]CODIGOS!$A$1:$I$1872,8,0),"CODIGO INVALIDO ")</f>
        <v>PINTAG 2</v>
      </c>
      <c r="H981" s="23" t="s">
        <v>1091</v>
      </c>
      <c r="I981" s="108">
        <v>-0.36523929231385799</v>
      </c>
      <c r="J981" s="108">
        <v>-78.372720479965196</v>
      </c>
      <c r="K981" s="68">
        <v>44793</v>
      </c>
      <c r="L981" s="68" t="s">
        <v>42</v>
      </c>
      <c r="M981" s="61" t="s">
        <v>17</v>
      </c>
      <c r="N981" s="62">
        <v>0.50347222222222221</v>
      </c>
      <c r="O981" s="62">
        <v>0.6875</v>
      </c>
      <c r="P981" s="23">
        <v>50.79</v>
      </c>
      <c r="Q981" s="27" t="s">
        <v>46</v>
      </c>
      <c r="R981" s="27" t="s">
        <v>47</v>
      </c>
      <c r="S981" s="27" t="s">
        <v>216</v>
      </c>
      <c r="T981" s="27"/>
      <c r="U981" s="27" t="s">
        <v>50</v>
      </c>
    </row>
    <row r="982" spans="1:21" s="192" customFormat="1" ht="14.25" customHeight="1" x14ac:dyDescent="0.2">
      <c r="A982" s="23" t="str">
        <f>IFERROR(VLOOKUP(D982,[23]CODIGOS!$A$1:$I$1872,2,0),"CODIGO INVALIDO ")</f>
        <v>ZONA 2</v>
      </c>
      <c r="B982" s="23" t="str">
        <f>IFERROR(VLOOKUP(D982,[23]CODIGOS!$A$1:$I$1872,3,0),"CODIGO INVALIDO ")</f>
        <v>PICHINCHA</v>
      </c>
      <c r="C982" s="23" t="str">
        <f>IFERROR(VLOOKUP(D982,[23]CODIGOS!$A$1:$I$1872,4,0),"CODIGO INVALIDO ")</f>
        <v>RUMIÑAHUI</v>
      </c>
      <c r="D982" s="23" t="s">
        <v>326</v>
      </c>
      <c r="E982" s="23" t="str">
        <f>IFERROR(VLOOKUP(D982,[24]CODIGOS!$A$1:$I$1872,6,0),"CODIGO INVALIDO ")</f>
        <v>RUMIÑAHUI - MEJIA</v>
      </c>
      <c r="F982" s="23" t="str">
        <f>IFERROR(VLOOKUP(D982,[24]CODIGOS!$A$1:$I$1872,7,0),"CODIGO INVALIDO ")</f>
        <v>RURAL</v>
      </c>
      <c r="G982" s="23" t="str">
        <f>IFERROR(VLOOKUP(D982,[24]CODIGOS!$A$1:$I$1872,8,0),"CODIGO INVALIDO ")</f>
        <v>RURAL 1</v>
      </c>
      <c r="H982" s="23" t="s">
        <v>1119</v>
      </c>
      <c r="I982" s="108">
        <v>-0.46489697242335298</v>
      </c>
      <c r="J982" s="108">
        <v>-78.430631662738804</v>
      </c>
      <c r="K982" s="68">
        <v>44803</v>
      </c>
      <c r="L982" s="68" t="s">
        <v>42</v>
      </c>
      <c r="M982" s="61" t="s">
        <v>17</v>
      </c>
      <c r="N982" s="62">
        <v>0.45833333333333331</v>
      </c>
      <c r="O982" s="62">
        <v>0.52083333333333337</v>
      </c>
      <c r="P982" s="23">
        <v>1.23</v>
      </c>
      <c r="Q982" s="27" t="s">
        <v>46</v>
      </c>
      <c r="R982" s="27" t="s">
        <v>1120</v>
      </c>
      <c r="S982" s="27" t="s">
        <v>216</v>
      </c>
      <c r="T982" s="27"/>
      <c r="U982" s="27" t="s">
        <v>50</v>
      </c>
    </row>
    <row r="983" spans="1:21" s="192" customFormat="1" ht="14.25" customHeight="1" x14ac:dyDescent="0.2">
      <c r="A983" s="23" t="str">
        <f>IFERROR(VLOOKUP(D983,[23]CODIGOS!$A$1:$I$1872,2,0),"CODIGO INVALIDO ")</f>
        <v>ZONA 9</v>
      </c>
      <c r="B983" s="23" t="str">
        <f>IFERROR(VLOOKUP(D983,[23]CODIGOS!$A$1:$I$1872,3,0),"CODIGO INVALIDO ")</f>
        <v>DMQ</v>
      </c>
      <c r="C983" s="23" t="str">
        <f>IFERROR(VLOOKUP(D983,[23]CODIGOS!$A$1:$I$1872,4,0),"CODIGO INVALIDO ")</f>
        <v>QUITO</v>
      </c>
      <c r="D983" s="23" t="s">
        <v>576</v>
      </c>
      <c r="E983" s="23" t="str">
        <f>IFERROR(VLOOKUP(D983,[24]CODIGOS!$A$1:$I$1872,6,0),"CODIGO INVALIDO ")</f>
        <v>TUMBACO</v>
      </c>
      <c r="F983" s="23" t="str">
        <f>IFERROR(VLOOKUP(D983,[24]CODIGOS!$A$1:$I$1872,7,0),"CODIGO INVALIDO ")</f>
        <v>TUMBACO</v>
      </c>
      <c r="G983" s="23" t="str">
        <f>IFERROR(VLOOKUP(D983,[24]CODIGOS!$A$1:$I$1872,8,0),"CODIGO INVALIDO ")</f>
        <v>TUMBACO 2</v>
      </c>
      <c r="H983" s="23" t="s">
        <v>1140</v>
      </c>
      <c r="I983" s="108">
        <v>-0.213304861390334</v>
      </c>
      <c r="J983" s="108">
        <v>-78.388486504554706</v>
      </c>
      <c r="K983" s="68">
        <v>44806</v>
      </c>
      <c r="L983" s="68" t="s">
        <v>42</v>
      </c>
      <c r="M983" s="61" t="s">
        <v>17</v>
      </c>
      <c r="N983" s="62">
        <v>0.47916666666666669</v>
      </c>
      <c r="O983" s="62">
        <v>0.5</v>
      </c>
      <c r="P983" s="23">
        <v>9.34</v>
      </c>
      <c r="Q983" s="27" t="s">
        <v>46</v>
      </c>
      <c r="R983" s="27" t="s">
        <v>47</v>
      </c>
      <c r="S983" s="27" t="s">
        <v>962</v>
      </c>
      <c r="T983" s="27" t="s">
        <v>496</v>
      </c>
      <c r="U983" s="27" t="s">
        <v>50</v>
      </c>
    </row>
    <row r="984" spans="1:21" s="192" customFormat="1" ht="14.25" customHeight="1" x14ac:dyDescent="0.2">
      <c r="A984" s="23" t="str">
        <f>IFERROR(VLOOKUP(D984,[23]CODIGOS!$A$1:$I$1872,2,0),"CODIGO INVALIDO ")</f>
        <v>ZONA 9</v>
      </c>
      <c r="B984" s="23" t="str">
        <f>IFERROR(VLOOKUP(D984,[23]CODIGOS!$A$1:$I$1872,3,0),"CODIGO INVALIDO ")</f>
        <v>DMQ</v>
      </c>
      <c r="C984" s="23" t="str">
        <f>IFERROR(VLOOKUP(D984,[23]CODIGOS!$A$1:$I$1872,4,0),"CODIGO INVALIDO ")</f>
        <v>QUITO</v>
      </c>
      <c r="D984" s="23" t="s">
        <v>576</v>
      </c>
      <c r="E984" s="23" t="str">
        <f>IFERROR(VLOOKUP(D984,[24]CODIGOS!$A$1:$I$1872,6,0),"CODIGO INVALIDO ")</f>
        <v>TUMBACO</v>
      </c>
      <c r="F984" s="23" t="str">
        <f>IFERROR(VLOOKUP(D984,[24]CODIGOS!$A$1:$I$1872,7,0),"CODIGO INVALIDO ")</f>
        <v>TUMBACO</v>
      </c>
      <c r="G984" s="23" t="str">
        <f>IFERROR(VLOOKUP(D984,[24]CODIGOS!$A$1:$I$1872,8,0),"CODIGO INVALIDO ")</f>
        <v>TUMBACO 2</v>
      </c>
      <c r="H984" s="23" t="s">
        <v>1141</v>
      </c>
      <c r="I984" s="108">
        <v>-0.21194230859298099</v>
      </c>
      <c r="J984" s="108">
        <v>-78.388765454292297</v>
      </c>
      <c r="K984" s="68">
        <v>44806</v>
      </c>
      <c r="L984" s="68" t="s">
        <v>42</v>
      </c>
      <c r="M984" s="61" t="s">
        <v>17</v>
      </c>
      <c r="N984" s="62">
        <v>0.42708333333333331</v>
      </c>
      <c r="O984" s="62">
        <v>0.45833333333333331</v>
      </c>
      <c r="P984" s="23">
        <v>3.53</v>
      </c>
      <c r="Q984" s="27" t="s">
        <v>46</v>
      </c>
      <c r="R984" s="27" t="s">
        <v>47</v>
      </c>
      <c r="S984" s="27" t="s">
        <v>454</v>
      </c>
      <c r="T984" s="27" t="s">
        <v>1155</v>
      </c>
      <c r="U984" s="27" t="s">
        <v>50</v>
      </c>
    </row>
    <row r="985" spans="1:21" s="192" customFormat="1" ht="14.25" customHeight="1" x14ac:dyDescent="0.2">
      <c r="A985" s="23" t="str">
        <f>IFERROR(VLOOKUP(D985,[23]CODIGOS!$A$1:$I$1872,2,0),"CODIGO INVALIDO ")</f>
        <v>ZONA 9</v>
      </c>
      <c r="B985" s="23" t="str">
        <f>IFERROR(VLOOKUP(D985,[23]CODIGOS!$A$1:$I$1872,3,0),"CODIGO INVALIDO ")</f>
        <v>DMQ</v>
      </c>
      <c r="C985" s="23" t="str">
        <f>IFERROR(VLOOKUP(D985,[23]CODIGOS!$A$1:$I$1872,4,0),"CODIGO INVALIDO ")</f>
        <v>QUITO</v>
      </c>
      <c r="D985" s="23" t="s">
        <v>523</v>
      </c>
      <c r="E985" s="23" t="str">
        <f>IFERROR(VLOOKUP(D985,[24]CODIGOS!$A$1:$I$1872,6,0),"CODIGO INVALIDO ")</f>
        <v>MANUELA SAENZ</v>
      </c>
      <c r="F985" s="23" t="str">
        <f>IFERROR(VLOOKUP(D985,[24]CODIGOS!$A$1:$I$1872,7,0),"CODIGO INVALIDO ")</f>
        <v>ITCHIMBIA</v>
      </c>
      <c r="G985" s="23" t="str">
        <f>IFERROR(VLOOKUP(D985,[24]CODIGOS!$A$1:$I$1872,8,0),"CODIGO INVALIDO ")</f>
        <v>ITCHIMBIA 2</v>
      </c>
      <c r="H985" s="23" t="s">
        <v>1142</v>
      </c>
      <c r="I985" s="108">
        <v>-0.21288099999999999</v>
      </c>
      <c r="J985" s="108">
        <v>-78.485995531</v>
      </c>
      <c r="K985" s="68">
        <v>44810</v>
      </c>
      <c r="L985" s="68" t="s">
        <v>42</v>
      </c>
      <c r="M985" s="61" t="s">
        <v>17</v>
      </c>
      <c r="N985" s="62">
        <v>0.72916666666666663</v>
      </c>
      <c r="O985" s="62">
        <v>0.79166666666666663</v>
      </c>
      <c r="P985" s="23">
        <v>5.5</v>
      </c>
      <c r="Q985" s="27" t="s">
        <v>46</v>
      </c>
      <c r="R985" s="27" t="s">
        <v>47</v>
      </c>
      <c r="S985" s="27" t="s">
        <v>176</v>
      </c>
      <c r="T985" s="27"/>
      <c r="U985" s="27" t="s">
        <v>50</v>
      </c>
    </row>
    <row r="986" spans="1:21" s="192" customFormat="1" ht="14.25" customHeight="1" x14ac:dyDescent="0.2">
      <c r="A986" s="23" t="str">
        <f>IFERROR(VLOOKUP(D986,[23]CODIGOS!$A$1:$I$1872,2,0),"CODIGO INVALIDO ")</f>
        <v>ZONA 9</v>
      </c>
      <c r="B986" s="23" t="str">
        <f>IFERROR(VLOOKUP(D986,[23]CODIGOS!$A$1:$I$1872,3,0),"CODIGO INVALIDO ")</f>
        <v>DMQ</v>
      </c>
      <c r="C986" s="23" t="str">
        <f>IFERROR(VLOOKUP(D986,[23]CODIGOS!$A$1:$I$1872,4,0),"CODIGO INVALIDO ")</f>
        <v>QUITO</v>
      </c>
      <c r="D986" s="23" t="s">
        <v>487</v>
      </c>
      <c r="E986" s="23" t="str">
        <f>IFERROR(VLOOKUP(D986,[24]CODIGOS!$A$1:$I$1872,6,0),"CODIGO INVALIDO ")</f>
        <v>LOS CHILLOS</v>
      </c>
      <c r="F986" s="23" t="str">
        <f>IFERROR(VLOOKUP(D986,[24]CODIGOS!$A$1:$I$1872,7,0),"CODIGO INVALIDO ")</f>
        <v>SANTA ISABEL</v>
      </c>
      <c r="G986" s="23" t="str">
        <f>IFERROR(VLOOKUP(D986,[24]CODIGOS!$A$1:$I$1872,8,0),"CODIGO INVALIDO ")</f>
        <v>SANTA ISABEL 1</v>
      </c>
      <c r="H986" s="23" t="s">
        <v>1148</v>
      </c>
      <c r="I986" s="108">
        <v>-0.32543633899014501</v>
      </c>
      <c r="J986" s="108">
        <v>-78.485283814843498</v>
      </c>
      <c r="K986" s="68">
        <v>44811</v>
      </c>
      <c r="L986" s="68" t="s">
        <v>42</v>
      </c>
      <c r="M986" s="61" t="s">
        <v>17</v>
      </c>
      <c r="N986" s="62">
        <v>0.32291666666666669</v>
      </c>
      <c r="O986" s="62">
        <v>0.35416666666666669</v>
      </c>
      <c r="P986" s="23">
        <v>6.89</v>
      </c>
      <c r="Q986" s="27" t="s">
        <v>46</v>
      </c>
      <c r="R986" s="27" t="s">
        <v>47</v>
      </c>
      <c r="S986" s="27" t="s">
        <v>83</v>
      </c>
      <c r="T986" s="27"/>
      <c r="U986" s="27" t="s">
        <v>50</v>
      </c>
    </row>
    <row r="987" spans="1:21" s="192" customFormat="1" ht="14.25" customHeight="1" x14ac:dyDescent="0.2">
      <c r="A987" s="23" t="str">
        <f>IFERROR(VLOOKUP(D987,[23]CODIGOS!$A$1:$I$1872,2,0),"CODIGO INVALIDO ")</f>
        <v>ZONA 9</v>
      </c>
      <c r="B987" s="23" t="str">
        <f>IFERROR(VLOOKUP(D987,[23]CODIGOS!$A$1:$I$1872,3,0),"CODIGO INVALIDO ")</f>
        <v>DMQ</v>
      </c>
      <c r="C987" s="23" t="str">
        <f>IFERROR(VLOOKUP(D987,[23]CODIGOS!$A$1:$I$1872,4,0),"CODIGO INVALIDO ")</f>
        <v>QUITO</v>
      </c>
      <c r="D987" s="23" t="s">
        <v>211</v>
      </c>
      <c r="E987" s="23" t="str">
        <f>IFERROR(VLOOKUP(D987,[24]CODIGOS!$A$1:$I$1872,6,0),"CODIGO INVALIDO ")</f>
        <v>TUMBACO</v>
      </c>
      <c r="F987" s="23" t="str">
        <f>IFERROR(VLOOKUP(D987,[24]CODIGOS!$A$1:$I$1872,7,0),"CODIGO INVALIDO ")</f>
        <v>CHECA</v>
      </c>
      <c r="G987" s="23" t="str">
        <f>IFERROR(VLOOKUP(D987,[24]CODIGOS!$A$1:$I$1872,8,0),"CODIGO INVALIDO ")</f>
        <v>CHECA 1</v>
      </c>
      <c r="H987" s="23" t="s">
        <v>212</v>
      </c>
      <c r="I987" s="108">
        <v>-0.176486</v>
      </c>
      <c r="J987" s="108">
        <v>-78.328761</v>
      </c>
      <c r="K987" s="68">
        <v>44811</v>
      </c>
      <c r="L987" s="68" t="s">
        <v>42</v>
      </c>
      <c r="M987" s="61" t="s">
        <v>17</v>
      </c>
      <c r="N987" s="62">
        <v>0.75</v>
      </c>
      <c r="O987" s="62">
        <v>0.83333333333333337</v>
      </c>
      <c r="P987" s="23">
        <v>4.03</v>
      </c>
      <c r="Q987" s="27" t="s">
        <v>46</v>
      </c>
      <c r="R987" s="27" t="s">
        <v>47</v>
      </c>
      <c r="S987" s="27" t="s">
        <v>83</v>
      </c>
      <c r="T987" s="27"/>
      <c r="U987" s="27" t="s">
        <v>50</v>
      </c>
    </row>
    <row r="988" spans="1:21" s="192" customFormat="1" ht="14.25" customHeight="1" x14ac:dyDescent="0.2">
      <c r="A988" s="23" t="str">
        <f>IFERROR(VLOOKUP(D988,[23]CODIGOS!$A$1:$I$1872,2,0),"CODIGO INVALIDO ")</f>
        <v>ZONA 9</v>
      </c>
      <c r="B988" s="23" t="str">
        <f>IFERROR(VLOOKUP(D988,[23]CODIGOS!$A$1:$I$1872,3,0),"CODIGO INVALIDO ")</f>
        <v>DMQ</v>
      </c>
      <c r="C988" s="23" t="str">
        <f>IFERROR(VLOOKUP(D988,[23]CODIGOS!$A$1:$I$1872,4,0),"CODIGO INVALIDO ")</f>
        <v>QUITO</v>
      </c>
      <c r="D988" s="23" t="s">
        <v>524</v>
      </c>
      <c r="E988" s="23" t="str">
        <f>IFERROR(VLOOKUP(D988,[24]CODIGOS!$A$1:$I$1872,6,0),"CODIGO INVALIDO ")</f>
        <v>CALDERON</v>
      </c>
      <c r="F988" s="23" t="str">
        <f>IFERROR(VLOOKUP(D988,[24]CODIGOS!$A$1:$I$1872,7,0),"CODIGO INVALIDO ")</f>
        <v>GUAYLLABAMBA</v>
      </c>
      <c r="G988" s="23" t="str">
        <f>IFERROR(VLOOKUP(D988,[24]CODIGOS!$A$1:$I$1872,8,0),"CODIGO INVALIDO ")</f>
        <v>GUAYLLABAMBA 1</v>
      </c>
      <c r="H988" s="23" t="s">
        <v>525</v>
      </c>
      <c r="I988" s="108">
        <v>-6.1778100000000002E-2</v>
      </c>
      <c r="J988" s="108">
        <v>-78.349266999999998</v>
      </c>
      <c r="K988" s="68">
        <v>44812</v>
      </c>
      <c r="L988" s="68" t="s">
        <v>42</v>
      </c>
      <c r="M988" s="61" t="s">
        <v>17</v>
      </c>
      <c r="N988" s="62">
        <v>0.47916666666666669</v>
      </c>
      <c r="O988" s="62">
        <v>0.625</v>
      </c>
      <c r="P988" s="23">
        <v>14.37</v>
      </c>
      <c r="Q988" s="27" t="s">
        <v>46</v>
      </c>
      <c r="R988" s="27" t="s">
        <v>47</v>
      </c>
      <c r="S988" s="27" t="s">
        <v>176</v>
      </c>
      <c r="T988" s="27"/>
      <c r="U988" s="27" t="s">
        <v>50</v>
      </c>
    </row>
    <row r="989" spans="1:21" s="192" customFormat="1" ht="14.25" customHeight="1" x14ac:dyDescent="0.2">
      <c r="A989" s="23" t="str">
        <f>IFERROR(VLOOKUP(D989,[23]CODIGOS!$A$1:$I$1872,2,0),"CODIGO INVALIDO ")</f>
        <v>ZONA 9</v>
      </c>
      <c r="B989" s="23" t="str">
        <f>IFERROR(VLOOKUP(D989,[23]CODIGOS!$A$1:$I$1872,3,0),"CODIGO INVALIDO ")</f>
        <v>DMQ</v>
      </c>
      <c r="C989" s="23" t="str">
        <f>IFERROR(VLOOKUP(D989,[23]CODIGOS!$A$1:$I$1872,4,0),"CODIGO INVALIDO ")</f>
        <v>QUITO</v>
      </c>
      <c r="D989" s="45" t="s">
        <v>929</v>
      </c>
      <c r="E989" s="23" t="str">
        <f>IFERROR(VLOOKUP(D989,[24]CODIGOS!$A$1:$I$1872,6,0),"CODIGO INVALIDO ")</f>
        <v>LOS CHILLOS</v>
      </c>
      <c r="F989" s="23" t="str">
        <f>IFERROR(VLOOKUP(D989,[24]CODIGOS!$A$1:$I$1872,7,0),"CODIGO INVALIDO ")</f>
        <v>GUANGOPOLO</v>
      </c>
      <c r="G989" s="23" t="str">
        <f>IFERROR(VLOOKUP(D989,[24]CODIGOS!$A$1:$I$1872,8,0),"CODIGO INVALIDO ")</f>
        <v>GUANGOPOLO 1</v>
      </c>
      <c r="H989" s="23" t="s">
        <v>1174</v>
      </c>
      <c r="I989" s="23">
        <v>-0.25792034778312301</v>
      </c>
      <c r="J989" s="37">
        <v>-78.438262939453097</v>
      </c>
      <c r="K989" s="68">
        <v>44820</v>
      </c>
      <c r="L989" s="68" t="s">
        <v>42</v>
      </c>
      <c r="M989" s="61" t="s">
        <v>17</v>
      </c>
      <c r="N989" s="56">
        <v>0.54166666666666663</v>
      </c>
      <c r="O989" s="62">
        <v>0.64583333333333337</v>
      </c>
      <c r="P989" s="27">
        <v>1.8</v>
      </c>
      <c r="Q989" s="27" t="s">
        <v>46</v>
      </c>
      <c r="R989" s="27" t="s">
        <v>47</v>
      </c>
      <c r="S989" s="27" t="s">
        <v>83</v>
      </c>
      <c r="T989" s="27"/>
      <c r="U989" s="27" t="s">
        <v>50</v>
      </c>
    </row>
    <row r="990" spans="1:21" s="192" customFormat="1" ht="14.25" customHeight="1" x14ac:dyDescent="0.2">
      <c r="A990" s="23" t="str">
        <f>IFERROR(VLOOKUP(D990,[23]CODIGOS!$A$1:$I$1872,2,0),"CODIGO INVALIDO ")</f>
        <v>ZONA 9</v>
      </c>
      <c r="B990" s="23" t="str">
        <f>IFERROR(VLOOKUP(D990,[23]CODIGOS!$A$1:$I$1872,3,0),"CODIGO INVALIDO ")</f>
        <v>DMQ</v>
      </c>
      <c r="C990" s="23" t="str">
        <f>IFERROR(VLOOKUP(D990,[23]CODIGOS!$A$1:$I$1872,4,0),"CODIGO INVALIDO ")</f>
        <v>QUITO</v>
      </c>
      <c r="D990" s="45" t="s">
        <v>414</v>
      </c>
      <c r="E990" s="23" t="str">
        <f>IFERROR(VLOOKUP(D990,[24]CODIGOS!$A$1:$I$1872,6,0),"CODIGO INVALIDO ")</f>
        <v>LA DELICIA</v>
      </c>
      <c r="F990" s="23" t="str">
        <f>IFERROR(VLOOKUP(D990,[24]CODIGOS!$A$1:$I$1872,7,0),"CODIGO INVALIDO ")</f>
        <v>CALACALI</v>
      </c>
      <c r="G990" s="23" t="str">
        <f>IFERROR(VLOOKUP(D990,[24]CODIGOS!$A$1:$I$1872,8,0),"CODIGO INVALIDO ")</f>
        <v>CALACALI 1</v>
      </c>
      <c r="H990" s="23" t="s">
        <v>1180</v>
      </c>
      <c r="I990" s="23">
        <v>-1.8208377668259999E-3</v>
      </c>
      <c r="J990" s="37">
        <v>-78.536281586043799</v>
      </c>
      <c r="K990" s="68">
        <v>44821</v>
      </c>
      <c r="L990" s="68" t="s">
        <v>42</v>
      </c>
      <c r="M990" s="61" t="s">
        <v>17</v>
      </c>
      <c r="N990" s="56">
        <v>0.72916666666666663</v>
      </c>
      <c r="O990" s="62">
        <v>0.75</v>
      </c>
      <c r="P990" s="27">
        <v>17.11</v>
      </c>
      <c r="Q990" s="27" t="s">
        <v>46</v>
      </c>
      <c r="R990" s="27" t="s">
        <v>47</v>
      </c>
      <c r="S990" s="27" t="s">
        <v>49</v>
      </c>
      <c r="T990" s="27" t="s">
        <v>165</v>
      </c>
      <c r="U990" s="27" t="s">
        <v>50</v>
      </c>
    </row>
    <row r="991" spans="1:21" s="192" customFormat="1" ht="14.25" customHeight="1" x14ac:dyDescent="0.2">
      <c r="A991" s="23" t="str">
        <f>IFERROR(VLOOKUP(D991,[23]CODIGOS!$A$1:$I$1872,2,0),"CODIGO INVALIDO ")</f>
        <v>ZONA 9</v>
      </c>
      <c r="B991" s="23" t="str">
        <f>IFERROR(VLOOKUP(D991,[23]CODIGOS!$A$1:$I$1872,3,0),"CODIGO INVALIDO ")</f>
        <v>DMQ</v>
      </c>
      <c r="C991" s="23" t="str">
        <f>IFERROR(VLOOKUP(D991,[23]CODIGOS!$A$1:$I$1872,4,0),"CODIGO INVALIDO ")</f>
        <v>QUITO</v>
      </c>
      <c r="D991" s="45" t="s">
        <v>1191</v>
      </c>
      <c r="E991" s="23" t="str">
        <f>IFERROR(VLOOKUP(D991,[24]CODIGOS!$A$1:$I$1872,6,0),"CODIGO INVALIDO ")</f>
        <v>QUITUMBE</v>
      </c>
      <c r="F991" s="23" t="str">
        <f>IFERROR(VLOOKUP(D991,[24]CODIGOS!$A$1:$I$1872,7,0),"CODIGO INVALIDO ")</f>
        <v>QUITUMBE</v>
      </c>
      <c r="G991" s="23" t="str">
        <f>IFERROR(VLOOKUP(D991,[24]CODIGOS!$A$1:$I$1872,8,0),"CODIGO INVALIDO ")</f>
        <v>QUITUMBE 3</v>
      </c>
      <c r="H991" s="23" t="s">
        <v>242</v>
      </c>
      <c r="I991" s="23">
        <v>-0.30592200000000003</v>
      </c>
      <c r="J991" s="37">
        <v>-78.537293509999998</v>
      </c>
      <c r="K991" s="68">
        <v>44824</v>
      </c>
      <c r="L991" s="68" t="s">
        <v>42</v>
      </c>
      <c r="M991" s="61" t="s">
        <v>17</v>
      </c>
      <c r="N991" s="56">
        <v>0.4375</v>
      </c>
      <c r="O991" s="62">
        <v>0.5</v>
      </c>
      <c r="P991" s="27">
        <v>0.75</v>
      </c>
      <c r="Q991" s="27" t="s">
        <v>46</v>
      </c>
      <c r="R991" s="27" t="s">
        <v>47</v>
      </c>
      <c r="S991" s="27" t="s">
        <v>83</v>
      </c>
      <c r="T991" s="27"/>
      <c r="U991" s="27" t="s">
        <v>50</v>
      </c>
    </row>
    <row r="992" spans="1:21" s="192" customFormat="1" ht="14.25" customHeight="1" x14ac:dyDescent="0.2">
      <c r="A992" s="23" t="str">
        <f>IFERROR(VLOOKUP(D992,[23]CODIGOS!$A$1:$I$1872,2,0),"CODIGO INVALIDO ")</f>
        <v>ZONA 2</v>
      </c>
      <c r="B992" s="23" t="str">
        <f>IFERROR(VLOOKUP(D992,[23]CODIGOS!$A$1:$I$1872,3,0),"CODIGO INVALIDO ")</f>
        <v>PICHINCHA</v>
      </c>
      <c r="C992" s="23" t="str">
        <f>IFERROR(VLOOKUP(D992,[23]CODIGOS!$A$1:$I$1872,4,0),"CODIGO INVALIDO ")</f>
        <v>RUMIÑAHUI</v>
      </c>
      <c r="D992" s="45" t="s">
        <v>526</v>
      </c>
      <c r="E992" s="23" t="str">
        <f>IFERROR(VLOOKUP(D992,[24]CODIGOS!$A$1:$I$1872,6,0),"CODIGO INVALIDO ")</f>
        <v>RUMIÑAHUI - MEJIA</v>
      </c>
      <c r="F992" s="23" t="str">
        <f>IFERROR(VLOOKUP(D992,[24]CODIGOS!$A$1:$I$1872,7,0),"CODIGO INVALIDO ")</f>
        <v>FAJARDO</v>
      </c>
      <c r="G992" s="23" t="str">
        <f>IFERROR(VLOOKUP(D992,[24]CODIGOS!$A$1:$I$1872,8,0),"CODIGO INVALIDO ")</f>
        <v>FAJARDO 2</v>
      </c>
      <c r="H992" s="23" t="s">
        <v>1037</v>
      </c>
      <c r="I992" s="23">
        <v>-0.32722770000000001</v>
      </c>
      <c r="J992" s="37">
        <v>-78.462263300000004</v>
      </c>
      <c r="K992" s="68">
        <v>44824</v>
      </c>
      <c r="L992" s="68" t="s">
        <v>42</v>
      </c>
      <c r="M992" s="61" t="s">
        <v>17</v>
      </c>
      <c r="N992" s="56">
        <v>0.5</v>
      </c>
      <c r="O992" s="62">
        <v>0.5625</v>
      </c>
      <c r="P992" s="27">
        <v>3.03</v>
      </c>
      <c r="Q992" s="27" t="s">
        <v>46</v>
      </c>
      <c r="R992" s="27" t="s">
        <v>47</v>
      </c>
      <c r="S992" s="27" t="s">
        <v>49</v>
      </c>
      <c r="T992" s="27"/>
      <c r="U992" s="27" t="s">
        <v>50</v>
      </c>
    </row>
    <row r="993" spans="1:21" s="192" customFormat="1" ht="14.25" customHeight="1" x14ac:dyDescent="0.2">
      <c r="A993" s="23" t="str">
        <f>IFERROR(VLOOKUP(D993,[23]CODIGOS!$A$1:$I$1872,2,0),"CODIGO INVALIDO ")</f>
        <v>ZONA 9</v>
      </c>
      <c r="B993" s="23" t="str">
        <f>IFERROR(VLOOKUP(D993,[23]CODIGOS!$A$1:$I$1872,3,0),"CODIGO INVALIDO ")</f>
        <v>DMQ</v>
      </c>
      <c r="C993" s="23" t="str">
        <f>IFERROR(VLOOKUP(D993,[23]CODIGOS!$A$1:$I$1872,4,0),"CODIGO INVALIDO ")</f>
        <v>QUITO</v>
      </c>
      <c r="D993" s="45" t="s">
        <v>243</v>
      </c>
      <c r="E993" s="23" t="str">
        <f>IFERROR(VLOOKUP(D993,[24]CODIGOS!$A$1:$I$1872,6,0),"CODIGO INVALIDO ")</f>
        <v>TUMBACO</v>
      </c>
      <c r="F993" s="23" t="str">
        <f>IFERROR(VLOOKUP(D993,[24]CODIGOS!$A$1:$I$1872,7,0),"CODIGO INVALIDO ")</f>
        <v>YARUQUI</v>
      </c>
      <c r="G993" s="23" t="str">
        <f>IFERROR(VLOOKUP(D993,[24]CODIGOS!$A$1:$I$1872,8,0),"CODIGO INVALIDO ")</f>
        <v>YARUQUI 1</v>
      </c>
      <c r="H993" s="23" t="s">
        <v>1067</v>
      </c>
      <c r="I993" s="23">
        <v>-0.20733740000000001</v>
      </c>
      <c r="J993" s="37">
        <v>-78.380865999999997</v>
      </c>
      <c r="K993" s="68">
        <v>44825</v>
      </c>
      <c r="L993" s="68" t="s">
        <v>42</v>
      </c>
      <c r="M993" s="61" t="s">
        <v>17</v>
      </c>
      <c r="N993" s="56">
        <v>0.5</v>
      </c>
      <c r="O993" s="62">
        <v>0.58333333333333337</v>
      </c>
      <c r="P993" s="27">
        <v>4.13</v>
      </c>
      <c r="Q993" s="27" t="s">
        <v>46</v>
      </c>
      <c r="R993" s="27" t="s">
        <v>47</v>
      </c>
      <c r="S993" s="27" t="s">
        <v>75</v>
      </c>
      <c r="T993" s="27" t="s">
        <v>427</v>
      </c>
      <c r="U993" s="27" t="s">
        <v>50</v>
      </c>
    </row>
    <row r="994" spans="1:21" s="192" customFormat="1" ht="14.25" customHeight="1" x14ac:dyDescent="0.2">
      <c r="A994" s="23" t="str">
        <f>IFERROR(VLOOKUP(D994,[23]CODIGOS!$A$1:$I$1872,2,0),"CODIGO INVALIDO ")</f>
        <v>ZONA 9</v>
      </c>
      <c r="B994" s="23" t="str">
        <f>IFERROR(VLOOKUP(D994,[23]CODIGOS!$A$1:$I$1872,3,0),"CODIGO INVALIDO ")</f>
        <v>DMQ</v>
      </c>
      <c r="C994" s="23" t="str">
        <f>IFERROR(VLOOKUP(D994,[23]CODIGOS!$A$1:$I$1872,4,0),"CODIGO INVALIDO ")</f>
        <v>QUITO</v>
      </c>
      <c r="D994" s="45" t="s">
        <v>1191</v>
      </c>
      <c r="E994" s="23" t="str">
        <f>IFERROR(VLOOKUP(D994,[24]CODIGOS!$A$1:$I$1872,6,0),"CODIGO INVALIDO ")</f>
        <v>QUITUMBE</v>
      </c>
      <c r="F994" s="23" t="str">
        <f>IFERROR(VLOOKUP(D994,[24]CODIGOS!$A$1:$I$1872,7,0),"CODIGO INVALIDO ")</f>
        <v>QUITUMBE</v>
      </c>
      <c r="G994" s="23" t="str">
        <f>IFERROR(VLOOKUP(D994,[24]CODIGOS!$A$1:$I$1872,8,0),"CODIGO INVALIDO ")</f>
        <v>QUITUMBE 3</v>
      </c>
      <c r="H994" s="23" t="s">
        <v>1196</v>
      </c>
      <c r="I994" s="23">
        <v>-0.28649000000000002</v>
      </c>
      <c r="J994" s="37">
        <v>-78.626199959999994</v>
      </c>
      <c r="K994" s="68">
        <v>44826</v>
      </c>
      <c r="L994" s="68" t="s">
        <v>42</v>
      </c>
      <c r="M994" s="61" t="s">
        <v>17</v>
      </c>
      <c r="N994" s="56">
        <v>0.45833333333333331</v>
      </c>
      <c r="O994" s="62">
        <v>0.54166666666666663</v>
      </c>
      <c r="P994" s="27">
        <v>3.91</v>
      </c>
      <c r="Q994" s="27" t="s">
        <v>46</v>
      </c>
      <c r="R994" s="27" t="s">
        <v>47</v>
      </c>
      <c r="S994" s="27" t="s">
        <v>176</v>
      </c>
      <c r="T994" s="27"/>
      <c r="U994" s="27" t="s">
        <v>50</v>
      </c>
    </row>
    <row r="995" spans="1:21" s="192" customFormat="1" ht="14.25" customHeight="1" x14ac:dyDescent="0.2">
      <c r="A995" s="23" t="str">
        <f>IFERROR(VLOOKUP(D995,[23]CODIGOS!$A$1:$I$1872,2,0),"CODIGO INVALIDO ")</f>
        <v>ZONA 9</v>
      </c>
      <c r="B995" s="23" t="str">
        <f>IFERROR(VLOOKUP(D995,[23]CODIGOS!$A$1:$I$1872,3,0),"CODIGO INVALIDO ")</f>
        <v>DMQ</v>
      </c>
      <c r="C995" s="23" t="str">
        <f>IFERROR(VLOOKUP(D995,[23]CODIGOS!$A$1:$I$1872,4,0),"CODIGO INVALIDO ")</f>
        <v>QUITO</v>
      </c>
      <c r="D995" s="45" t="s">
        <v>487</v>
      </c>
      <c r="E995" s="23" t="str">
        <f>IFERROR(VLOOKUP(D995,[24]CODIGOS!$A$1:$I$1872,6,0),"CODIGO INVALIDO ")</f>
        <v>LOS CHILLOS</v>
      </c>
      <c r="F995" s="23" t="str">
        <f>IFERROR(VLOOKUP(D995,[24]CODIGOS!$A$1:$I$1872,7,0),"CODIGO INVALIDO ")</f>
        <v>SANTA ISABEL</v>
      </c>
      <c r="G995" s="23" t="str">
        <f>IFERROR(VLOOKUP(D995,[24]CODIGOS!$A$1:$I$1872,8,0),"CODIGO INVALIDO ")</f>
        <v>SANTA ISABEL 1</v>
      </c>
      <c r="H995" s="23" t="s">
        <v>1222</v>
      </c>
      <c r="I995" s="23">
        <v>-0.34109899999999999</v>
      </c>
      <c r="J995" s="37">
        <v>-78.490886000000003</v>
      </c>
      <c r="K995" s="68">
        <v>44834</v>
      </c>
      <c r="L995" s="68" t="s">
        <v>42</v>
      </c>
      <c r="M995" s="61" t="s">
        <v>17</v>
      </c>
      <c r="N995" s="56">
        <v>0.54166666666666663</v>
      </c>
      <c r="O995" s="62">
        <v>0.58333333333333337</v>
      </c>
      <c r="P995" s="27">
        <v>1.71</v>
      </c>
      <c r="Q995" s="27" t="s">
        <v>46</v>
      </c>
      <c r="R995" s="27" t="s">
        <v>47</v>
      </c>
      <c r="S995" s="27" t="s">
        <v>83</v>
      </c>
      <c r="T995" s="27"/>
      <c r="U995" s="27" t="s">
        <v>50</v>
      </c>
    </row>
    <row r="996" spans="1:21" s="192" customFormat="1" ht="14.25" customHeight="1" x14ac:dyDescent="0.2">
      <c r="A996" s="23" t="str">
        <f>IFERROR(VLOOKUP(D996,[23]CODIGOS!$A$1:$I$1872,2,0),"CODIGO INVALIDO ")</f>
        <v>ZONA 9</v>
      </c>
      <c r="B996" s="23" t="str">
        <f>IFERROR(VLOOKUP(D996,[23]CODIGOS!$A$1:$I$1872,3,0),"CODIGO INVALIDO ")</f>
        <v>DMQ</v>
      </c>
      <c r="C996" s="23" t="str">
        <f>IFERROR(VLOOKUP(D996,[23]CODIGOS!$A$1:$I$1872,4,0),"CODIGO INVALIDO ")</f>
        <v>QUITO</v>
      </c>
      <c r="D996" s="45" t="s">
        <v>1227</v>
      </c>
      <c r="E996" s="23" t="str">
        <f>IFERROR(VLOOKUP(D996,[24]CODIGOS!$A$1:$I$1872,6,0),"CODIGO INVALIDO ")</f>
        <v>ELOY ALFARO-DMQ</v>
      </c>
      <c r="F996" s="23" t="str">
        <f>IFERROR(VLOOKUP(D996,[24]CODIGOS!$A$1:$I$1872,7,0),"CODIGO INVALIDO ")</f>
        <v>ARGELIA</v>
      </c>
      <c r="G996" s="23" t="str">
        <f>IFERROR(VLOOKUP(D996,[24]CODIGOS!$A$1:$I$1872,8,0),"CODIGO INVALIDO ")</f>
        <v>ARGELIA 4</v>
      </c>
      <c r="H996" s="23" t="s">
        <v>1228</v>
      </c>
      <c r="I996" s="23">
        <v>-0.293325096559298</v>
      </c>
      <c r="J996" s="37">
        <v>-78.527151346206594</v>
      </c>
      <c r="K996" s="68">
        <v>44840</v>
      </c>
      <c r="L996" s="68" t="s">
        <v>42</v>
      </c>
      <c r="M996" s="61" t="s">
        <v>17</v>
      </c>
      <c r="N996" s="56">
        <v>0.4861111111111111</v>
      </c>
      <c r="O996" s="62">
        <v>0.58333333333333337</v>
      </c>
      <c r="P996" s="27">
        <v>11.73</v>
      </c>
      <c r="Q996" s="27" t="s">
        <v>550</v>
      </c>
      <c r="R996" s="27" t="s">
        <v>1120</v>
      </c>
      <c r="S996" s="27" t="s">
        <v>83</v>
      </c>
      <c r="T996" s="27"/>
      <c r="U996" s="27" t="s">
        <v>50</v>
      </c>
    </row>
    <row r="997" spans="1:21" s="192" customFormat="1" ht="14.25" customHeight="1" x14ac:dyDescent="0.2">
      <c r="A997" s="23" t="str">
        <f>IFERROR(VLOOKUP(D997,[23]CODIGOS!$A$1:$I$1872,2,0),"CODIGO INVALIDO ")</f>
        <v>ZONA 9</v>
      </c>
      <c r="B997" s="23" t="str">
        <f>IFERROR(VLOOKUP(D997,[23]CODIGOS!$A$1:$I$1872,3,0),"CODIGO INVALIDO ")</f>
        <v>DMQ</v>
      </c>
      <c r="C997" s="23" t="str">
        <f>IFERROR(VLOOKUP(D997,[23]CODIGOS!$A$1:$I$1872,4,0),"CODIGO INVALIDO ")</f>
        <v>QUITO</v>
      </c>
      <c r="D997" s="45" t="s">
        <v>146</v>
      </c>
      <c r="E997" s="23" t="str">
        <f>IFERROR(VLOOKUP(D997,[24]CODIGOS!$A$1:$I$1872,6,0),"CODIGO INVALIDO ")</f>
        <v>LOS CHILLOS</v>
      </c>
      <c r="F997" s="23" t="str">
        <f>IFERROR(VLOOKUP(D997,[24]CODIGOS!$A$1:$I$1872,7,0),"CODIGO INVALIDO ")</f>
        <v>SANTA ROSA</v>
      </c>
      <c r="G997" s="23" t="str">
        <f>IFERROR(VLOOKUP(D997,[24]CODIGOS!$A$1:$I$1872,8,0),"CODIGO INVALIDO ")</f>
        <v>SANTA ROSA 1</v>
      </c>
      <c r="H997" s="23" t="s">
        <v>41</v>
      </c>
      <c r="I997" s="23">
        <v>-0.32786700000000002</v>
      </c>
      <c r="J997" s="37">
        <v>-78.392654199999996</v>
      </c>
      <c r="K997" s="68">
        <v>44845</v>
      </c>
      <c r="L997" s="68" t="s">
        <v>42</v>
      </c>
      <c r="M997" s="61" t="s">
        <v>17</v>
      </c>
      <c r="N997" s="56">
        <v>0.53333333333333333</v>
      </c>
      <c r="O997" s="62">
        <v>0.70833333333333337</v>
      </c>
      <c r="P997" s="27">
        <v>21.86</v>
      </c>
      <c r="Q997" s="27" t="s">
        <v>46</v>
      </c>
      <c r="R997" s="27" t="s">
        <v>47</v>
      </c>
      <c r="S997" s="27" t="s">
        <v>176</v>
      </c>
      <c r="T997" s="27"/>
      <c r="U997" s="27" t="s">
        <v>50</v>
      </c>
    </row>
    <row r="998" spans="1:21" s="192" customFormat="1" ht="14.25" customHeight="1" x14ac:dyDescent="0.2">
      <c r="A998" s="23" t="str">
        <f>IFERROR(VLOOKUP(D998,[23]CODIGOS!$A$1:$I$1872,2,0),"CODIGO INVALIDO ")</f>
        <v>ZONA 9</v>
      </c>
      <c r="B998" s="23" t="str">
        <f>IFERROR(VLOOKUP(D998,[23]CODIGOS!$A$1:$I$1872,3,0),"CODIGO INVALIDO ")</f>
        <v>DMQ</v>
      </c>
      <c r="C998" s="23" t="str">
        <f>IFERROR(VLOOKUP(D998,[23]CODIGOS!$A$1:$I$1872,4,0),"CODIGO INVALIDO ")</f>
        <v>QUITO</v>
      </c>
      <c r="D998" s="45" t="s">
        <v>146</v>
      </c>
      <c r="E998" s="23" t="str">
        <f>IFERROR(VLOOKUP(D998,[24]CODIGOS!$A$1:$I$1872,6,0),"CODIGO INVALIDO ")</f>
        <v>LOS CHILLOS</v>
      </c>
      <c r="F998" s="23" t="str">
        <f>IFERROR(VLOOKUP(D998,[24]CODIGOS!$A$1:$I$1872,7,0),"CODIGO INVALIDO ")</f>
        <v>SANTA ROSA</v>
      </c>
      <c r="G998" s="23" t="str">
        <f>IFERROR(VLOOKUP(D998,[24]CODIGOS!$A$1:$I$1872,8,0),"CODIGO INVALIDO ")</f>
        <v>SANTA ROSA 1</v>
      </c>
      <c r="H998" s="23" t="s">
        <v>41</v>
      </c>
      <c r="I998" s="23">
        <v>-0.33052150000000002</v>
      </c>
      <c r="J998" s="37">
        <v>-78.387017900000004</v>
      </c>
      <c r="K998" s="68">
        <v>44845</v>
      </c>
      <c r="L998" s="68" t="s">
        <v>42</v>
      </c>
      <c r="M998" s="61" t="s">
        <v>17</v>
      </c>
      <c r="N998" s="56">
        <v>0.61805555555555558</v>
      </c>
      <c r="O998" s="62">
        <v>0.66666666666666663</v>
      </c>
      <c r="P998" s="27">
        <v>6</v>
      </c>
      <c r="Q998" s="27" t="s">
        <v>46</v>
      </c>
      <c r="R998" s="27" t="s">
        <v>47</v>
      </c>
      <c r="S998" s="27" t="s">
        <v>83</v>
      </c>
      <c r="T998" s="27"/>
      <c r="U998" s="27" t="s">
        <v>50</v>
      </c>
    </row>
    <row r="999" spans="1:21" s="192" customFormat="1" ht="14.25" customHeight="1" x14ac:dyDescent="0.2">
      <c r="A999" s="23" t="str">
        <f>IFERROR(VLOOKUP(D999,[23]CODIGOS!$A$1:$I$1872,2,0),"CODIGO INVALIDO ")</f>
        <v>ZONA 9</v>
      </c>
      <c r="B999" s="23" t="str">
        <f>IFERROR(VLOOKUP(D999,[23]CODIGOS!$A$1:$I$1872,3,0),"CODIGO INVALIDO ")</f>
        <v>DMQ</v>
      </c>
      <c r="C999" s="23" t="str">
        <f>IFERROR(VLOOKUP(D999,[23]CODIGOS!$A$1:$I$1872,4,0),"CODIGO INVALIDO ")</f>
        <v>QUITO</v>
      </c>
      <c r="D999" s="45" t="s">
        <v>595</v>
      </c>
      <c r="E999" s="23" t="str">
        <f>IFERROR(VLOOKUP(D999,[24]CODIGOS!$A$1:$I$1872,6,0),"CODIGO INVALIDO ")</f>
        <v>LOS CHILLOS</v>
      </c>
      <c r="F999" s="23" t="str">
        <f>IFERROR(VLOOKUP(D999,[24]CODIGOS!$A$1:$I$1872,7,0),"CODIGO INVALIDO ")</f>
        <v>LA MERCED</v>
      </c>
      <c r="G999" s="23" t="str">
        <f>IFERROR(VLOOKUP(D999,[24]CODIGOS!$A$1:$I$1872,8,0),"CODIGO INVALIDO ")</f>
        <v>LA MERCED 1</v>
      </c>
      <c r="H999" s="23" t="s">
        <v>401</v>
      </c>
      <c r="I999" s="23">
        <v>-0.29247439427085098</v>
      </c>
      <c r="J999" s="37">
        <v>-78.399217457676002</v>
      </c>
      <c r="K999" s="68">
        <v>44852</v>
      </c>
      <c r="L999" s="68" t="s">
        <v>42</v>
      </c>
      <c r="M999" s="61" t="s">
        <v>17</v>
      </c>
      <c r="N999" s="56">
        <v>0.45833333333333331</v>
      </c>
      <c r="O999" s="62">
        <v>0.52083333333333337</v>
      </c>
      <c r="P999" s="27">
        <v>10.75</v>
      </c>
      <c r="Q999" s="27" t="s">
        <v>46</v>
      </c>
      <c r="R999" s="27" t="s">
        <v>47</v>
      </c>
      <c r="S999" s="27" t="s">
        <v>83</v>
      </c>
      <c r="T999" s="27"/>
      <c r="U999" s="27" t="s">
        <v>50</v>
      </c>
    </row>
    <row r="1000" spans="1:21" s="192" customFormat="1" ht="14.25" customHeight="1" x14ac:dyDescent="0.2">
      <c r="A1000" s="23" t="str">
        <f>IFERROR(VLOOKUP(D1000,[23]CODIGOS!$A$1:$I$1872,2,0),"CODIGO INVALIDO ")</f>
        <v>ZONA 9</v>
      </c>
      <c r="B1000" s="23" t="str">
        <f>IFERROR(VLOOKUP(D1000,[23]CODIGOS!$A$1:$I$1872,3,0),"CODIGO INVALIDO ")</f>
        <v>DMQ</v>
      </c>
      <c r="C1000" s="23" t="str">
        <f>IFERROR(VLOOKUP(D1000,[23]CODIGOS!$A$1:$I$1872,4,0),"CODIGO INVALIDO ")</f>
        <v>QUITO</v>
      </c>
      <c r="D1000" s="45" t="s">
        <v>222</v>
      </c>
      <c r="E1000" s="23" t="str">
        <f>IFERROR(VLOOKUP(D1000,[24]CODIGOS!$A$1:$I$1872,6,0),"CODIGO INVALIDO ")</f>
        <v>LOS CHILLOS</v>
      </c>
      <c r="F1000" s="23" t="str">
        <f>IFERROR(VLOOKUP(D1000,[24]CODIGOS!$A$1:$I$1872,7,0),"CODIGO INVALIDO ")</f>
        <v>ALANGASI</v>
      </c>
      <c r="G1000" s="23" t="str">
        <f>IFERROR(VLOOKUP(D1000,[24]CODIGOS!$A$1:$I$1872,8,0),"CODIGO INVALIDO ")</f>
        <v>ALANGASI 1</v>
      </c>
      <c r="H1000" s="23" t="s">
        <v>1250</v>
      </c>
      <c r="I1000" s="23">
        <v>-0.32925107584112201</v>
      </c>
      <c r="J1000" s="37">
        <v>-78.403185101592499</v>
      </c>
      <c r="K1000" s="68">
        <v>44852</v>
      </c>
      <c r="L1000" s="68" t="s">
        <v>42</v>
      </c>
      <c r="M1000" s="61" t="s">
        <v>17</v>
      </c>
      <c r="N1000" s="56">
        <v>0.5</v>
      </c>
      <c r="O1000" s="62">
        <v>0.5625</v>
      </c>
      <c r="P1000" s="27">
        <v>6.05</v>
      </c>
      <c r="Q1000" s="27" t="s">
        <v>46</v>
      </c>
      <c r="R1000" s="27" t="s">
        <v>47</v>
      </c>
      <c r="S1000" s="27" t="s">
        <v>83</v>
      </c>
      <c r="T1000" s="27"/>
      <c r="U1000" s="27" t="s">
        <v>50</v>
      </c>
    </row>
    <row r="1001" spans="1:21" s="192" customFormat="1" ht="14.25" customHeight="1" x14ac:dyDescent="0.2">
      <c r="A1001" s="23" t="str">
        <f>IFERROR(VLOOKUP(D1001,[23]CODIGOS!$A$1:$I$1872,2,0),"CODIGO INVALIDO ")</f>
        <v>ZONA 9</v>
      </c>
      <c r="B1001" s="23" t="str">
        <f>IFERROR(VLOOKUP(D1001,[23]CODIGOS!$A$1:$I$1872,3,0),"CODIGO INVALIDO ")</f>
        <v>DMQ</v>
      </c>
      <c r="C1001" s="23" t="str">
        <f>IFERROR(VLOOKUP(D1001,[23]CODIGOS!$A$1:$I$1872,4,0),"CODIGO INVALIDO ")</f>
        <v>QUITO</v>
      </c>
      <c r="D1001" s="45" t="s">
        <v>849</v>
      </c>
      <c r="E1001" s="23" t="str">
        <f>IFERROR(VLOOKUP(D1001,[24]CODIGOS!$A$1:$I$1872,6,0),"CODIGO INVALIDO ")</f>
        <v>ELOY ALFARO-DMQ</v>
      </c>
      <c r="F1001" s="23" t="str">
        <f>IFERROR(VLOOKUP(D1001,[24]CODIGOS!$A$1:$I$1872,7,0),"CODIGO INVALIDO ")</f>
        <v>MAGDALENA</v>
      </c>
      <c r="G1001" s="23" t="str">
        <f>IFERROR(VLOOKUP(D1001,[24]CODIGOS!$A$1:$I$1872,8,0),"CODIGO INVALIDO ")</f>
        <v>MAGDALENA 1</v>
      </c>
      <c r="H1001" s="23" t="s">
        <v>1025</v>
      </c>
      <c r="I1001" s="23">
        <v>-0.23647299999999999</v>
      </c>
      <c r="J1001" s="37">
        <v>-78.526829480000004</v>
      </c>
      <c r="K1001" s="68">
        <v>44854</v>
      </c>
      <c r="L1001" s="68" t="s">
        <v>42</v>
      </c>
      <c r="M1001" s="61" t="s">
        <v>17</v>
      </c>
      <c r="N1001" s="56">
        <v>0.52083333333333337</v>
      </c>
      <c r="O1001" s="62">
        <v>0.58333333333333337</v>
      </c>
      <c r="P1001" s="27">
        <v>4.9000000000000004</v>
      </c>
      <c r="Q1001" s="27" t="s">
        <v>46</v>
      </c>
      <c r="R1001" s="27" t="s">
        <v>47</v>
      </c>
      <c r="S1001" s="27" t="s">
        <v>83</v>
      </c>
      <c r="T1001" s="27"/>
      <c r="U1001" s="27" t="s">
        <v>50</v>
      </c>
    </row>
    <row r="1002" spans="1:21" s="192" customFormat="1" ht="14.25" customHeight="1" x14ac:dyDescent="0.2">
      <c r="A1002" s="23" t="str">
        <f>IFERROR(VLOOKUP(D1002,[23]CODIGOS!$A$1:$I$1872,2,0),"CODIGO INVALIDO ")</f>
        <v>ZONA 9</v>
      </c>
      <c r="B1002" s="23" t="str">
        <f>IFERROR(VLOOKUP(D1002,[23]CODIGOS!$A$1:$I$1872,3,0),"CODIGO INVALIDO ")</f>
        <v>DMQ</v>
      </c>
      <c r="C1002" s="23" t="str">
        <f>IFERROR(VLOOKUP(D1002,[23]CODIGOS!$A$1:$I$1872,4,0),"CODIGO INVALIDO ")</f>
        <v>QUITO</v>
      </c>
      <c r="D1002" s="64" t="s">
        <v>1206</v>
      </c>
      <c r="E1002" s="23" t="str">
        <f>IFERROR(VLOOKUP(D1002,[24]CODIGOS!$A$1:$I$1872,6,0),"CODIGO INVALIDO ")</f>
        <v>QUITUMBE</v>
      </c>
      <c r="F1002" s="23" t="str">
        <f>IFERROR(VLOOKUP(D1002,[24]CODIGOS!$A$1:$I$1872,7,0),"CODIGO INVALIDO ")</f>
        <v>GUAMANI</v>
      </c>
      <c r="G1002" s="23" t="str">
        <f>IFERROR(VLOOKUP(D1002,[24]CODIGOS!$A$1:$I$1872,8,0),"CODIGO INVALIDO ")</f>
        <v>GUAMANI 1</v>
      </c>
      <c r="H1002" s="27" t="s">
        <v>1275</v>
      </c>
      <c r="I1002" s="27">
        <v>-0.32365507611837502</v>
      </c>
      <c r="J1002" s="27">
        <v>-78.556376695632906</v>
      </c>
      <c r="K1002" s="68">
        <v>44860</v>
      </c>
      <c r="L1002" s="27" t="s">
        <v>42</v>
      </c>
      <c r="M1002" s="27" t="s">
        <v>17</v>
      </c>
      <c r="N1002" s="66">
        <v>0.72916666666666663</v>
      </c>
      <c r="O1002" s="66">
        <v>0.77083333333333337</v>
      </c>
      <c r="P1002" s="27">
        <v>6</v>
      </c>
      <c r="Q1002" s="27" t="s">
        <v>46</v>
      </c>
      <c r="R1002" s="27" t="s">
        <v>47</v>
      </c>
      <c r="S1002" s="27" t="s">
        <v>1165</v>
      </c>
      <c r="T1002" s="27" t="s">
        <v>382</v>
      </c>
      <c r="U1002" s="27" t="s">
        <v>50</v>
      </c>
    </row>
    <row r="1003" spans="1:21" s="192" customFormat="1" ht="14.25" customHeight="1" x14ac:dyDescent="0.2">
      <c r="A1003" s="23" t="str">
        <f>IFERROR(VLOOKUP(D1003,[23]CODIGOS!$A$1:$I$1872,2,0),"CODIGO INVALIDO ")</f>
        <v>ZONA 9</v>
      </c>
      <c r="B1003" s="23" t="str">
        <f>IFERROR(VLOOKUP(D1003,[23]CODIGOS!$A$1:$I$1872,3,0),"CODIGO INVALIDO ")</f>
        <v>DMQ</v>
      </c>
      <c r="C1003" s="23" t="str">
        <f>IFERROR(VLOOKUP(D1003,[23]CODIGOS!$A$1:$I$1872,4,0),"CODIGO INVALIDO ")</f>
        <v>QUITO</v>
      </c>
      <c r="D1003" s="64" t="s">
        <v>1265</v>
      </c>
      <c r="E1003" s="23" t="str">
        <f>IFERROR(VLOOKUP(D1003,[24]CODIGOS!$A$1:$I$1872,6,0),"CODIGO INVALIDO ")</f>
        <v>QUITUMBE</v>
      </c>
      <c r="F1003" s="23" t="str">
        <f>IFERROR(VLOOKUP(D1003,[24]CODIGOS!$A$1:$I$1872,7,0),"CODIGO INVALIDO ")</f>
        <v>CHILLOGALLO</v>
      </c>
      <c r="G1003" s="23" t="str">
        <f>IFERROR(VLOOKUP(D1003,[24]CODIGOS!$A$1:$I$1872,8,0),"CODIGO INVALIDO ")</f>
        <v>CHILLOGALLO 5</v>
      </c>
      <c r="H1003" s="27" t="s">
        <v>1279</v>
      </c>
      <c r="I1003" s="27">
        <v>-0.28910156666769998</v>
      </c>
      <c r="J1003" s="27">
        <v>-78.565471171241299</v>
      </c>
      <c r="K1003" s="68">
        <v>44863</v>
      </c>
      <c r="L1003" s="27" t="s">
        <v>42</v>
      </c>
      <c r="M1003" s="27" t="s">
        <v>17</v>
      </c>
      <c r="N1003" s="66">
        <v>0.1875</v>
      </c>
      <c r="O1003" s="66">
        <v>0.35416666666666669</v>
      </c>
      <c r="P1003" s="27">
        <v>1.02</v>
      </c>
      <c r="Q1003" s="27" t="s">
        <v>550</v>
      </c>
      <c r="R1003" s="27" t="s">
        <v>47</v>
      </c>
      <c r="S1003" s="27" t="s">
        <v>1284</v>
      </c>
      <c r="T1003" s="27" t="s">
        <v>1283</v>
      </c>
      <c r="U1003" s="27" t="s">
        <v>50</v>
      </c>
    </row>
    <row r="1004" spans="1:21" s="192" customFormat="1" ht="14.25" customHeight="1" x14ac:dyDescent="0.2">
      <c r="A1004" s="23" t="str">
        <f>IFERROR(VLOOKUP(D1004,[23]CODIGOS!$A$1:$I$1872,2,0),"CODIGO INVALIDO ")</f>
        <v>ZONA 9</v>
      </c>
      <c r="B1004" s="23" t="str">
        <f>IFERROR(VLOOKUP(D1004,[23]CODIGOS!$A$1:$I$1872,3,0),"CODIGO INVALIDO ")</f>
        <v>DMQ</v>
      </c>
      <c r="C1004" s="23" t="str">
        <f>IFERROR(VLOOKUP(D1004,[23]CODIGOS!$A$1:$I$1872,4,0),"CODIGO INVALIDO ")</f>
        <v>QUITO</v>
      </c>
      <c r="D1004" s="64" t="s">
        <v>1280</v>
      </c>
      <c r="E1004" s="23" t="str">
        <f>IFERROR(VLOOKUP(D1004,[24]CODIGOS!$A$1:$I$1872,6,0),"CODIGO INVALIDO ")</f>
        <v>QUITUMBE</v>
      </c>
      <c r="F1004" s="23" t="str">
        <f>IFERROR(VLOOKUP(D1004,[24]CODIGOS!$A$1:$I$1872,7,0),"CODIGO INVALIDO ")</f>
        <v>CHILLOGALLO</v>
      </c>
      <c r="G1004" s="23" t="str">
        <f>IFERROR(VLOOKUP(D1004,[24]CODIGOS!$A$1:$I$1872,8,0),"CODIGO INVALIDO ")</f>
        <v>CHILLOGALLO 6</v>
      </c>
      <c r="H1004" s="27" t="s">
        <v>1281</v>
      </c>
      <c r="I1004" s="27">
        <v>-0.28693079224995599</v>
      </c>
      <c r="J1004" s="27">
        <v>-78.583660125732393</v>
      </c>
      <c r="K1004" s="68">
        <v>44863</v>
      </c>
      <c r="L1004" s="27" t="s">
        <v>42</v>
      </c>
      <c r="M1004" s="27" t="s">
        <v>17</v>
      </c>
      <c r="N1004" s="66">
        <v>0.1875</v>
      </c>
      <c r="O1004" s="66">
        <v>0.35416666666666669</v>
      </c>
      <c r="P1004" s="27">
        <v>5.0199999999999996</v>
      </c>
      <c r="Q1004" s="27" t="s">
        <v>550</v>
      </c>
      <c r="R1004" s="27" t="s">
        <v>47</v>
      </c>
      <c r="S1004" s="27" t="s">
        <v>238</v>
      </c>
      <c r="T1004" s="27" t="s">
        <v>448</v>
      </c>
      <c r="U1004" s="27" t="s">
        <v>50</v>
      </c>
    </row>
    <row r="1005" spans="1:21" s="192" customFormat="1" ht="14.25" customHeight="1" x14ac:dyDescent="0.2">
      <c r="A1005" s="23" t="str">
        <f>IFERROR(VLOOKUP(D1005,[23]CODIGOS!$A$1:$I$1872,2,0),"CODIGO INVALIDO ")</f>
        <v>ZONA 9</v>
      </c>
      <c r="B1005" s="23" t="str">
        <f>IFERROR(VLOOKUP(D1005,[23]CODIGOS!$A$1:$I$1872,3,0),"CODIGO INVALIDO ")</f>
        <v>DMQ</v>
      </c>
      <c r="C1005" s="23" t="str">
        <f>IFERROR(VLOOKUP(D1005,[23]CODIGOS!$A$1:$I$1872,4,0),"CODIGO INVALIDO ")</f>
        <v>QUITO</v>
      </c>
      <c r="D1005" s="38" t="s">
        <v>40</v>
      </c>
      <c r="E1005" s="23" t="str">
        <f>IFERROR(VLOOKUP(D1005,[24]CODIGOS!$A$1:$I$1872,6,0),"CODIGO INVALIDO ")</f>
        <v>LOS CHILLOS</v>
      </c>
      <c r="F1005" s="23" t="str">
        <f>IFERROR(VLOOKUP(D1005,[24]CODIGOS!$A$1:$I$1872,7,0),"CODIGO INVALIDO ")</f>
        <v>CONOCOTO NORTE</v>
      </c>
      <c r="G1005" s="23" t="str">
        <f>IFERROR(VLOOKUP(D1005,[24]CODIGOS!$A$1:$I$1872,8,0),"CODIGO INVALIDO ")</f>
        <v>CONOCOTO NORTE 5</v>
      </c>
      <c r="H1005" s="27" t="s">
        <v>1290</v>
      </c>
      <c r="I1005" s="27">
        <v>-0.26961465514653898</v>
      </c>
      <c r="J1005" s="27">
        <v>-78.470932245254502</v>
      </c>
      <c r="K1005" s="68">
        <v>44866</v>
      </c>
      <c r="L1005" s="27" t="s">
        <v>42</v>
      </c>
      <c r="M1005" s="27" t="s">
        <v>17</v>
      </c>
      <c r="N1005" s="66">
        <v>0.5625</v>
      </c>
      <c r="O1005" s="66">
        <v>0.60416666666666663</v>
      </c>
      <c r="P1005" s="27">
        <v>9.49</v>
      </c>
      <c r="Q1005" s="27" t="s">
        <v>46</v>
      </c>
      <c r="R1005" s="27" t="s">
        <v>47</v>
      </c>
      <c r="S1005" s="27" t="s">
        <v>598</v>
      </c>
      <c r="T1005" s="27" t="s">
        <v>496</v>
      </c>
      <c r="U1005" s="27" t="s">
        <v>50</v>
      </c>
    </row>
    <row r="1006" spans="1:21" s="192" customFormat="1" ht="14.25" customHeight="1" x14ac:dyDescent="0.2">
      <c r="A1006" s="23" t="str">
        <f>IFERROR(VLOOKUP(D1006,[23]CODIGOS!$A$1:$I$1872,2,0),"CODIGO INVALIDO ")</f>
        <v>ZONA 9</v>
      </c>
      <c r="B1006" s="23" t="str">
        <f>IFERROR(VLOOKUP(D1006,[23]CODIGOS!$A$1:$I$1872,3,0),"CODIGO INVALIDO ")</f>
        <v>DMQ</v>
      </c>
      <c r="C1006" s="23" t="str">
        <f>IFERROR(VLOOKUP(D1006,[23]CODIGOS!$A$1:$I$1872,4,0),"CODIGO INVALIDO ")</f>
        <v>QUITO</v>
      </c>
      <c r="D1006" s="69" t="s">
        <v>240</v>
      </c>
      <c r="E1006" s="23" t="str">
        <f>IFERROR(VLOOKUP(D1006,[24]CODIGOS!$A$1:$I$1872,6,0),"CODIGO INVALIDO ")</f>
        <v>TUMBACO</v>
      </c>
      <c r="F1006" s="23" t="str">
        <f>IFERROR(VLOOKUP(D1006,[24]CODIGOS!$A$1:$I$1872,7,0),"CODIGO INVALIDO ")</f>
        <v>PIFO</v>
      </c>
      <c r="G1006" s="23" t="str">
        <f>IFERROR(VLOOKUP(D1006,[24]CODIGOS!$A$1:$I$1872,8,0),"CODIGO INVALIDO ")</f>
        <v>PIFO 2</v>
      </c>
      <c r="H1006" s="27" t="s">
        <v>241</v>
      </c>
      <c r="I1006" s="27">
        <v>-0.32476783999999997</v>
      </c>
      <c r="J1006" s="27">
        <v>-78.412621193999996</v>
      </c>
      <c r="K1006" s="68">
        <v>44869</v>
      </c>
      <c r="L1006" s="27" t="s">
        <v>42</v>
      </c>
      <c r="M1006" s="27" t="s">
        <v>17</v>
      </c>
      <c r="N1006" s="66">
        <v>0.54166666666666663</v>
      </c>
      <c r="O1006" s="66">
        <v>0.625</v>
      </c>
      <c r="P1006" s="27">
        <v>7.39</v>
      </c>
      <c r="Q1006" s="27" t="s">
        <v>46</v>
      </c>
      <c r="R1006" s="27" t="s">
        <v>47</v>
      </c>
      <c r="S1006" s="27" t="s">
        <v>1292</v>
      </c>
      <c r="T1006" s="27" t="s">
        <v>472</v>
      </c>
      <c r="U1006" s="27" t="s">
        <v>50</v>
      </c>
    </row>
    <row r="1007" spans="1:21" s="192" customFormat="1" ht="14.25" customHeight="1" x14ac:dyDescent="0.2">
      <c r="A1007" s="23" t="str">
        <f>IFERROR(VLOOKUP(D1007,[23]CODIGOS!$A$1:$I$1872,2,0),"CODIGO INVALIDO ")</f>
        <v>ZONA 9</v>
      </c>
      <c r="B1007" s="23" t="str">
        <f>IFERROR(VLOOKUP(D1007,[23]CODIGOS!$A$1:$I$1872,3,0),"CODIGO INVALIDO ")</f>
        <v>DMQ</v>
      </c>
      <c r="C1007" s="23" t="str">
        <f>IFERROR(VLOOKUP(D1007,[23]CODIGOS!$A$1:$I$1872,4,0),"CODIGO INVALIDO ")</f>
        <v>QUITO</v>
      </c>
      <c r="D1007" s="64" t="s">
        <v>759</v>
      </c>
      <c r="E1007" s="23" t="str">
        <f>IFERROR(VLOOKUP(D1007,[24]CODIGOS!$A$1:$I$1872,6,0),"CODIGO INVALIDO ")</f>
        <v>LOS CHILLOS</v>
      </c>
      <c r="F1007" s="23" t="str">
        <f>IFERROR(VLOOKUP(D1007,[24]CODIGOS!$A$1:$I$1872,7,0),"CODIGO INVALIDO ")</f>
        <v>ALANGASI</v>
      </c>
      <c r="G1007" s="23" t="str">
        <f>IFERROR(VLOOKUP(D1007,[24]CODIGOS!$A$1:$I$1872,8,0),"CODIGO INVALIDO ")</f>
        <v>ALANGASI 2</v>
      </c>
      <c r="H1007" s="27" t="s">
        <v>575</v>
      </c>
      <c r="I1007" s="27">
        <v>-0.301119491074886</v>
      </c>
      <c r="J1007" s="27">
        <v>-78.450279235839801</v>
      </c>
      <c r="K1007" s="68">
        <v>44874</v>
      </c>
      <c r="L1007" s="27" t="s">
        <v>42</v>
      </c>
      <c r="M1007" s="50" t="s">
        <v>17</v>
      </c>
      <c r="N1007" s="66">
        <v>0.41666666666666669</v>
      </c>
      <c r="O1007" s="66">
        <v>0.45833333333333331</v>
      </c>
      <c r="P1007" s="27">
        <v>16.5</v>
      </c>
      <c r="Q1007" s="27" t="s">
        <v>550</v>
      </c>
      <c r="R1007" s="27" t="s">
        <v>47</v>
      </c>
      <c r="S1007" s="27" t="s">
        <v>496</v>
      </c>
      <c r="T1007" s="27" t="s">
        <v>382</v>
      </c>
      <c r="U1007" s="27" t="s">
        <v>50</v>
      </c>
    </row>
    <row r="1008" spans="1:21" s="192" customFormat="1" ht="14.25" customHeight="1" x14ac:dyDescent="0.2">
      <c r="A1008" s="23" t="str">
        <f>IFERROR(VLOOKUP(D1008,[23]CODIGOS!$A$1:$I$1872,2,0),"CODIGO INVALIDO ")</f>
        <v>ZONA 1</v>
      </c>
      <c r="B1008" s="23" t="str">
        <f>IFERROR(VLOOKUP(D1008,[23]CODIGOS!$A$1:$I$1872,3,0),"CODIGO INVALIDO ")</f>
        <v>IMBABURA</v>
      </c>
      <c r="C1008" s="23" t="str">
        <f>IFERROR(VLOOKUP(D1008,[23]CODIGOS!$A$1:$I$1872,4,0),"CODIGO INVALIDO ")</f>
        <v>OTAVALO</v>
      </c>
      <c r="D1008" s="64" t="s">
        <v>1034</v>
      </c>
      <c r="E1008" s="23" t="str">
        <f>IFERROR(VLOOKUP(D1008,[24]CODIGOS!$A$1:$I$1872,6,0),"CODIGO INVALIDO ")</f>
        <v>VALLE DEL AMANECER</v>
      </c>
      <c r="F1008" s="23" t="str">
        <f>IFERROR(VLOOKUP(D1008,[24]CODIGOS!$A$1:$I$1872,7,0),"CODIGO INVALIDO ")</f>
        <v>SELVA ALEGRE</v>
      </c>
      <c r="G1008" s="23" t="str">
        <f>IFERROR(VLOOKUP(D1008,[24]CODIGOS!$A$1:$I$1872,8,0),"CODIGO INVALIDO ")</f>
        <v>SELVA ALEGRE 1</v>
      </c>
      <c r="H1008" s="27" t="s">
        <v>215</v>
      </c>
      <c r="I1008" s="27">
        <v>-0.28635144235288701</v>
      </c>
      <c r="J1008" s="27">
        <v>-78.489396572112994</v>
      </c>
      <c r="K1008" s="68">
        <v>44874</v>
      </c>
      <c r="L1008" s="27" t="s">
        <v>42</v>
      </c>
      <c r="M1008" s="50" t="s">
        <v>17</v>
      </c>
      <c r="N1008" s="66">
        <v>0.5</v>
      </c>
      <c r="O1008" s="66">
        <v>0.54166666666666663</v>
      </c>
      <c r="P1008" s="27">
        <v>5.4</v>
      </c>
      <c r="Q1008" s="27" t="s">
        <v>550</v>
      </c>
      <c r="R1008" s="27" t="s">
        <v>47</v>
      </c>
      <c r="S1008" s="27" t="s">
        <v>176</v>
      </c>
      <c r="T1008" s="27"/>
      <c r="U1008" s="27" t="s">
        <v>50</v>
      </c>
    </row>
    <row r="1009" spans="1:21" s="192" customFormat="1" ht="14.25" customHeight="1" x14ac:dyDescent="0.2">
      <c r="A1009" s="23" t="str">
        <f>IFERROR(VLOOKUP(D1009,[23]CODIGOS!$A$1:$I$1872,2,0),"CODIGO INVALIDO ")</f>
        <v>ZONA 9</v>
      </c>
      <c r="B1009" s="23" t="str">
        <f>IFERROR(VLOOKUP(D1009,[23]CODIGOS!$A$1:$I$1872,3,0),"CODIGO INVALIDO ")</f>
        <v>DMQ</v>
      </c>
      <c r="C1009" s="23" t="str">
        <f>IFERROR(VLOOKUP(D1009,[23]CODIGOS!$A$1:$I$1872,4,0),"CODIGO INVALIDO ")</f>
        <v>QUITO</v>
      </c>
      <c r="D1009" s="64" t="s">
        <v>595</v>
      </c>
      <c r="E1009" s="23" t="str">
        <f>IFERROR(VLOOKUP(D1009,[24]CODIGOS!$A$1:$I$1872,6,0),"CODIGO INVALIDO ")</f>
        <v>LOS CHILLOS</v>
      </c>
      <c r="F1009" s="23" t="str">
        <f>IFERROR(VLOOKUP(D1009,[24]CODIGOS!$A$1:$I$1872,7,0),"CODIGO INVALIDO ")</f>
        <v>LA MERCED</v>
      </c>
      <c r="G1009" s="23" t="str">
        <f>IFERROR(VLOOKUP(D1009,[24]CODIGOS!$A$1:$I$1872,8,0),"CODIGO INVALIDO ")</f>
        <v>LA MERCED 1</v>
      </c>
      <c r="H1009" s="27" t="s">
        <v>169</v>
      </c>
      <c r="I1009" s="27">
        <v>-0.323515603473914</v>
      </c>
      <c r="J1009" s="27">
        <v>-78.385949134826603</v>
      </c>
      <c r="K1009" s="68">
        <v>44874</v>
      </c>
      <c r="L1009" s="27" t="s">
        <v>42</v>
      </c>
      <c r="M1009" s="50" t="s">
        <v>17</v>
      </c>
      <c r="N1009" s="66">
        <v>0.70833333333333337</v>
      </c>
      <c r="O1009" s="66">
        <v>0.75</v>
      </c>
      <c r="P1009" s="27">
        <v>958.91</v>
      </c>
      <c r="Q1009" s="27" t="s">
        <v>550</v>
      </c>
      <c r="R1009" s="27" t="s">
        <v>47</v>
      </c>
      <c r="S1009" s="27" t="s">
        <v>83</v>
      </c>
      <c r="T1009" s="27"/>
      <c r="U1009" s="27" t="s">
        <v>50</v>
      </c>
    </row>
    <row r="1010" spans="1:21" s="192" customFormat="1" ht="14.25" customHeight="1" x14ac:dyDescent="0.2">
      <c r="A1010" s="23" t="str">
        <f>IFERROR(VLOOKUP(D1010,[23]CODIGOS!$A$1:$I$1872,2,0),"CODIGO INVALIDO ")</f>
        <v>ZONA 1</v>
      </c>
      <c r="B1010" s="23" t="str">
        <f>IFERROR(VLOOKUP(D1010,[23]CODIGOS!$A$1:$I$1872,3,0),"CODIGO INVALIDO ")</f>
        <v>SUCUMBIOS</v>
      </c>
      <c r="C1010" s="23" t="str">
        <f>IFERROR(VLOOKUP(D1010,[23]CODIGOS!$A$1:$I$1872,4,0),"CODIGO INVALIDO ")</f>
        <v>LAGO AGRIO</v>
      </c>
      <c r="D1010" s="33" t="s">
        <v>377</v>
      </c>
      <c r="E1010" s="23" t="str">
        <f>IFERROR(VLOOKUP(D1010,[24]CODIGOS!$A$1:$I$1872,6,0),"CODIGO INVALIDO ")</f>
        <v>LAGO AGRIO</v>
      </c>
      <c r="F1010" s="23" t="str">
        <f>IFERROR(VLOOKUP(D1010,[24]CODIGOS!$A$1:$I$1872,7,0),"CODIGO INVALIDO ")</f>
        <v>EL ENO</v>
      </c>
      <c r="G1010" s="23" t="str">
        <f>IFERROR(VLOOKUP(D1010,[24]CODIGOS!$A$1:$I$1872,8,0),"CODIGO INVALIDO ")</f>
        <v>EL ENO 1</v>
      </c>
      <c r="H1010" s="27" t="s">
        <v>1303</v>
      </c>
      <c r="I1010" s="27">
        <v>-2.3984227980506999E-2</v>
      </c>
      <c r="J1010" s="27">
        <v>-76.8867337705165</v>
      </c>
      <c r="K1010" s="68">
        <v>44876</v>
      </c>
      <c r="L1010" s="27" t="s">
        <v>42</v>
      </c>
      <c r="M1010" s="50" t="s">
        <v>17</v>
      </c>
      <c r="N1010" s="66">
        <v>0.21875</v>
      </c>
      <c r="O1010" s="66">
        <v>0.27083333333333331</v>
      </c>
      <c r="P1010" s="27">
        <v>11.12</v>
      </c>
      <c r="Q1010" s="27" t="s">
        <v>46</v>
      </c>
      <c r="R1010" s="27" t="s">
        <v>47</v>
      </c>
      <c r="S1010" s="27" t="s">
        <v>238</v>
      </c>
      <c r="T1010" s="27" t="s">
        <v>1324</v>
      </c>
      <c r="U1010" s="27" t="s">
        <v>50</v>
      </c>
    </row>
    <row r="1011" spans="1:21" s="192" customFormat="1" ht="14.25" customHeight="1" x14ac:dyDescent="0.2">
      <c r="A1011" s="23" t="str">
        <f>IFERROR(VLOOKUP(D1011,[23]CODIGOS!$A$1:$I$1872,2,0),"CODIGO INVALIDO ")</f>
        <v>ZONA 1</v>
      </c>
      <c r="B1011" s="23" t="str">
        <f>IFERROR(VLOOKUP(D1011,[23]CODIGOS!$A$1:$I$1872,3,0),"CODIGO INVALIDO ")</f>
        <v>SUCUMBIOS</v>
      </c>
      <c r="C1011" s="23" t="str">
        <f>IFERROR(VLOOKUP(D1011,[23]CODIGOS!$A$1:$I$1872,4,0),"CODIGO INVALIDO ")</f>
        <v>LAGO AGRIO</v>
      </c>
      <c r="D1011" s="33" t="s">
        <v>277</v>
      </c>
      <c r="E1011" s="23" t="str">
        <f>IFERROR(VLOOKUP(D1011,[24]CODIGOS!$A$1:$I$1872,6,0),"CODIGO INVALIDO ")</f>
        <v>LAGO AGRIO</v>
      </c>
      <c r="F1011" s="23" t="str">
        <f>IFERROR(VLOOKUP(D1011,[24]CODIGOS!$A$1:$I$1872,7,0),"CODIGO INVALIDO ")</f>
        <v>LAS PALMERAS</v>
      </c>
      <c r="G1011" s="23" t="str">
        <f>IFERROR(VLOOKUP(D1011,[24]CODIGOS!$A$1:$I$1872,8,0),"CODIGO INVALIDO ")</f>
        <v>LAS PALMERAS 1</v>
      </c>
      <c r="H1011" s="27" t="s">
        <v>1304</v>
      </c>
      <c r="I1011" s="27">
        <v>9.7034612684238797E-2</v>
      </c>
      <c r="J1011" s="27">
        <v>-76.8867337705165</v>
      </c>
      <c r="K1011" s="68">
        <v>44876</v>
      </c>
      <c r="L1011" s="27" t="s">
        <v>42</v>
      </c>
      <c r="M1011" s="50" t="s">
        <v>17</v>
      </c>
      <c r="N1011" s="66">
        <v>0.73958333333333337</v>
      </c>
      <c r="O1011" s="66">
        <v>0.8305555555555556</v>
      </c>
      <c r="P1011" s="27">
        <v>3.43</v>
      </c>
      <c r="Q1011" s="27" t="s">
        <v>46</v>
      </c>
      <c r="R1011" s="27" t="s">
        <v>47</v>
      </c>
      <c r="S1011" s="27" t="s">
        <v>962</v>
      </c>
      <c r="T1011" s="27" t="s">
        <v>598</v>
      </c>
      <c r="U1011" s="27" t="s">
        <v>50</v>
      </c>
    </row>
    <row r="1012" spans="1:21" s="192" customFormat="1" ht="14.25" customHeight="1" x14ac:dyDescent="0.2">
      <c r="A1012" s="23" t="str">
        <f>IFERROR(VLOOKUP(D1012,[23]CODIGOS!$A$1:$I$1872,2,0),"CODIGO INVALIDO ")</f>
        <v>ZONA 9</v>
      </c>
      <c r="B1012" s="23" t="str">
        <f>IFERROR(VLOOKUP(D1012,[23]CODIGOS!$A$1:$I$1872,3,0),"CODIGO INVALIDO ")</f>
        <v>DMQ</v>
      </c>
      <c r="C1012" s="23" t="str">
        <f>IFERROR(VLOOKUP(D1012,[23]CODIGOS!$A$1:$I$1872,4,0),"CODIGO INVALIDO ")</f>
        <v>QUITO</v>
      </c>
      <c r="D1012" s="33" t="s">
        <v>211</v>
      </c>
      <c r="E1012" s="23" t="str">
        <f>IFERROR(VLOOKUP(D1012,[24]CODIGOS!$A$1:$I$1872,6,0),"CODIGO INVALIDO ")</f>
        <v>TUMBACO</v>
      </c>
      <c r="F1012" s="23" t="str">
        <f>IFERROR(VLOOKUP(D1012,[24]CODIGOS!$A$1:$I$1872,7,0),"CODIGO INVALIDO ")</f>
        <v>CHECA</v>
      </c>
      <c r="G1012" s="23" t="str">
        <f>IFERROR(VLOOKUP(D1012,[24]CODIGOS!$A$1:$I$1872,8,0),"CODIGO INVALIDO ")</f>
        <v>CHECA 1</v>
      </c>
      <c r="H1012" s="27" t="s">
        <v>1322</v>
      </c>
      <c r="I1012" s="27">
        <v>-0.13427483659942299</v>
      </c>
      <c r="J1012" s="10">
        <v>-78.312102556228595</v>
      </c>
      <c r="K1012" s="68">
        <v>44881</v>
      </c>
      <c r="L1012" s="68" t="s">
        <v>42</v>
      </c>
      <c r="M1012" s="61" t="s">
        <v>17</v>
      </c>
      <c r="N1012" s="66">
        <v>0.33333333333333331</v>
      </c>
      <c r="O1012" s="66">
        <v>0.54166666666666663</v>
      </c>
      <c r="P1012" s="27">
        <v>2.06</v>
      </c>
      <c r="Q1012" s="27" t="s">
        <v>550</v>
      </c>
      <c r="R1012" s="27" t="s">
        <v>47</v>
      </c>
      <c r="S1012" s="27" t="s">
        <v>83</v>
      </c>
      <c r="T1012" s="27"/>
      <c r="U1012" s="27" t="s">
        <v>50</v>
      </c>
    </row>
    <row r="1013" spans="1:21" s="192" customFormat="1" ht="14.25" customHeight="1" x14ac:dyDescent="0.2">
      <c r="A1013" s="23" t="str">
        <f>IFERROR(VLOOKUP(D1013,[23]CODIGOS!$A$1:$I$1872,2,0),"CODIGO INVALIDO ")</f>
        <v>ZONA 2</v>
      </c>
      <c r="B1013" s="23" t="str">
        <f>IFERROR(VLOOKUP(D1013,[23]CODIGOS!$A$1:$I$1872,3,0),"CODIGO INVALIDO ")</f>
        <v>PICHINCHA</v>
      </c>
      <c r="C1013" s="23" t="str">
        <f>IFERROR(VLOOKUP(D1013,[23]CODIGOS!$A$1:$I$1872,4,0),"CODIGO INVALIDO ")</f>
        <v>RUMIÑAHUI</v>
      </c>
      <c r="D1013" s="33" t="s">
        <v>218</v>
      </c>
      <c r="E1013" s="23" t="str">
        <f>IFERROR(VLOOKUP(D1013,[24]CODIGOS!$A$1:$I$1872,6,0),"CODIGO INVALIDO ")</f>
        <v>RUMIÑAHUI - MEJIA</v>
      </c>
      <c r="F1013" s="23" t="str">
        <f>IFERROR(VLOOKUP(D1013,[24]CODIGOS!$A$1:$I$1872,7,0),"CODIGO INVALIDO ")</f>
        <v>RURAL</v>
      </c>
      <c r="G1013" s="23" t="str">
        <f>IFERROR(VLOOKUP(D1013,[24]CODIGOS!$A$1:$I$1872,8,0),"CODIGO INVALIDO ")</f>
        <v>RURAL 2</v>
      </c>
      <c r="H1013" s="23" t="s">
        <v>1336</v>
      </c>
      <c r="I1013" s="64">
        <v>-0.38803297760184302</v>
      </c>
      <c r="J1013" s="27">
        <v>-78.458512851094895</v>
      </c>
      <c r="K1013" s="67">
        <v>44888</v>
      </c>
      <c r="L1013" s="68" t="s">
        <v>42</v>
      </c>
      <c r="M1013" s="61" t="s">
        <v>17</v>
      </c>
      <c r="N1013" s="66">
        <v>0.33333333333333331</v>
      </c>
      <c r="O1013" s="66">
        <v>0.79166666666666663</v>
      </c>
      <c r="P1013" s="27">
        <v>28.63</v>
      </c>
      <c r="Q1013" s="27" t="s">
        <v>46</v>
      </c>
      <c r="R1013" s="27" t="s">
        <v>47</v>
      </c>
      <c r="S1013" s="27" t="s">
        <v>176</v>
      </c>
      <c r="T1013" s="27"/>
      <c r="U1013" s="27" t="s">
        <v>50</v>
      </c>
    </row>
    <row r="1014" spans="1:21" s="192" customFormat="1" ht="14.25" customHeight="1" x14ac:dyDescent="0.2">
      <c r="A1014" s="23" t="str">
        <f>IFERROR(VLOOKUP(D1014,[23]CODIGOS!$A$1:$I$1872,2,0),"CODIGO INVALIDO ")</f>
        <v>ZONA 9</v>
      </c>
      <c r="B1014" s="23" t="str">
        <f>IFERROR(VLOOKUP(D1014,[23]CODIGOS!$A$1:$I$1872,3,0),"CODIGO INVALIDO ")</f>
        <v>DMQ</v>
      </c>
      <c r="C1014" s="23" t="str">
        <f>IFERROR(VLOOKUP(D1014,[23]CODIGOS!$A$1:$I$1872,4,0),"CODIGO INVALIDO ")</f>
        <v>QUITO</v>
      </c>
      <c r="D1014" s="31" t="s">
        <v>222</v>
      </c>
      <c r="E1014" s="23" t="str">
        <f>IFERROR(VLOOKUP(D1014,[24]CODIGOS!$A$1:$I$1872,6,0),"CODIGO INVALIDO ")</f>
        <v>LOS CHILLOS</v>
      </c>
      <c r="F1014" s="23" t="str">
        <f>IFERROR(VLOOKUP(D1014,[24]CODIGOS!$A$1:$I$1872,7,0),"CODIGO INVALIDO ")</f>
        <v>ALANGASI</v>
      </c>
      <c r="G1014" s="23" t="str">
        <f>IFERROR(VLOOKUP(D1014,[24]CODIGOS!$A$1:$I$1872,8,0),"CODIGO INVALIDO ")</f>
        <v>ALANGASI 1</v>
      </c>
      <c r="H1014" s="23" t="s">
        <v>1337</v>
      </c>
      <c r="I1014" s="64">
        <v>-0.32759096130814103</v>
      </c>
      <c r="J1014" s="27">
        <v>-78.4188575404376</v>
      </c>
      <c r="K1014" s="67">
        <v>44889</v>
      </c>
      <c r="L1014" s="68" t="s">
        <v>42</v>
      </c>
      <c r="M1014" s="61" t="s">
        <v>17</v>
      </c>
      <c r="N1014" s="66">
        <v>0.33333333333333331</v>
      </c>
      <c r="O1014" s="66">
        <v>0.79166666666666663</v>
      </c>
      <c r="P1014" s="27">
        <v>16.89</v>
      </c>
      <c r="Q1014" s="27" t="s">
        <v>46</v>
      </c>
      <c r="R1014" s="27" t="s">
        <v>47</v>
      </c>
      <c r="S1014" s="27" t="s">
        <v>83</v>
      </c>
      <c r="T1014" s="27"/>
      <c r="U1014" s="27" t="s">
        <v>50</v>
      </c>
    </row>
    <row r="1015" spans="1:21" s="192" customFormat="1" ht="14.25" customHeight="1" x14ac:dyDescent="0.2">
      <c r="A1015" s="23" t="str">
        <f>IFERROR(VLOOKUP(D1015,[23]CODIGOS!$A$1:$I$1872,2,0),"CODIGO INVALIDO ")</f>
        <v>ZONA 9</v>
      </c>
      <c r="B1015" s="23" t="str">
        <f>IFERROR(VLOOKUP(D1015,[23]CODIGOS!$A$1:$I$1872,3,0),"CODIGO INVALIDO ")</f>
        <v>DMQ</v>
      </c>
      <c r="C1015" s="23" t="str">
        <f>IFERROR(VLOOKUP(D1015,[23]CODIGOS!$A$1:$I$1872,4,0),"CODIGO INVALIDO ")</f>
        <v>QUITO</v>
      </c>
      <c r="D1015" s="31" t="s">
        <v>1206</v>
      </c>
      <c r="E1015" s="23" t="str">
        <f>IFERROR(VLOOKUP(D1015,[24]CODIGOS!$A$1:$I$1872,6,0),"CODIGO INVALIDO ")</f>
        <v>QUITUMBE</v>
      </c>
      <c r="F1015" s="23" t="str">
        <f>IFERROR(VLOOKUP(D1015,[24]CODIGOS!$A$1:$I$1872,7,0),"CODIGO INVALIDO ")</f>
        <v>GUAMANI</v>
      </c>
      <c r="G1015" s="23" t="str">
        <f>IFERROR(VLOOKUP(D1015,[24]CODIGOS!$A$1:$I$1872,8,0),"CODIGO INVALIDO ")</f>
        <v>GUAMANI 1</v>
      </c>
      <c r="H1015" s="23" t="s">
        <v>1339</v>
      </c>
      <c r="I1015" s="27">
        <v>-0.32033563377357899</v>
      </c>
      <c r="J1015" s="27">
        <v>-78.556891742135903</v>
      </c>
      <c r="K1015" s="67">
        <v>44891</v>
      </c>
      <c r="L1015" s="68" t="s">
        <v>42</v>
      </c>
      <c r="M1015" s="61" t="s">
        <v>17</v>
      </c>
      <c r="N1015" s="66">
        <v>0.4861111111111111</v>
      </c>
      <c r="O1015" s="66">
        <v>0.52777777777777779</v>
      </c>
      <c r="P1015" s="27">
        <v>6</v>
      </c>
      <c r="Q1015" s="27" t="s">
        <v>46</v>
      </c>
      <c r="R1015" s="27" t="s">
        <v>47</v>
      </c>
      <c r="S1015" s="27" t="s">
        <v>1340</v>
      </c>
      <c r="T1015" s="27"/>
      <c r="U1015" s="27" t="s">
        <v>50</v>
      </c>
    </row>
    <row r="1016" spans="1:21" s="192" customFormat="1" ht="14.25" customHeight="1" x14ac:dyDescent="0.2">
      <c r="A1016" s="23" t="str">
        <f>IFERROR(VLOOKUP(D1016,[23]CODIGOS!$A$1:$I$1872,2,0),"CODIGO INVALIDO ")</f>
        <v>ZONA 9</v>
      </c>
      <c r="B1016" s="23" t="str">
        <f>IFERROR(VLOOKUP(D1016,[23]CODIGOS!$A$1:$I$1872,3,0),"CODIGO INVALIDO ")</f>
        <v>DMQ</v>
      </c>
      <c r="C1016" s="23" t="str">
        <f>IFERROR(VLOOKUP(D1016,[23]CODIGOS!$A$1:$I$1872,4,0),"CODIGO INVALIDO ")</f>
        <v>QUITO</v>
      </c>
      <c r="D1016" s="31" t="s">
        <v>1206</v>
      </c>
      <c r="E1016" s="23" t="str">
        <f>IFERROR(VLOOKUP(D1016,[24]CODIGOS!$A$1:$I$1872,6,0),"CODIGO INVALIDO ")</f>
        <v>QUITUMBE</v>
      </c>
      <c r="F1016" s="23" t="str">
        <f>IFERROR(VLOOKUP(D1016,[24]CODIGOS!$A$1:$I$1872,7,0),"CODIGO INVALIDO ")</f>
        <v>GUAMANI</v>
      </c>
      <c r="G1016" s="23" t="str">
        <f>IFERROR(VLOOKUP(D1016,[24]CODIGOS!$A$1:$I$1872,8,0),"CODIGO INVALIDO ")</f>
        <v>GUAMANI 1</v>
      </c>
      <c r="H1016" s="23" t="s">
        <v>1341</v>
      </c>
      <c r="I1016" s="27">
        <v>-0.33033688993829302</v>
      </c>
      <c r="J1016" s="27">
        <v>-78.555062427480394</v>
      </c>
      <c r="K1016" s="67">
        <v>44891</v>
      </c>
      <c r="L1016" s="68" t="s">
        <v>42</v>
      </c>
      <c r="M1016" s="61" t="s">
        <v>17</v>
      </c>
      <c r="N1016" s="66">
        <v>0.58333333333333337</v>
      </c>
      <c r="O1016" s="66">
        <v>0.65277777777777779</v>
      </c>
      <c r="P1016" s="27">
        <v>10.36</v>
      </c>
      <c r="Q1016" s="27" t="s">
        <v>46</v>
      </c>
      <c r="R1016" s="27" t="s">
        <v>47</v>
      </c>
      <c r="S1016" s="27" t="s">
        <v>455</v>
      </c>
      <c r="T1016" s="27"/>
      <c r="U1016" s="27" t="s">
        <v>50</v>
      </c>
    </row>
    <row r="1017" spans="1:21" s="192" customFormat="1" ht="14.25" customHeight="1" x14ac:dyDescent="0.2">
      <c r="A1017" s="23" t="str">
        <f>IFERROR(VLOOKUP(D1017,[23]CODIGOS!$A$1:$I$1872,2,0),"CODIGO INVALIDO ")</f>
        <v>ZONA 2</v>
      </c>
      <c r="B1017" s="23" t="str">
        <f>IFERROR(VLOOKUP(D1017,[23]CODIGOS!$A$1:$I$1872,3,0),"CODIGO INVALIDO ")</f>
        <v>PICHINCHA</v>
      </c>
      <c r="C1017" s="23" t="str">
        <f>IFERROR(VLOOKUP(D1017,[23]CODIGOS!$A$1:$I$1872,4,0),"CODIGO INVALIDO ")</f>
        <v>RUMIÑAHUI</v>
      </c>
      <c r="D1017" s="31" t="s">
        <v>1114</v>
      </c>
      <c r="E1017" s="23" t="str">
        <f>IFERROR(VLOOKUP(D1017,[24]CODIGOS!$A$1:$I$1872,6,0),"CODIGO INVALIDO ")</f>
        <v>RUMIÑAHUI - MEJIA</v>
      </c>
      <c r="F1017" s="23" t="str">
        <f>IFERROR(VLOOKUP(D1017,[24]CODIGOS!$A$1:$I$1872,7,0),"CODIGO INVALIDO ")</f>
        <v>SANGOLQUI</v>
      </c>
      <c r="G1017" s="23" t="str">
        <f>IFERROR(VLOOKUP(D1017,[24]CODIGOS!$A$1:$I$1872,8,0),"CODIGO INVALIDO ")</f>
        <v>SANGOLQUI 1</v>
      </c>
      <c r="H1017" s="23" t="s">
        <v>1354</v>
      </c>
      <c r="I1017" s="27">
        <v>-0.33003862970251502</v>
      </c>
      <c r="J1017" s="27">
        <v>-78.4317201376507</v>
      </c>
      <c r="K1017" s="67">
        <v>44898</v>
      </c>
      <c r="L1017" s="68" t="s">
        <v>42</v>
      </c>
      <c r="M1017" s="61" t="s">
        <v>17</v>
      </c>
      <c r="N1017" s="66">
        <v>0.33333333333333331</v>
      </c>
      <c r="O1017" s="66">
        <v>0.70833333333333337</v>
      </c>
      <c r="P1017" s="27">
        <v>3.45</v>
      </c>
      <c r="Q1017" s="27" t="s">
        <v>46</v>
      </c>
      <c r="R1017" s="27" t="s">
        <v>47</v>
      </c>
      <c r="S1017" s="27" t="s">
        <v>49</v>
      </c>
      <c r="T1017" s="27"/>
      <c r="U1017" s="27" t="s">
        <v>50</v>
      </c>
    </row>
    <row r="1018" spans="1:21" s="192" customFormat="1" ht="14.25" customHeight="1" x14ac:dyDescent="0.2">
      <c r="A1018" s="23" t="str">
        <f>IFERROR(VLOOKUP(D1018,[23]CODIGOS!$A$1:$I$1872,2,0),"CODIGO INVALIDO ")</f>
        <v>ZONA 9</v>
      </c>
      <c r="B1018" s="23" t="str">
        <f>IFERROR(VLOOKUP(D1018,[23]CODIGOS!$A$1:$I$1872,3,0),"CODIGO INVALIDO ")</f>
        <v>DMQ</v>
      </c>
      <c r="C1018" s="23" t="str">
        <f>IFERROR(VLOOKUP(D1018,[23]CODIGOS!$A$1:$I$1872,4,0),"CODIGO INVALIDO ")</f>
        <v>QUITO</v>
      </c>
      <c r="D1018" s="31" t="s">
        <v>576</v>
      </c>
      <c r="E1018" s="23" t="str">
        <f>IFERROR(VLOOKUP(D1018,[24]CODIGOS!$A$1:$I$1872,6,0),"CODIGO INVALIDO ")</f>
        <v>TUMBACO</v>
      </c>
      <c r="F1018" s="23" t="str">
        <f>IFERROR(VLOOKUP(D1018,[24]CODIGOS!$A$1:$I$1872,7,0),"CODIGO INVALIDO ")</f>
        <v>TUMBACO</v>
      </c>
      <c r="G1018" s="23" t="str">
        <f>IFERROR(VLOOKUP(D1018,[24]CODIGOS!$A$1:$I$1872,8,0),"CODIGO INVALIDO ")</f>
        <v>TUMBACO 2</v>
      </c>
      <c r="H1018" s="23" t="s">
        <v>1368</v>
      </c>
      <c r="I1018" s="27">
        <v>-0.21389570736288599</v>
      </c>
      <c r="J1018" s="27">
        <v>-78.390044484809493</v>
      </c>
      <c r="K1018" s="67">
        <v>44907</v>
      </c>
      <c r="L1018" s="68" t="s">
        <v>42</v>
      </c>
      <c r="M1018" s="61" t="s">
        <v>17</v>
      </c>
      <c r="N1018" s="66">
        <v>0.60416666666666663</v>
      </c>
      <c r="O1018" s="66">
        <v>0.64583333333333337</v>
      </c>
      <c r="P1018" s="27">
        <v>1.26</v>
      </c>
      <c r="Q1018" s="27" t="s">
        <v>46</v>
      </c>
      <c r="R1018" s="27" t="s">
        <v>47</v>
      </c>
      <c r="S1018" s="27" t="s">
        <v>1068</v>
      </c>
      <c r="T1018" s="27" t="s">
        <v>592</v>
      </c>
      <c r="U1018" s="27" t="s">
        <v>50</v>
      </c>
    </row>
    <row r="1019" spans="1:21" s="192" customFormat="1" ht="14.25" customHeight="1" x14ac:dyDescent="0.2">
      <c r="A1019" s="23" t="str">
        <f>IFERROR(VLOOKUP(D1019,[23]CODIGOS!$A$1:$I$1872,2,0),"CODIGO INVALIDO ")</f>
        <v>ZONA 9</v>
      </c>
      <c r="B1019" s="23" t="str">
        <f>IFERROR(VLOOKUP(D1019,[23]CODIGOS!$A$1:$I$1872,3,0),"CODIGO INVALIDO ")</f>
        <v>DMQ</v>
      </c>
      <c r="C1019" s="23" t="str">
        <f>IFERROR(VLOOKUP(D1019,[23]CODIGOS!$A$1:$I$1872,4,0),"CODIGO INVALIDO ")</f>
        <v>QUITO</v>
      </c>
      <c r="D1019" s="31" t="s">
        <v>487</v>
      </c>
      <c r="E1019" s="23" t="str">
        <f>IFERROR(VLOOKUP(D1019,[24]CODIGOS!$A$1:$I$1872,6,0),"CODIGO INVALIDO ")</f>
        <v>LOS CHILLOS</v>
      </c>
      <c r="F1019" s="23" t="str">
        <f>IFERROR(VLOOKUP(D1019,[24]CODIGOS!$A$1:$I$1872,7,0),"CODIGO INVALIDO ")</f>
        <v>SANTA ISABEL</v>
      </c>
      <c r="G1019" s="23" t="str">
        <f>IFERROR(VLOOKUP(D1019,[24]CODIGOS!$A$1:$I$1872,8,0),"CODIGO INVALIDO ")</f>
        <v>SANTA ISABEL 1</v>
      </c>
      <c r="H1019" s="23" t="s">
        <v>601</v>
      </c>
      <c r="I1019" s="27">
        <v>-0.35056099863284002</v>
      </c>
      <c r="J1019" s="27">
        <v>-78.488806485915603</v>
      </c>
      <c r="K1019" s="67">
        <v>44923</v>
      </c>
      <c r="L1019" s="68" t="s">
        <v>42</v>
      </c>
      <c r="M1019" s="61" t="s">
        <v>17</v>
      </c>
      <c r="N1019" s="66">
        <v>0.54166666666666663</v>
      </c>
      <c r="O1019" s="66">
        <v>0.66666666666666663</v>
      </c>
      <c r="P1019" s="27">
        <v>2.72</v>
      </c>
      <c r="Q1019" s="27" t="s">
        <v>46</v>
      </c>
      <c r="R1019" s="27" t="s">
        <v>47</v>
      </c>
      <c r="S1019" s="27" t="s">
        <v>83</v>
      </c>
      <c r="T1019" s="27"/>
      <c r="U1019" s="27" t="s">
        <v>50</v>
      </c>
    </row>
    <row r="1022" spans="1:21" s="185" customFormat="1" ht="19.5" customHeight="1" x14ac:dyDescent="0.25">
      <c r="A1022" s="138" t="s">
        <v>0</v>
      </c>
      <c r="B1022" s="139" t="s">
        <v>1</v>
      </c>
      <c r="C1022" s="138" t="s">
        <v>2</v>
      </c>
      <c r="D1022" s="140" t="s">
        <v>3</v>
      </c>
      <c r="E1022" s="140" t="s">
        <v>4</v>
      </c>
      <c r="F1022" s="140" t="s">
        <v>5</v>
      </c>
      <c r="G1022" s="140" t="s">
        <v>6</v>
      </c>
      <c r="H1022" s="141" t="s">
        <v>7</v>
      </c>
      <c r="I1022" s="142" t="s">
        <v>8</v>
      </c>
      <c r="J1022" s="142" t="s">
        <v>9</v>
      </c>
      <c r="K1022" s="143" t="s">
        <v>1388</v>
      </c>
      <c r="L1022" s="142" t="s">
        <v>19</v>
      </c>
      <c r="M1022" s="201" t="s">
        <v>11</v>
      </c>
      <c r="N1022" s="144" t="s">
        <v>20</v>
      </c>
      <c r="O1022" s="144" t="s">
        <v>21</v>
      </c>
      <c r="P1022" s="145" t="s">
        <v>1389</v>
      </c>
      <c r="Q1022" s="202" t="s">
        <v>13</v>
      </c>
      <c r="R1022" s="139" t="s">
        <v>14</v>
      </c>
      <c r="S1022" s="146" t="s">
        <v>16</v>
      </c>
      <c r="T1022" s="139" t="s">
        <v>18</v>
      </c>
      <c r="U1022" s="139" t="s">
        <v>15</v>
      </c>
    </row>
    <row r="1023" spans="1:21" s="186" customFormat="1" ht="15" customHeight="1" x14ac:dyDescent="0.25">
      <c r="A1023" s="53" t="str">
        <f>IFERROR(VLOOKUP(D1023,[28]CODIGOS!$A$1:$I$1872,2,0),"CODIGO INVALIDO ")</f>
        <v>ZONA 1</v>
      </c>
      <c r="B1023" s="53" t="str">
        <f>IFERROR(VLOOKUP(D1023,[28]CODIGOS!$A$1:$I$1872,3,0),"CODIGO INVALIDO ")</f>
        <v>ESMERALDAS</v>
      </c>
      <c r="C1023" s="53" t="str">
        <f>IFERROR(VLOOKUP(D1023,[28]CODIGOS!$A$1:$I$1872,4,0),"CODIGO INVALIDO ")</f>
        <v>QUININDE</v>
      </c>
      <c r="D1023" s="53" t="s">
        <v>315</v>
      </c>
      <c r="E1023" s="53" t="str">
        <f>IFERROR(VLOOKUP(D1023,[29]CODIGOS!$A$1:$I$1872,6,0),"CODIGO INVALIDO ")</f>
        <v>QUININDE</v>
      </c>
      <c r="F1023" s="53" t="str">
        <f>IFERROR(VLOOKUP(D1023,[29]CODIGOS!$A$1:$I$1872,7,0),"CODIGO INVALIDO ")</f>
        <v>LA UNION</v>
      </c>
      <c r="G1023" s="53" t="str">
        <f>IFERROR(VLOOKUP(D1023,[29]CODIGOS!$A$1:$I$1872,8,0),"CODIGO INVALIDO ")</f>
        <v>LA UNION 2</v>
      </c>
      <c r="H1023" s="53" t="s">
        <v>265</v>
      </c>
      <c r="I1023" s="53">
        <v>0.21596187049725199</v>
      </c>
      <c r="J1023" s="53">
        <v>-79.410339934506098</v>
      </c>
      <c r="K1023" s="147">
        <v>44932</v>
      </c>
      <c r="L1023" s="53" t="s">
        <v>54</v>
      </c>
      <c r="M1023" s="53" t="s">
        <v>17</v>
      </c>
      <c r="N1023" s="148" t="s">
        <v>1390</v>
      </c>
      <c r="O1023" s="148" t="s">
        <v>1391</v>
      </c>
      <c r="P1023" s="53">
        <v>23.96</v>
      </c>
      <c r="Q1023" s="53" t="s">
        <v>46</v>
      </c>
      <c r="R1023" s="53" t="s">
        <v>109</v>
      </c>
      <c r="S1023" s="53" t="s">
        <v>65</v>
      </c>
      <c r="T1023" s="53"/>
      <c r="U1023" s="53" t="s">
        <v>50</v>
      </c>
    </row>
    <row r="1024" spans="1:21" s="186" customFormat="1" ht="15" customHeight="1" x14ac:dyDescent="0.25">
      <c r="A1024" s="53" t="str">
        <f>IFERROR(VLOOKUP(D1024,[28]CODIGOS!$A$1:$I$1872,2,0),"CODIGO INVALIDO ")</f>
        <v>ZONA 1</v>
      </c>
      <c r="B1024" s="53" t="str">
        <f>IFERROR(VLOOKUP(D1024,[28]CODIGOS!$A$1:$I$1872,3,0),"CODIGO INVALIDO ")</f>
        <v>ESMERALDAS</v>
      </c>
      <c r="C1024" s="53" t="str">
        <f>IFERROR(VLOOKUP(D1024,[28]CODIGOS!$A$1:$I$1872,4,0),"CODIGO INVALIDO ")</f>
        <v>QUININDE</v>
      </c>
      <c r="D1024" s="53" t="s">
        <v>514</v>
      </c>
      <c r="E1024" s="53" t="str">
        <f>IFERROR(VLOOKUP(D1024,[29]CODIGOS!$A$1:$I$1872,6,0),"CODIGO INVALIDO ")</f>
        <v>QUININDE</v>
      </c>
      <c r="F1024" s="53" t="str">
        <f>IFERROR(VLOOKUP(D1024,[29]CODIGOS!$A$1:$I$1872,7,0),"CODIGO INVALIDO ")</f>
        <v>LA UNION</v>
      </c>
      <c r="G1024" s="53" t="str">
        <f>IFERROR(VLOOKUP(D1024,[29]CODIGOS!$A$1:$I$1872,8,0),"CODIGO INVALIDO ")</f>
        <v>LA UNION 1</v>
      </c>
      <c r="H1024" s="53" t="s">
        <v>265</v>
      </c>
      <c r="I1024" s="53">
        <v>-0.12964714430875801</v>
      </c>
      <c r="J1024" s="53">
        <v>-79.406433105468693</v>
      </c>
      <c r="K1024" s="147">
        <v>44950</v>
      </c>
      <c r="L1024" s="53" t="s">
        <v>54</v>
      </c>
      <c r="M1024" s="53" t="s">
        <v>17</v>
      </c>
      <c r="N1024" s="148" t="s">
        <v>1392</v>
      </c>
      <c r="O1024" s="148" t="s">
        <v>1393</v>
      </c>
      <c r="P1024" s="53">
        <v>19.100000000000001</v>
      </c>
      <c r="Q1024" s="53" t="s">
        <v>46</v>
      </c>
      <c r="R1024" s="53" t="s">
        <v>109</v>
      </c>
      <c r="S1024" s="53" t="s">
        <v>372</v>
      </c>
      <c r="T1024" s="53"/>
      <c r="U1024" s="53" t="s">
        <v>50</v>
      </c>
    </row>
    <row r="1025" spans="1:21" s="186" customFormat="1" ht="15" customHeight="1" x14ac:dyDescent="0.25">
      <c r="A1025" s="53" t="str">
        <f>IFERROR(VLOOKUP(D1025,[28]CODIGOS!$A$1:$I$1872,2,0),"CODIGO INVALIDO ")</f>
        <v>ZONA 1</v>
      </c>
      <c r="B1025" s="53" t="str">
        <f>IFERROR(VLOOKUP(D1025,[28]CODIGOS!$A$1:$I$1872,3,0),"CODIGO INVALIDO ")</f>
        <v>ESMERALDAS</v>
      </c>
      <c r="C1025" s="53" t="str">
        <f>IFERROR(VLOOKUP(D1025,[28]CODIGOS!$A$1:$I$1872,4,0),"CODIGO INVALIDO ")</f>
        <v>ESMERALDAS</v>
      </c>
      <c r="D1025" s="53" t="s">
        <v>55</v>
      </c>
      <c r="E1025" s="53" t="str">
        <f>IFERROR(VLOOKUP(D1025,[29]CODIGOS!$A$1:$I$1872,6,0),"CODIGO INVALIDO ")</f>
        <v>ESMERALDAS</v>
      </c>
      <c r="F1025" s="53" t="str">
        <f>IFERROR(VLOOKUP(D1025,[29]CODIGOS!$A$1:$I$1872,7,0),"CODIGO INVALIDO ")</f>
        <v>CAMARONES</v>
      </c>
      <c r="G1025" s="53" t="str">
        <f>IFERROR(VLOOKUP(D1025,[29]CODIGOS!$A$1:$I$1872,8,0),"CODIGO INVALIDO ")</f>
        <v>CAMARONES 1</v>
      </c>
      <c r="H1025" s="53" t="s">
        <v>1070</v>
      </c>
      <c r="I1025" s="53">
        <v>-0.95757377467537597</v>
      </c>
      <c r="J1025" s="53">
        <v>-79.630585312843294</v>
      </c>
      <c r="K1025" s="147">
        <v>44952</v>
      </c>
      <c r="L1025" s="53" t="s">
        <v>54</v>
      </c>
      <c r="M1025" s="53" t="s">
        <v>17</v>
      </c>
      <c r="N1025" s="148" t="s">
        <v>1394</v>
      </c>
      <c r="O1025" s="148" t="s">
        <v>1395</v>
      </c>
      <c r="P1025" s="53">
        <v>16.309999999999999</v>
      </c>
      <c r="Q1025" s="53" t="s">
        <v>46</v>
      </c>
      <c r="R1025" s="53" t="s">
        <v>47</v>
      </c>
      <c r="S1025" s="53" t="s">
        <v>1396</v>
      </c>
      <c r="T1025" s="53" t="s">
        <v>989</v>
      </c>
      <c r="U1025" s="53" t="s">
        <v>50</v>
      </c>
    </row>
    <row r="1026" spans="1:21" s="186" customFormat="1" ht="15" customHeight="1" x14ac:dyDescent="0.25">
      <c r="A1026" s="53" t="str">
        <f>IFERROR(VLOOKUP(D1026,[28]CODIGOS!$A$1:$I$1872,2,0),"CODIGO INVALIDO ")</f>
        <v>ZONA 1</v>
      </c>
      <c r="B1026" s="53" t="str">
        <f>IFERROR(VLOOKUP(D1026,[28]CODIGOS!$A$1:$I$1872,3,0),"CODIGO INVALIDO ")</f>
        <v>ESMERALDAS</v>
      </c>
      <c r="C1026" s="53" t="str">
        <f>IFERROR(VLOOKUP(D1026,[28]CODIGOS!$A$1:$I$1872,4,0),"CODIGO INVALIDO ")</f>
        <v>QUININDE</v>
      </c>
      <c r="D1026" s="53" t="s">
        <v>514</v>
      </c>
      <c r="E1026" s="53" t="str">
        <f>IFERROR(VLOOKUP(D1026,[29]CODIGOS!$A$1:$I$1872,6,0),"CODIGO INVALIDO ")</f>
        <v>QUININDE</v>
      </c>
      <c r="F1026" s="53" t="str">
        <f>IFERROR(VLOOKUP(D1026,[29]CODIGOS!$A$1:$I$1872,7,0),"CODIGO INVALIDO ")</f>
        <v>LA UNION</v>
      </c>
      <c r="G1026" s="53" t="str">
        <f>IFERROR(VLOOKUP(D1026,[29]CODIGOS!$A$1:$I$1872,8,0),"CODIGO INVALIDO ")</f>
        <v>LA UNION 1</v>
      </c>
      <c r="H1026" s="53" t="s">
        <v>265</v>
      </c>
      <c r="I1026" s="53">
        <v>-0.12814511106134099</v>
      </c>
      <c r="J1026" s="53">
        <f>-79.4071197509765</f>
        <v>-79.407119750976506</v>
      </c>
      <c r="K1026" s="147">
        <v>44954</v>
      </c>
      <c r="L1026" s="53" t="s">
        <v>54</v>
      </c>
      <c r="M1026" s="53" t="s">
        <v>17</v>
      </c>
      <c r="N1026" s="148" t="s">
        <v>1397</v>
      </c>
      <c r="O1026" s="148" t="s">
        <v>1398</v>
      </c>
      <c r="P1026" s="53">
        <v>25.35</v>
      </c>
      <c r="Q1026" s="53" t="s">
        <v>46</v>
      </c>
      <c r="R1026" s="53" t="s">
        <v>109</v>
      </c>
      <c r="S1026" s="53" t="s">
        <v>65</v>
      </c>
      <c r="T1026" s="53"/>
      <c r="U1026" s="53" t="s">
        <v>50</v>
      </c>
    </row>
    <row r="1027" spans="1:21" s="186" customFormat="1" ht="15" customHeight="1" x14ac:dyDescent="0.25">
      <c r="A1027" s="53" t="str">
        <f>IFERROR(VLOOKUP(D1027,[28]CODIGOS!$A$1:$I$1872,2,0),"CODIGO INVALIDO ")</f>
        <v>ZONA 1</v>
      </c>
      <c r="B1027" s="53" t="str">
        <f>IFERROR(VLOOKUP(D1027,[28]CODIGOS!$A$1:$I$1872,3,0),"CODIGO INVALIDO ")</f>
        <v>ESMERALDAS</v>
      </c>
      <c r="C1027" s="53" t="str">
        <f>IFERROR(VLOOKUP(D1027,[28]CODIGOS!$A$1:$I$1872,4,0),"CODIGO INVALIDO ")</f>
        <v>QUININDE</v>
      </c>
      <c r="D1027" s="53" t="s">
        <v>514</v>
      </c>
      <c r="E1027" s="53" t="str">
        <f>IFERROR(VLOOKUP(D1027,[29]CODIGOS!$A$1:$I$1872,6,0),"CODIGO INVALIDO ")</f>
        <v>QUININDE</v>
      </c>
      <c r="F1027" s="53" t="str">
        <f>IFERROR(VLOOKUP(D1027,[29]CODIGOS!$A$1:$I$1872,7,0),"CODIGO INVALIDO ")</f>
        <v>LA UNION</v>
      </c>
      <c r="G1027" s="53" t="str">
        <f>IFERROR(VLOOKUP(D1027,[29]CODIGOS!$A$1:$I$1872,8,0),"CODIGO INVALIDO ")</f>
        <v>LA UNION 1</v>
      </c>
      <c r="H1027" s="53" t="s">
        <v>265</v>
      </c>
      <c r="I1027" s="53">
        <v>-0.22066040113634</v>
      </c>
      <c r="J1027" s="53">
        <f>-79.4109343904164</f>
        <v>-79.410934390416401</v>
      </c>
      <c r="K1027" s="147">
        <v>44956</v>
      </c>
      <c r="L1027" s="53" t="s">
        <v>54</v>
      </c>
      <c r="M1027" s="53" t="s">
        <v>17</v>
      </c>
      <c r="N1027" s="148" t="s">
        <v>1399</v>
      </c>
      <c r="O1027" s="148" t="s">
        <v>1397</v>
      </c>
      <c r="P1027" s="53">
        <v>22.63</v>
      </c>
      <c r="Q1027" s="53" t="s">
        <v>46</v>
      </c>
      <c r="R1027" s="53" t="s">
        <v>47</v>
      </c>
      <c r="S1027" s="53" t="s">
        <v>266</v>
      </c>
      <c r="T1027" s="53" t="s">
        <v>448</v>
      </c>
      <c r="U1027" s="53" t="s">
        <v>50</v>
      </c>
    </row>
    <row r="1028" spans="1:21" s="186" customFormat="1" ht="15" customHeight="1" x14ac:dyDescent="0.25">
      <c r="A1028" s="53" t="str">
        <f>IFERROR(VLOOKUP(D1028,[28]CODIGOS!$A$1:$I$1872,2,0),"CODIGO INVALIDO ")</f>
        <v>ZONA 1</v>
      </c>
      <c r="B1028" s="53" t="str">
        <f>IFERROR(VLOOKUP(D1028,[28]CODIGOS!$A$1:$I$1872,3,0),"CODIGO INVALIDO ")</f>
        <v>ESMERALDAS</v>
      </c>
      <c r="C1028" s="53" t="str">
        <f>IFERROR(VLOOKUP(D1028,[28]CODIGOS!$A$1:$I$1872,4,0),"CODIGO INVALIDO ")</f>
        <v>QUININDE</v>
      </c>
      <c r="D1028" s="53" t="s">
        <v>514</v>
      </c>
      <c r="E1028" s="53" t="str">
        <f>IFERROR(VLOOKUP(D1028,[29]CODIGOS!$A$1:$I$1872,6,0),"CODIGO INVALIDO ")</f>
        <v>QUININDE</v>
      </c>
      <c r="F1028" s="53" t="str">
        <f>IFERROR(VLOOKUP(D1028,[29]CODIGOS!$A$1:$I$1872,7,0),"CODIGO INVALIDO ")</f>
        <v>LA UNION</v>
      </c>
      <c r="G1028" s="53" t="str">
        <f>IFERROR(VLOOKUP(D1028,[29]CODIGOS!$A$1:$I$1872,8,0),"CODIGO INVALIDO ")</f>
        <v>LA UNION 1</v>
      </c>
      <c r="H1028" s="53" t="s">
        <v>265</v>
      </c>
      <c r="I1028" s="53">
        <v>0.22050434664443799</v>
      </c>
      <c r="J1028" s="53">
        <v>-79.410869773323796</v>
      </c>
      <c r="K1028" s="147">
        <v>44956</v>
      </c>
      <c r="L1028" s="53" t="s">
        <v>54</v>
      </c>
      <c r="M1028" s="53" t="s">
        <v>17</v>
      </c>
      <c r="N1028" s="148" t="s">
        <v>1400</v>
      </c>
      <c r="O1028" s="148" t="s">
        <v>1401</v>
      </c>
      <c r="P1028" s="53">
        <v>30.06</v>
      </c>
      <c r="Q1028" s="53" t="s">
        <v>46</v>
      </c>
      <c r="R1028" s="53" t="s">
        <v>109</v>
      </c>
      <c r="S1028" s="53" t="s">
        <v>372</v>
      </c>
      <c r="T1028" s="53"/>
      <c r="U1028" s="53" t="s">
        <v>50</v>
      </c>
    </row>
    <row r="1029" spans="1:21" s="186" customFormat="1" ht="15" customHeight="1" x14ac:dyDescent="0.25">
      <c r="A1029" s="53" t="str">
        <f>IFERROR(VLOOKUP(D1029,[28]CODIGOS!$A$1:$I$1872,2,0),"CODIGO INVALIDO ")</f>
        <v>ZONA 1</v>
      </c>
      <c r="B1029" s="53" t="str">
        <f>IFERROR(VLOOKUP(D1029,[28]CODIGOS!$A$1:$I$1872,3,0),"CODIGO INVALIDO ")</f>
        <v>ESMERALDAS</v>
      </c>
      <c r="C1029" s="53" t="str">
        <f>IFERROR(VLOOKUP(D1029,[28]CODIGOS!$A$1:$I$1872,4,0),"CODIGO INVALIDO ")</f>
        <v>ESMERALDAS</v>
      </c>
      <c r="D1029" s="53" t="s">
        <v>55</v>
      </c>
      <c r="E1029" s="53" t="str">
        <f>IFERROR(VLOOKUP(D1029,[29]CODIGOS!$A$1:$I$1872,6,0),"CODIGO INVALIDO ")</f>
        <v>ESMERALDAS</v>
      </c>
      <c r="F1029" s="53" t="str">
        <f>IFERROR(VLOOKUP(D1029,[29]CODIGOS!$A$1:$I$1872,7,0),"CODIGO INVALIDO ")</f>
        <v>CAMARONES</v>
      </c>
      <c r="G1029" s="53" t="str">
        <f>IFERROR(VLOOKUP(D1029,[29]CODIGOS!$A$1:$I$1872,8,0),"CODIGO INVALIDO ")</f>
        <v>CAMARONES 1</v>
      </c>
      <c r="H1029" s="53" t="s">
        <v>1070</v>
      </c>
      <c r="I1029" s="53">
        <v>-0.95756743592792004</v>
      </c>
      <c r="J1029" s="53">
        <v>-79.6306904321508</v>
      </c>
      <c r="K1029" s="147">
        <v>44959</v>
      </c>
      <c r="L1029" s="53" t="s">
        <v>54</v>
      </c>
      <c r="M1029" s="53" t="s">
        <v>17</v>
      </c>
      <c r="N1029" s="148" t="s">
        <v>1402</v>
      </c>
      <c r="O1029" s="148" t="s">
        <v>1397</v>
      </c>
      <c r="P1029" s="53">
        <v>65.040000000000006</v>
      </c>
      <c r="Q1029" s="53" t="s">
        <v>46</v>
      </c>
      <c r="R1029" s="53" t="s">
        <v>47</v>
      </c>
      <c r="S1029" s="53" t="s">
        <v>696</v>
      </c>
      <c r="T1029" s="53" t="s">
        <v>266</v>
      </c>
      <c r="U1029" s="53" t="s">
        <v>50</v>
      </c>
    </row>
    <row r="1030" spans="1:21" s="186" customFormat="1" ht="15" customHeight="1" x14ac:dyDescent="0.25">
      <c r="A1030" s="53" t="str">
        <f>IFERROR(VLOOKUP(D1030,[28]CODIGOS!$A$1:$I$1872,2,0),"CODIGO INVALIDO ")</f>
        <v>ZONA 1</v>
      </c>
      <c r="B1030" s="53" t="str">
        <f>IFERROR(VLOOKUP(D1030,[28]CODIGOS!$A$1:$I$1872,3,0),"CODIGO INVALIDO ")</f>
        <v>ESMERALDAS</v>
      </c>
      <c r="C1030" s="53" t="str">
        <f>IFERROR(VLOOKUP(D1030,[28]CODIGOS!$A$1:$I$1872,4,0),"CODIGO INVALIDO ")</f>
        <v>ESMERALDAS</v>
      </c>
      <c r="D1030" s="53" t="s">
        <v>55</v>
      </c>
      <c r="E1030" s="53" t="str">
        <f>IFERROR(VLOOKUP(D1030,[29]CODIGOS!$A$1:$I$1872,6,0),"CODIGO INVALIDO ")</f>
        <v>ESMERALDAS</v>
      </c>
      <c r="F1030" s="53" t="str">
        <f>IFERROR(VLOOKUP(D1030,[29]CODIGOS!$A$1:$I$1872,7,0),"CODIGO INVALIDO ")</f>
        <v>CAMARONES</v>
      </c>
      <c r="G1030" s="53" t="str">
        <f>IFERROR(VLOOKUP(D1030,[29]CODIGOS!$A$1:$I$1872,8,0),"CODIGO INVALIDO ")</f>
        <v>CAMARONES 1</v>
      </c>
      <c r="H1030" s="53" t="s">
        <v>1070</v>
      </c>
      <c r="I1030" s="53">
        <v>-0.95754874452070504</v>
      </c>
      <c r="J1030" s="53">
        <v>-79.630593898354306</v>
      </c>
      <c r="K1030" s="147">
        <v>44982</v>
      </c>
      <c r="L1030" s="53" t="s">
        <v>54</v>
      </c>
      <c r="M1030" s="53" t="s">
        <v>17</v>
      </c>
      <c r="N1030" s="148" t="s">
        <v>1403</v>
      </c>
      <c r="O1030" s="148" t="s">
        <v>1404</v>
      </c>
      <c r="P1030" s="53">
        <v>17.16</v>
      </c>
      <c r="Q1030" s="53" t="s">
        <v>46</v>
      </c>
      <c r="R1030" s="53" t="s">
        <v>47</v>
      </c>
      <c r="S1030" s="53" t="s">
        <v>49</v>
      </c>
      <c r="T1030" s="53" t="s">
        <v>65</v>
      </c>
      <c r="U1030" s="53" t="s">
        <v>50</v>
      </c>
    </row>
    <row r="1031" spans="1:21" s="186" customFormat="1" ht="15" customHeight="1" x14ac:dyDescent="0.25">
      <c r="A1031" s="53" t="str">
        <f>IFERROR(VLOOKUP(D1031,[28]CODIGOS!$A$1:$I$1872,2,0),"CODIGO INVALIDO ")</f>
        <v>ZONA 1</v>
      </c>
      <c r="B1031" s="53" t="str">
        <f>IFERROR(VLOOKUP(D1031,[28]CODIGOS!$A$1:$I$1872,3,0),"CODIGO INVALIDO ")</f>
        <v>ESMERALDAS</v>
      </c>
      <c r="C1031" s="53" t="str">
        <f>IFERROR(VLOOKUP(D1031,[28]CODIGOS!$A$1:$I$1872,4,0),"CODIGO INVALIDO ")</f>
        <v>ESMERALDAS</v>
      </c>
      <c r="D1031" s="53" t="s">
        <v>1405</v>
      </c>
      <c r="E1031" s="53" t="str">
        <f>IFERROR(VLOOKUP(D1031,[29]CODIGOS!$A$1:$I$1872,6,0),"CODIGO INVALIDO ")</f>
        <v>ESMERALDAS</v>
      </c>
      <c r="F1031" s="53" t="str">
        <f>IFERROR(VLOOKUP(D1031,[29]CODIGOS!$A$1:$I$1872,7,0),"CODIGO INVALIDO ")</f>
        <v>CAMARONES</v>
      </c>
      <c r="G1031" s="53" t="str">
        <f>IFERROR(VLOOKUP(D1031,[29]CODIGOS!$A$1:$I$1872,8,0),"CODIGO INVALIDO ")</f>
        <v>CAMARONES 2</v>
      </c>
      <c r="H1031" s="53" t="s">
        <v>1070</v>
      </c>
      <c r="I1031" s="53">
        <v>-0.95755768399613395</v>
      </c>
      <c r="J1031" s="53">
        <v>-79.630617308333399</v>
      </c>
      <c r="K1031" s="147">
        <v>44984</v>
      </c>
      <c r="L1031" s="53" t="s">
        <v>54</v>
      </c>
      <c r="M1031" s="53" t="s">
        <v>17</v>
      </c>
      <c r="N1031" s="148" t="s">
        <v>1406</v>
      </c>
      <c r="O1031" s="148" t="s">
        <v>1407</v>
      </c>
      <c r="P1031" s="53">
        <v>39.700000000000003</v>
      </c>
      <c r="Q1031" s="53" t="s">
        <v>46</v>
      </c>
      <c r="R1031" s="53" t="s">
        <v>47</v>
      </c>
      <c r="S1031" s="53" t="s">
        <v>49</v>
      </c>
      <c r="T1031" s="53"/>
      <c r="U1031" s="53" t="s">
        <v>50</v>
      </c>
    </row>
    <row r="1032" spans="1:21" s="186" customFormat="1" ht="15" customHeight="1" x14ac:dyDescent="0.25">
      <c r="A1032" s="53" t="str">
        <f>IFERROR(VLOOKUP(D1032,[28]CODIGOS!$A$1:$I$1872,2,0),"CODIGO INVALIDO ")</f>
        <v>ZONA 1</v>
      </c>
      <c r="B1032" s="53" t="str">
        <f>IFERROR(VLOOKUP(D1032,[28]CODIGOS!$A$1:$I$1872,3,0),"CODIGO INVALIDO ")</f>
        <v>ESMERALDAS</v>
      </c>
      <c r="C1032" s="53" t="str">
        <f>IFERROR(VLOOKUP(D1032,[28]CODIGOS!$A$1:$I$1872,4,0),"CODIGO INVALIDO ")</f>
        <v>QUININDE</v>
      </c>
      <c r="D1032" s="53" t="s">
        <v>514</v>
      </c>
      <c r="E1032" s="53" t="str">
        <f>IFERROR(VLOOKUP(D1032,[29]CODIGOS!$A$1:$I$1872,6,0),"CODIGO INVALIDO ")</f>
        <v>QUININDE</v>
      </c>
      <c r="F1032" s="53" t="str">
        <f>IFERROR(VLOOKUP(D1032,[29]CODIGOS!$A$1:$I$1872,7,0),"CODIGO INVALIDO ")</f>
        <v>LA UNION</v>
      </c>
      <c r="G1032" s="53" t="str">
        <f>IFERROR(VLOOKUP(D1032,[29]CODIGOS!$A$1:$I$1872,8,0),"CODIGO INVALIDO ")</f>
        <v>LA UNION 1</v>
      </c>
      <c r="H1032" s="53" t="s">
        <v>265</v>
      </c>
      <c r="I1032" s="53">
        <v>0.21531904728117199</v>
      </c>
      <c r="J1032" s="53">
        <v>-79.409289253879294</v>
      </c>
      <c r="K1032" s="147">
        <v>44989</v>
      </c>
      <c r="L1032" s="53" t="s">
        <v>54</v>
      </c>
      <c r="M1032" s="53" t="s">
        <v>17</v>
      </c>
      <c r="N1032" s="148" t="s">
        <v>1408</v>
      </c>
      <c r="O1032" s="148" t="s">
        <v>1409</v>
      </c>
      <c r="P1032" s="53">
        <v>7.81</v>
      </c>
      <c r="Q1032" s="53" t="s">
        <v>46</v>
      </c>
      <c r="R1032" s="53" t="s">
        <v>47</v>
      </c>
      <c r="S1032" s="53" t="s">
        <v>1410</v>
      </c>
      <c r="T1032" s="53"/>
      <c r="U1032" s="53" t="s">
        <v>50</v>
      </c>
    </row>
    <row r="1033" spans="1:21" s="186" customFormat="1" ht="15" customHeight="1" x14ac:dyDescent="0.25">
      <c r="A1033" s="53" t="str">
        <f>IFERROR(VLOOKUP(D1033,[28]CODIGOS!$A$1:$I$1872,2,0),"CODIGO INVALIDO ")</f>
        <v>ZONA 1</v>
      </c>
      <c r="B1033" s="53" t="str">
        <f>IFERROR(VLOOKUP(D1033,[28]CODIGOS!$A$1:$I$1872,3,0),"CODIGO INVALIDO ")</f>
        <v>ESMERALDAS</v>
      </c>
      <c r="C1033" s="53" t="str">
        <f>IFERROR(VLOOKUP(D1033,[28]CODIGOS!$A$1:$I$1872,4,0),"CODIGO INVALIDO ")</f>
        <v>ESMERALDAS</v>
      </c>
      <c r="D1033" s="53" t="s">
        <v>55</v>
      </c>
      <c r="E1033" s="53" t="str">
        <f>IFERROR(VLOOKUP(D1033,[29]CODIGOS!$A$1:$I$1872,6,0),"CODIGO INVALIDO ")</f>
        <v>ESMERALDAS</v>
      </c>
      <c r="F1033" s="53" t="str">
        <f>IFERROR(VLOOKUP(D1033,[29]CODIGOS!$A$1:$I$1872,7,0),"CODIGO INVALIDO ")</f>
        <v>CAMARONES</v>
      </c>
      <c r="G1033" s="53" t="str">
        <f>IFERROR(VLOOKUP(D1033,[29]CODIGOS!$A$1:$I$1872,8,0),"CODIGO INVALIDO ")</f>
        <v>CAMARONES 1</v>
      </c>
      <c r="H1033" s="53" t="s">
        <v>1070</v>
      </c>
      <c r="I1033" s="53">
        <v>-0.95754403076779504</v>
      </c>
      <c r="J1033" s="53">
        <v>-79.630660453669407</v>
      </c>
      <c r="K1033" s="147">
        <v>44993</v>
      </c>
      <c r="L1033" s="53" t="s">
        <v>54</v>
      </c>
      <c r="M1033" s="53" t="s">
        <v>17</v>
      </c>
      <c r="N1033" s="148" t="s">
        <v>1411</v>
      </c>
      <c r="O1033" s="148" t="s">
        <v>1403</v>
      </c>
      <c r="P1033" s="53">
        <v>62.1</v>
      </c>
      <c r="Q1033" s="53" t="s">
        <v>46</v>
      </c>
      <c r="R1033" s="53" t="s">
        <v>47</v>
      </c>
      <c r="S1033" s="53" t="s">
        <v>57</v>
      </c>
      <c r="T1033" s="53" t="s">
        <v>513</v>
      </c>
      <c r="U1033" s="53" t="s">
        <v>50</v>
      </c>
    </row>
    <row r="1034" spans="1:21" s="186" customFormat="1" ht="15" customHeight="1" x14ac:dyDescent="0.25">
      <c r="A1034" s="53" t="str">
        <f>IFERROR(VLOOKUP(D1034,[28]CODIGOS!$A$1:$I$1872,2,0),"CODIGO INVALIDO ")</f>
        <v>ZONA 1</v>
      </c>
      <c r="B1034" s="53" t="str">
        <f>IFERROR(VLOOKUP(D1034,[28]CODIGOS!$A$1:$I$1872,3,0),"CODIGO INVALIDO ")</f>
        <v>ESMERALDAS</v>
      </c>
      <c r="C1034" s="53" t="str">
        <f>IFERROR(VLOOKUP(D1034,[28]CODIGOS!$A$1:$I$1872,4,0),"CODIGO INVALIDO ")</f>
        <v>QUININDE</v>
      </c>
      <c r="D1034" s="53" t="s">
        <v>1412</v>
      </c>
      <c r="E1034" s="53" t="str">
        <f>IFERROR(VLOOKUP(D1034,[29]CODIGOS!$A$1:$I$1872,6,0),"CODIGO INVALIDO ")</f>
        <v>QUININDE</v>
      </c>
      <c r="F1034" s="53" t="str">
        <f>IFERROR(VLOOKUP(D1034,[29]CODIGOS!$A$1:$I$1872,7,0),"CODIGO INVALIDO ")</f>
        <v>CUPA</v>
      </c>
      <c r="G1034" s="53" t="str">
        <f>IFERROR(VLOOKUP(D1034,[29]CODIGOS!$A$1:$I$1872,8,0),"CODIGO INVALIDO ")</f>
        <v>CUPA 1</v>
      </c>
      <c r="H1034" s="53" t="s">
        <v>1413</v>
      </c>
      <c r="I1034" s="53">
        <v>-0.47801418291878101</v>
      </c>
      <c r="J1034" s="53">
        <v>-79.965534216753397</v>
      </c>
      <c r="K1034" s="147">
        <v>45006</v>
      </c>
      <c r="L1034" s="53" t="s">
        <v>54</v>
      </c>
      <c r="M1034" s="53" t="s">
        <v>17</v>
      </c>
      <c r="N1034" s="148" t="s">
        <v>1414</v>
      </c>
      <c r="O1034" s="148" t="s">
        <v>1415</v>
      </c>
      <c r="P1034" s="53">
        <v>15.03</v>
      </c>
      <c r="Q1034" s="53" t="s">
        <v>46</v>
      </c>
      <c r="R1034" s="53" t="s">
        <v>47</v>
      </c>
      <c r="S1034" s="53" t="s">
        <v>161</v>
      </c>
      <c r="T1034" s="53"/>
      <c r="U1034" s="53" t="s">
        <v>50</v>
      </c>
    </row>
    <row r="1035" spans="1:21" s="186" customFormat="1" ht="15" customHeight="1" x14ac:dyDescent="0.25">
      <c r="A1035" s="53" t="str">
        <f>IFERROR(VLOOKUP(D1035,[28]CODIGOS!$A$1:$I$1872,2,0),"CODIGO INVALIDO ")</f>
        <v>ZONA 1</v>
      </c>
      <c r="B1035" s="53" t="str">
        <f>IFERROR(VLOOKUP(D1035,[28]CODIGOS!$A$1:$I$1872,3,0),"CODIGO INVALIDO ")</f>
        <v>ESMERALDAS</v>
      </c>
      <c r="C1035" s="53" t="str">
        <f>IFERROR(VLOOKUP(D1035,[28]CODIGOS!$A$1:$I$1872,4,0),"CODIGO INVALIDO ")</f>
        <v>QUININDE</v>
      </c>
      <c r="D1035" s="53" t="s">
        <v>1412</v>
      </c>
      <c r="E1035" s="53" t="str">
        <f>IFERROR(VLOOKUP(D1035,[29]CODIGOS!$A$1:$I$1872,6,0),"CODIGO INVALIDO ")</f>
        <v>QUININDE</v>
      </c>
      <c r="F1035" s="53" t="str">
        <f>IFERROR(VLOOKUP(D1035,[29]CODIGOS!$A$1:$I$1872,7,0),"CODIGO INVALIDO ")</f>
        <v>CUPA</v>
      </c>
      <c r="G1035" s="53" t="str">
        <f>IFERROR(VLOOKUP(D1035,[29]CODIGOS!$A$1:$I$1872,8,0),"CODIGO INVALIDO ")</f>
        <v>CUPA 1</v>
      </c>
      <c r="H1035" s="53" t="s">
        <v>1413</v>
      </c>
      <c r="I1035" s="53">
        <v>-0.47801418291878101</v>
      </c>
      <c r="J1035" s="53">
        <v>-79.965534216753397</v>
      </c>
      <c r="K1035" s="147">
        <v>45006</v>
      </c>
      <c r="L1035" s="53" t="s">
        <v>54</v>
      </c>
      <c r="M1035" s="53" t="s">
        <v>17</v>
      </c>
      <c r="N1035" s="148" t="s">
        <v>1414</v>
      </c>
      <c r="O1035" s="148" t="s">
        <v>1416</v>
      </c>
      <c r="P1035" s="53">
        <v>15.03</v>
      </c>
      <c r="Q1035" s="53" t="s">
        <v>46</v>
      </c>
      <c r="R1035" s="53" t="s">
        <v>109</v>
      </c>
      <c r="S1035" s="53" t="s">
        <v>372</v>
      </c>
      <c r="T1035" s="53"/>
      <c r="U1035" s="53" t="s">
        <v>50</v>
      </c>
    </row>
    <row r="1036" spans="1:21" s="186" customFormat="1" ht="15" customHeight="1" x14ac:dyDescent="0.25">
      <c r="A1036" s="53" t="str">
        <f>IFERROR(VLOOKUP(D1036,[28]CODIGOS!$A$1:$I$1872,2,0),"CODIGO INVALIDO ")</f>
        <v>ZONA 1</v>
      </c>
      <c r="B1036" s="53" t="str">
        <f>IFERROR(VLOOKUP(D1036,[28]CODIGOS!$A$1:$I$1872,3,0),"CODIGO INVALIDO ")</f>
        <v>ESMERALDAS</v>
      </c>
      <c r="C1036" s="53" t="str">
        <f>IFERROR(VLOOKUP(D1036,[28]CODIGOS!$A$1:$I$1872,4,0),"CODIGO INVALIDO ")</f>
        <v>QUININDE</v>
      </c>
      <c r="D1036" s="53" t="s">
        <v>514</v>
      </c>
      <c r="E1036" s="53" t="str">
        <f>IFERROR(VLOOKUP(D1036,[29]CODIGOS!$A$1:$I$1872,6,0),"CODIGO INVALIDO ")</f>
        <v>QUININDE</v>
      </c>
      <c r="F1036" s="53" t="str">
        <f>IFERROR(VLOOKUP(D1036,[29]CODIGOS!$A$1:$I$1872,7,0),"CODIGO INVALIDO ")</f>
        <v>LA UNION</v>
      </c>
      <c r="G1036" s="53" t="str">
        <f>IFERROR(VLOOKUP(D1036,[29]CODIGOS!$A$1:$I$1872,8,0),"CODIGO INVALIDO ")</f>
        <v>LA UNION 1</v>
      </c>
      <c r="H1036" s="53" t="s">
        <v>265</v>
      </c>
      <c r="I1036" s="53">
        <v>-0.12997616033949499</v>
      </c>
      <c r="J1036" s="53">
        <v>-79.406324402866304</v>
      </c>
      <c r="K1036" s="147">
        <v>45010</v>
      </c>
      <c r="L1036" s="53" t="s">
        <v>54</v>
      </c>
      <c r="M1036" s="53" t="s">
        <v>17</v>
      </c>
      <c r="N1036" s="148" t="s">
        <v>1417</v>
      </c>
      <c r="O1036" s="148" t="s">
        <v>1418</v>
      </c>
      <c r="P1036" s="53">
        <v>3.33</v>
      </c>
      <c r="Q1036" s="53" t="s">
        <v>46</v>
      </c>
      <c r="R1036" s="53" t="s">
        <v>47</v>
      </c>
      <c r="S1036" s="53" t="s">
        <v>49</v>
      </c>
      <c r="T1036" s="53" t="s">
        <v>1419</v>
      </c>
      <c r="U1036" s="53" t="s">
        <v>50</v>
      </c>
    </row>
    <row r="1037" spans="1:21" s="186" customFormat="1" ht="15" customHeight="1" x14ac:dyDescent="0.25">
      <c r="A1037" s="53" t="str">
        <f>IFERROR(VLOOKUP(D1037,[28]CODIGOS!$A$1:$I$1872,2,0),"CODIGO INVALIDO ")</f>
        <v>ZONA 1</v>
      </c>
      <c r="B1037" s="53" t="str">
        <f>IFERROR(VLOOKUP(D1037,[28]CODIGOS!$A$1:$I$1872,3,0),"CODIGO INVALIDO ")</f>
        <v>ESMERALDAS</v>
      </c>
      <c r="C1037" s="53" t="str">
        <f>IFERROR(VLOOKUP(D1037,[28]CODIGOS!$A$1:$I$1872,4,0),"CODIGO INVALIDO ")</f>
        <v>ESMERALDAS</v>
      </c>
      <c r="D1037" s="53" t="s">
        <v>356</v>
      </c>
      <c r="E1037" s="53" t="str">
        <f>IFERROR(VLOOKUP(D1037,[29]CODIGOS!$A$1:$I$1872,6,0),"CODIGO INVALIDO ")</f>
        <v>ESMERALDAS</v>
      </c>
      <c r="F1037" s="53" t="str">
        <f>IFERROR(VLOOKUP(D1037,[29]CODIGOS!$A$1:$I$1872,7,0),"CODIGO INVALIDO ")</f>
        <v>SAN MATEO</v>
      </c>
      <c r="G1037" s="53" t="str">
        <f>IFERROR(VLOOKUP(D1037,[29]CODIGOS!$A$1:$I$1872,8,0),"CODIGO INVALIDO ")</f>
        <v>SAN MATEO 1</v>
      </c>
      <c r="H1037" s="53" t="s">
        <v>357</v>
      </c>
      <c r="I1037" s="53">
        <v>-0.88949742934320697</v>
      </c>
      <c r="J1037" s="53">
        <v>-79.632301841797599</v>
      </c>
      <c r="K1037" s="147">
        <v>45011</v>
      </c>
      <c r="L1037" s="53" t="s">
        <v>54</v>
      </c>
      <c r="M1037" s="53" t="s">
        <v>17</v>
      </c>
      <c r="N1037" s="148" t="s">
        <v>1411</v>
      </c>
      <c r="O1037" s="148" t="s">
        <v>1420</v>
      </c>
      <c r="P1037" s="53">
        <v>13.59</v>
      </c>
      <c r="Q1037" s="53" t="s">
        <v>46</v>
      </c>
      <c r="R1037" s="53" t="s">
        <v>47</v>
      </c>
      <c r="S1037" s="53" t="s">
        <v>1421</v>
      </c>
      <c r="T1037" s="53"/>
      <c r="U1037" s="53" t="s">
        <v>50</v>
      </c>
    </row>
    <row r="1038" spans="1:21" s="185" customFormat="1" ht="15" customHeight="1" x14ac:dyDescent="0.25">
      <c r="A1038" s="53" t="str">
        <f>IFERROR(VLOOKUP(D1038,[28]CODIGOS!$A$1:$I$1872,2,0),"CODIGO INVALIDO ")</f>
        <v>ZONA 1</v>
      </c>
      <c r="B1038" s="53" t="str">
        <f>IFERROR(VLOOKUP(D1038,[28]CODIGOS!$A$1:$I$1872,3,0),"CODIGO INVALIDO ")</f>
        <v>ESMERALDAS</v>
      </c>
      <c r="C1038" s="53" t="str">
        <f>IFERROR(VLOOKUP(D1038,[28]CODIGOS!$A$1:$I$1872,4,0),"CODIGO INVALIDO ")</f>
        <v>ESMERALDAS</v>
      </c>
      <c r="D1038" s="69" t="s">
        <v>55</v>
      </c>
      <c r="E1038" s="53" t="str">
        <f>IFERROR(VLOOKUP(D1038,[29]CODIGOS!$A$1:$I$1872,6,0),"CODIGO INVALIDO ")</f>
        <v>ESMERALDAS</v>
      </c>
      <c r="F1038" s="53" t="str">
        <f>IFERROR(VLOOKUP(D1038,[29]CODIGOS!$A$1:$I$1872,7,0),"CODIGO INVALIDO ")</f>
        <v>CAMARONES</v>
      </c>
      <c r="G1038" s="53" t="str">
        <f>IFERROR(VLOOKUP(D1038,[29]CODIGOS!$A$1:$I$1872,8,0),"CODIGO INVALIDO ")</f>
        <v>CAMARONES 1</v>
      </c>
      <c r="H1038" s="23" t="s">
        <v>1070</v>
      </c>
      <c r="I1038" s="42">
        <v>-0.95755231991803202</v>
      </c>
      <c r="J1038" s="21">
        <v>-79.630610350044606</v>
      </c>
      <c r="K1038" s="24">
        <v>45014</v>
      </c>
      <c r="L1038" s="23" t="s">
        <v>54</v>
      </c>
      <c r="M1038" s="53" t="s">
        <v>17</v>
      </c>
      <c r="N1038" s="62">
        <v>0.9375</v>
      </c>
      <c r="O1038" s="62">
        <v>1.3888888888888888E-2</v>
      </c>
      <c r="P1038" s="23">
        <v>33.86</v>
      </c>
      <c r="Q1038" s="23" t="s">
        <v>46</v>
      </c>
      <c r="R1038" s="23" t="s">
        <v>47</v>
      </c>
      <c r="S1038" s="23" t="s">
        <v>49</v>
      </c>
      <c r="T1038" s="23"/>
      <c r="U1038" s="23" t="s">
        <v>50</v>
      </c>
    </row>
    <row r="1039" spans="1:21" s="185" customFormat="1" ht="15" customHeight="1" x14ac:dyDescent="0.25">
      <c r="A1039" s="53" t="str">
        <f>IFERROR(VLOOKUP(D1039,[28]CODIGOS!$A$1:$I$1872,2,0),"CODIGO INVALIDO ")</f>
        <v>ZONA 1</v>
      </c>
      <c r="B1039" s="53" t="str">
        <f>IFERROR(VLOOKUP(D1039,[28]CODIGOS!$A$1:$I$1872,3,0),"CODIGO INVALIDO ")</f>
        <v>ESMERALDAS</v>
      </c>
      <c r="C1039" s="53" t="str">
        <f>IFERROR(VLOOKUP(D1039,[28]CODIGOS!$A$1:$I$1872,4,0),"CODIGO INVALIDO ")</f>
        <v>ESMERALDAS</v>
      </c>
      <c r="D1039" s="69" t="s">
        <v>55</v>
      </c>
      <c r="E1039" s="53" t="str">
        <f>IFERROR(VLOOKUP(D1039,[29]CODIGOS!$A$1:$I$1872,6,0),"CODIGO INVALIDO ")</f>
        <v>ESMERALDAS</v>
      </c>
      <c r="F1039" s="53" t="str">
        <f>IFERROR(VLOOKUP(D1039,[29]CODIGOS!$A$1:$I$1872,7,0),"CODIGO INVALIDO ")</f>
        <v>CAMARONES</v>
      </c>
      <c r="G1039" s="53" t="str">
        <f>IFERROR(VLOOKUP(D1039,[29]CODIGOS!$A$1:$I$1872,8,0),"CODIGO INVALIDO ")</f>
        <v>CAMARONES 1</v>
      </c>
      <c r="H1039" s="23" t="s">
        <v>1070</v>
      </c>
      <c r="I1039" s="42">
        <v>0.95757120463861001</v>
      </c>
      <c r="J1039" s="21">
        <v>-79.630343253365893</v>
      </c>
      <c r="K1039" s="24">
        <v>45021</v>
      </c>
      <c r="L1039" s="23" t="s">
        <v>54</v>
      </c>
      <c r="M1039" s="53" t="s">
        <v>17</v>
      </c>
      <c r="N1039" s="62">
        <v>2.0833333333333332E-2</v>
      </c>
      <c r="O1039" s="62">
        <v>0.16666666666666666</v>
      </c>
      <c r="P1039" s="23">
        <v>18.34</v>
      </c>
      <c r="Q1039" s="23" t="s">
        <v>46</v>
      </c>
      <c r="R1039" s="53" t="s">
        <v>109</v>
      </c>
      <c r="S1039" s="23" t="s">
        <v>65</v>
      </c>
      <c r="T1039" s="23"/>
      <c r="U1039" s="23" t="s">
        <v>50</v>
      </c>
    </row>
    <row r="1040" spans="1:21" s="185" customFormat="1" ht="15" customHeight="1" x14ac:dyDescent="0.25">
      <c r="A1040" s="53" t="str">
        <f>IFERROR(VLOOKUP(D1040,[28]CODIGOS!$A$1:$I$1872,2,0),"CODIGO INVALIDO ")</f>
        <v>ZONA 1</v>
      </c>
      <c r="B1040" s="53" t="str">
        <f>IFERROR(VLOOKUP(D1040,[28]CODIGOS!$A$1:$I$1872,3,0),"CODIGO INVALIDO ")</f>
        <v>ESMERALDAS</v>
      </c>
      <c r="C1040" s="53" t="str">
        <f>IFERROR(VLOOKUP(D1040,[28]CODIGOS!$A$1:$I$1872,4,0),"CODIGO INVALIDO ")</f>
        <v>QUININDE</v>
      </c>
      <c r="D1040" s="69" t="s">
        <v>514</v>
      </c>
      <c r="E1040" s="53" t="str">
        <f>IFERROR(VLOOKUP(D1040,[29]CODIGOS!$A$1:$I$1872,6,0),"CODIGO INVALIDO ")</f>
        <v>QUININDE</v>
      </c>
      <c r="F1040" s="53" t="str">
        <f>IFERROR(VLOOKUP(D1040,[29]CODIGOS!$A$1:$I$1872,7,0),"CODIGO INVALIDO ")</f>
        <v>LA UNION</v>
      </c>
      <c r="G1040" s="53" t="str">
        <f>IFERROR(VLOOKUP(D1040,[29]CODIGOS!$A$1:$I$1872,8,0),"CODIGO INVALIDO ")</f>
        <v>LA UNION 1</v>
      </c>
      <c r="H1040" s="23" t="s">
        <v>265</v>
      </c>
      <c r="I1040" s="23">
        <v>0.221830810919319</v>
      </c>
      <c r="J1040" s="75">
        <v>-79.411128363916802</v>
      </c>
      <c r="K1040" s="24">
        <v>45022</v>
      </c>
      <c r="L1040" s="23" t="s">
        <v>54</v>
      </c>
      <c r="M1040" s="53" t="s">
        <v>17</v>
      </c>
      <c r="N1040" s="62">
        <v>0.875</v>
      </c>
      <c r="O1040" s="62">
        <v>0.16250000000000001</v>
      </c>
      <c r="P1040" s="23">
        <v>24.48</v>
      </c>
      <c r="Q1040" s="23" t="s">
        <v>46</v>
      </c>
      <c r="R1040" s="23" t="s">
        <v>47</v>
      </c>
      <c r="S1040" s="23" t="s">
        <v>554</v>
      </c>
      <c r="T1040" s="23"/>
      <c r="U1040" s="23" t="s">
        <v>50</v>
      </c>
    </row>
    <row r="1041" spans="1:21" s="185" customFormat="1" ht="15" customHeight="1" x14ac:dyDescent="0.25">
      <c r="A1041" s="53" t="str">
        <f>IFERROR(VLOOKUP(D1041,[28]CODIGOS!$A$1:$I$1872,2,0),"CODIGO INVALIDO ")</f>
        <v>ZONA 1</v>
      </c>
      <c r="B1041" s="53" t="str">
        <f>IFERROR(VLOOKUP(D1041,[28]CODIGOS!$A$1:$I$1872,3,0),"CODIGO INVALIDO ")</f>
        <v>ESMERALDAS</v>
      </c>
      <c r="C1041" s="53" t="str">
        <f>IFERROR(VLOOKUP(D1041,[28]CODIGOS!$A$1:$I$1872,4,0),"CODIGO INVALIDO ")</f>
        <v>ESMERALDAS</v>
      </c>
      <c r="D1041" s="7" t="s">
        <v>1405</v>
      </c>
      <c r="E1041" s="53" t="str">
        <f>IFERROR(VLOOKUP(D1041,[29]CODIGOS!$A$1:$I$1872,6,0),"CODIGO INVALIDO ")</f>
        <v>ESMERALDAS</v>
      </c>
      <c r="F1041" s="53" t="str">
        <f>IFERROR(VLOOKUP(D1041,[29]CODIGOS!$A$1:$I$1872,7,0),"CODIGO INVALIDO ")</f>
        <v>CAMARONES</v>
      </c>
      <c r="G1041" s="53" t="str">
        <f>IFERROR(VLOOKUP(D1041,[29]CODIGOS!$A$1:$I$1872,8,0),"CODIGO INVALIDO ")</f>
        <v>CAMARONES 2</v>
      </c>
      <c r="H1041" s="23" t="s">
        <v>1070</v>
      </c>
      <c r="I1041" s="23">
        <v>0.95743968295131299</v>
      </c>
      <c r="J1041" s="75">
        <v>-79.630472660064697</v>
      </c>
      <c r="K1041" s="24">
        <v>45036</v>
      </c>
      <c r="L1041" s="23" t="s">
        <v>54</v>
      </c>
      <c r="M1041" s="53" t="s">
        <v>17</v>
      </c>
      <c r="N1041" s="62">
        <v>0.27083333333333331</v>
      </c>
      <c r="O1041" s="62">
        <v>0.51388888888888895</v>
      </c>
      <c r="P1041" s="23">
        <v>14.7</v>
      </c>
      <c r="Q1041" s="23" t="s">
        <v>46</v>
      </c>
      <c r="R1041" s="53" t="s">
        <v>109</v>
      </c>
      <c r="S1041" s="23" t="s">
        <v>65</v>
      </c>
      <c r="T1041" s="23"/>
      <c r="U1041" s="23" t="s">
        <v>50</v>
      </c>
    </row>
    <row r="1042" spans="1:21" s="185" customFormat="1" ht="15" customHeight="1" x14ac:dyDescent="0.25">
      <c r="A1042" s="53" t="str">
        <f>IFERROR(VLOOKUP(D1042,[28]CODIGOS!$A$1:$I$1872,2,0),"CODIGO INVALIDO ")</f>
        <v>ZONA 1</v>
      </c>
      <c r="B1042" s="53" t="str">
        <f>IFERROR(VLOOKUP(D1042,[28]CODIGOS!$A$1:$I$1872,3,0),"CODIGO INVALIDO ")</f>
        <v>ESMERALDAS</v>
      </c>
      <c r="C1042" s="53" t="str">
        <f>IFERROR(VLOOKUP(D1042,[28]CODIGOS!$A$1:$I$1872,4,0),"CODIGO INVALIDO ")</f>
        <v>ESMERALDAS</v>
      </c>
      <c r="D1042" s="7" t="s">
        <v>356</v>
      </c>
      <c r="E1042" s="53" t="str">
        <f>IFERROR(VLOOKUP(D1042,[29]CODIGOS!$A$1:$I$1872,6,0),"CODIGO INVALIDO ")</f>
        <v>ESMERALDAS</v>
      </c>
      <c r="F1042" s="53" t="str">
        <f>IFERROR(VLOOKUP(D1042,[29]CODIGOS!$A$1:$I$1872,7,0),"CODIGO INVALIDO ")</f>
        <v>SAN MATEO</v>
      </c>
      <c r="G1042" s="53" t="str">
        <f>IFERROR(VLOOKUP(D1042,[29]CODIGOS!$A$1:$I$1872,8,0),"CODIGO INVALIDO ")</f>
        <v>SAN MATEO 1</v>
      </c>
      <c r="H1042" s="23" t="s">
        <v>357</v>
      </c>
      <c r="I1042" s="23">
        <v>0.8757139437</v>
      </c>
      <c r="J1042" s="75">
        <v>-79.635264732772498</v>
      </c>
      <c r="K1042" s="24">
        <v>45037</v>
      </c>
      <c r="L1042" s="23" t="s">
        <v>54</v>
      </c>
      <c r="M1042" s="53" t="s">
        <v>17</v>
      </c>
      <c r="N1042" s="62">
        <v>0.47916666666666669</v>
      </c>
      <c r="O1042" s="62">
        <v>0.5625</v>
      </c>
      <c r="P1042" s="23">
        <v>25.18</v>
      </c>
      <c r="Q1042" s="23" t="s">
        <v>46</v>
      </c>
      <c r="R1042" s="53" t="s">
        <v>109</v>
      </c>
      <c r="S1042" s="23" t="s">
        <v>65</v>
      </c>
      <c r="T1042" s="23"/>
      <c r="U1042" s="23" t="s">
        <v>50</v>
      </c>
    </row>
    <row r="1043" spans="1:21" s="185" customFormat="1" ht="15" customHeight="1" x14ac:dyDescent="0.25">
      <c r="A1043" s="53" t="str">
        <f>IFERROR(VLOOKUP(D1043,[28]CODIGOS!$A$1:$I$1872,2,0),"CODIGO INVALIDO ")</f>
        <v>ZONA 1</v>
      </c>
      <c r="B1043" s="53" t="str">
        <f>IFERROR(VLOOKUP(D1043,[28]CODIGOS!$A$1:$I$1872,3,0),"CODIGO INVALIDO ")</f>
        <v>ESMERALDAS</v>
      </c>
      <c r="C1043" s="53" t="str">
        <f>IFERROR(VLOOKUP(D1043,[28]CODIGOS!$A$1:$I$1872,4,0),"CODIGO INVALIDO ")</f>
        <v>ESMERALDAS</v>
      </c>
      <c r="D1043" s="69" t="s">
        <v>55</v>
      </c>
      <c r="E1043" s="53" t="str">
        <f>IFERROR(VLOOKUP(D1043,[29]CODIGOS!$A$1:$I$1872,6,0),"CODIGO INVALIDO ")</f>
        <v>ESMERALDAS</v>
      </c>
      <c r="F1043" s="53" t="str">
        <f>IFERROR(VLOOKUP(D1043,[29]CODIGOS!$A$1:$I$1872,7,0),"CODIGO INVALIDO ")</f>
        <v>CAMARONES</v>
      </c>
      <c r="G1043" s="53" t="str">
        <f>IFERROR(VLOOKUP(D1043,[29]CODIGOS!$A$1:$I$1872,8,0),"CODIGO INVALIDO ")</f>
        <v>CAMARONES 1</v>
      </c>
      <c r="H1043" s="23" t="s">
        <v>1070</v>
      </c>
      <c r="I1043" s="23">
        <v>0.95774885128473997</v>
      </c>
      <c r="J1043" s="75">
        <v>-79.630928981277094</v>
      </c>
      <c r="K1043" s="24">
        <v>45039</v>
      </c>
      <c r="L1043" s="23" t="s">
        <v>54</v>
      </c>
      <c r="M1043" s="53" t="s">
        <v>17</v>
      </c>
      <c r="N1043" s="62">
        <v>6.3888888888888884E-2</v>
      </c>
      <c r="O1043" s="62">
        <v>0.41666666666666669</v>
      </c>
      <c r="P1043" s="23">
        <v>62.27</v>
      </c>
      <c r="Q1043" s="23" t="s">
        <v>46</v>
      </c>
      <c r="R1043" s="23" t="s">
        <v>47</v>
      </c>
      <c r="S1043" s="65" t="s">
        <v>513</v>
      </c>
      <c r="T1043" s="23"/>
      <c r="U1043" s="23" t="s">
        <v>50</v>
      </c>
    </row>
    <row r="1044" spans="1:21" s="185" customFormat="1" ht="15" customHeight="1" x14ac:dyDescent="0.25">
      <c r="A1044" s="53" t="str">
        <f>IFERROR(VLOOKUP(D1044,[28]CODIGOS!$A$1:$I$1872,2,0),"CODIGO INVALIDO ")</f>
        <v>ZONA 1</v>
      </c>
      <c r="B1044" s="53" t="str">
        <f>IFERROR(VLOOKUP(D1044,[28]CODIGOS!$A$1:$I$1872,3,0),"CODIGO INVALIDO ")</f>
        <v>ESMERALDAS</v>
      </c>
      <c r="C1044" s="53" t="str">
        <f>IFERROR(VLOOKUP(D1044,[28]CODIGOS!$A$1:$I$1872,4,0),"CODIGO INVALIDO ")</f>
        <v>ESMERALDAS</v>
      </c>
      <c r="D1044" s="69" t="s">
        <v>55</v>
      </c>
      <c r="E1044" s="53" t="str">
        <f>IFERROR(VLOOKUP(D1044,[29]CODIGOS!$A$1:$I$1872,6,0),"CODIGO INVALIDO ")</f>
        <v>ESMERALDAS</v>
      </c>
      <c r="F1044" s="53" t="str">
        <f>IFERROR(VLOOKUP(D1044,[29]CODIGOS!$A$1:$I$1872,7,0),"CODIGO INVALIDO ")</f>
        <v>CAMARONES</v>
      </c>
      <c r="G1044" s="53" t="str">
        <f>IFERROR(VLOOKUP(D1044,[29]CODIGOS!$A$1:$I$1872,8,0),"CODIGO INVALIDO ")</f>
        <v>CAMARONES 1</v>
      </c>
      <c r="H1044" s="23" t="s">
        <v>1070</v>
      </c>
      <c r="I1044" s="23">
        <v>0.95754598108869604</v>
      </c>
      <c r="J1044" s="75">
        <v>-79.630467756206698</v>
      </c>
      <c r="K1044" s="24">
        <v>45045</v>
      </c>
      <c r="L1044" s="23" t="s">
        <v>54</v>
      </c>
      <c r="M1044" s="53" t="s">
        <v>17</v>
      </c>
      <c r="N1044" s="62">
        <v>2.0833333333333332E-2</v>
      </c>
      <c r="O1044" s="62">
        <v>0.125</v>
      </c>
      <c r="P1044" s="23">
        <v>25.72</v>
      </c>
      <c r="Q1044" s="23" t="s">
        <v>46</v>
      </c>
      <c r="R1044" s="23" t="s">
        <v>47</v>
      </c>
      <c r="S1044" s="37" t="s">
        <v>329</v>
      </c>
      <c r="T1044" s="23" t="s">
        <v>59</v>
      </c>
      <c r="U1044" s="23" t="s">
        <v>50</v>
      </c>
    </row>
    <row r="1045" spans="1:21" s="185" customFormat="1" ht="15" customHeight="1" x14ac:dyDescent="0.25">
      <c r="A1045" s="53" t="str">
        <f>IFERROR(VLOOKUP(D1045,[28]CODIGOS!$A$1:$I$1872,2,0),"CODIGO INVALIDO ")</f>
        <v>ZONA 1</v>
      </c>
      <c r="B1045" s="53" t="str">
        <f>IFERROR(VLOOKUP(D1045,[28]CODIGOS!$A$1:$I$1872,3,0),"CODIGO INVALIDO ")</f>
        <v>ESMERALDAS</v>
      </c>
      <c r="C1045" s="53" t="str">
        <f>IFERROR(VLOOKUP(D1045,[28]CODIGOS!$A$1:$I$1872,4,0),"CODIGO INVALIDO ")</f>
        <v>ESMERALDAS</v>
      </c>
      <c r="D1045" s="69" t="s">
        <v>55</v>
      </c>
      <c r="E1045" s="53" t="str">
        <f>IFERROR(VLOOKUP(D1045,[29]CODIGOS!$A$1:$I$1872,6,0),"CODIGO INVALIDO ")</f>
        <v>ESMERALDAS</v>
      </c>
      <c r="F1045" s="53" t="str">
        <f>IFERROR(VLOOKUP(D1045,[29]CODIGOS!$A$1:$I$1872,7,0),"CODIGO INVALIDO ")</f>
        <v>CAMARONES</v>
      </c>
      <c r="G1045" s="53" t="str">
        <f>IFERROR(VLOOKUP(D1045,[29]CODIGOS!$A$1:$I$1872,8,0),"CODIGO INVALIDO ")</f>
        <v>CAMARONES 1</v>
      </c>
      <c r="H1045" s="23" t="s">
        <v>1422</v>
      </c>
      <c r="I1045" s="23">
        <v>0.27251140846472</v>
      </c>
      <c r="J1045" s="75">
        <v>-79.945410806568304</v>
      </c>
      <c r="K1045" s="24">
        <v>45056</v>
      </c>
      <c r="L1045" s="23" t="s">
        <v>54</v>
      </c>
      <c r="M1045" s="53" t="s">
        <v>17</v>
      </c>
      <c r="N1045" s="62">
        <v>0.58333333333333337</v>
      </c>
      <c r="O1045" s="62">
        <v>0.625</v>
      </c>
      <c r="P1045" s="23">
        <v>9.7200000000000006</v>
      </c>
      <c r="Q1045" s="23" t="s">
        <v>46</v>
      </c>
      <c r="R1045" s="23" t="s">
        <v>47</v>
      </c>
      <c r="S1045" s="37" t="s">
        <v>217</v>
      </c>
      <c r="T1045" s="23"/>
      <c r="U1045" s="23" t="s">
        <v>50</v>
      </c>
    </row>
    <row r="1046" spans="1:21" s="185" customFormat="1" ht="15" customHeight="1" x14ac:dyDescent="0.25">
      <c r="A1046" s="53" t="str">
        <f>IFERROR(VLOOKUP(D1046,[28]CODIGOS!$A$1:$I$1872,2,0),"CODIGO INVALIDO ")</f>
        <v>ZONA 1</v>
      </c>
      <c r="B1046" s="53" t="str">
        <f>IFERROR(VLOOKUP(D1046,[28]CODIGOS!$A$1:$I$1872,3,0),"CODIGO INVALIDO ")</f>
        <v>ESMERALDAS</v>
      </c>
      <c r="C1046" s="53" t="str">
        <f>IFERROR(VLOOKUP(D1046,[28]CODIGOS!$A$1:$I$1872,4,0),"CODIGO INVALIDO ")</f>
        <v>ESMERALDAS</v>
      </c>
      <c r="D1046" s="69" t="s">
        <v>55</v>
      </c>
      <c r="E1046" s="53" t="str">
        <f>IFERROR(VLOOKUP(D1046,[29]CODIGOS!$A$1:$I$1872,6,0),"CODIGO INVALIDO ")</f>
        <v>ESMERALDAS</v>
      </c>
      <c r="F1046" s="53" t="str">
        <f>IFERROR(VLOOKUP(D1046,[29]CODIGOS!$A$1:$I$1872,7,0),"CODIGO INVALIDO ")</f>
        <v>CAMARONES</v>
      </c>
      <c r="G1046" s="53" t="str">
        <f>IFERROR(VLOOKUP(D1046,[29]CODIGOS!$A$1:$I$1872,8,0),"CODIGO INVALIDO ")</f>
        <v>CAMARONES 1</v>
      </c>
      <c r="H1046" s="23" t="s">
        <v>1070</v>
      </c>
      <c r="I1046" s="23">
        <v>0.95767178357683802</v>
      </c>
      <c r="J1046" s="75">
        <v>-79.630595858765503</v>
      </c>
      <c r="K1046" s="24">
        <v>45057</v>
      </c>
      <c r="L1046" s="23" t="s">
        <v>54</v>
      </c>
      <c r="M1046" s="53" t="s">
        <v>17</v>
      </c>
      <c r="N1046" s="62">
        <v>0.125</v>
      </c>
      <c r="O1046" s="62">
        <v>0.36874999999999997</v>
      </c>
      <c r="P1046" s="23">
        <v>25.57</v>
      </c>
      <c r="Q1046" s="23" t="s">
        <v>46</v>
      </c>
      <c r="R1046" s="23" t="s">
        <v>47</v>
      </c>
      <c r="S1046" s="37" t="s">
        <v>513</v>
      </c>
      <c r="T1046" s="23"/>
      <c r="U1046" s="23" t="s">
        <v>50</v>
      </c>
    </row>
    <row r="1047" spans="1:21" s="185" customFormat="1" ht="15" customHeight="1" x14ac:dyDescent="0.25">
      <c r="A1047" s="53" t="str">
        <f>IFERROR(VLOOKUP(D1047,[28]CODIGOS!$A$1:$I$1872,2,0),"CODIGO INVALIDO ")</f>
        <v>ZONA 1</v>
      </c>
      <c r="B1047" s="53" t="str">
        <f>IFERROR(VLOOKUP(D1047,[28]CODIGOS!$A$1:$I$1872,3,0),"CODIGO INVALIDO ")</f>
        <v>ESMERALDAS</v>
      </c>
      <c r="C1047" s="53" t="str">
        <f>IFERROR(VLOOKUP(D1047,[28]CODIGOS!$A$1:$I$1872,4,0),"CODIGO INVALIDO ")</f>
        <v>QUININDE</v>
      </c>
      <c r="D1047" s="69" t="s">
        <v>514</v>
      </c>
      <c r="E1047" s="53" t="str">
        <f>IFERROR(VLOOKUP(D1047,[29]CODIGOS!$A$1:$I$1872,6,0),"CODIGO INVALIDO ")</f>
        <v>QUININDE</v>
      </c>
      <c r="F1047" s="53" t="str">
        <f>IFERROR(VLOOKUP(D1047,[29]CODIGOS!$A$1:$I$1872,7,0),"CODIGO INVALIDO ")</f>
        <v>LA UNION</v>
      </c>
      <c r="G1047" s="53" t="str">
        <f>IFERROR(VLOOKUP(D1047,[29]CODIGOS!$A$1:$I$1872,8,0),"CODIGO INVALIDO ")</f>
        <v>LA UNION 1</v>
      </c>
      <c r="H1047" s="23" t="s">
        <v>265</v>
      </c>
      <c r="I1047" s="23">
        <v>0.21817682362178401</v>
      </c>
      <c r="J1047" s="75">
        <v>-79.410168916301799</v>
      </c>
      <c r="K1047" s="24">
        <v>45057</v>
      </c>
      <c r="L1047" s="23" t="s">
        <v>54</v>
      </c>
      <c r="M1047" s="53" t="s">
        <v>17</v>
      </c>
      <c r="N1047" s="62">
        <v>0.95833333333333337</v>
      </c>
      <c r="O1047" s="62">
        <v>0.14583333333333334</v>
      </c>
      <c r="P1047" s="23">
        <v>21.26</v>
      </c>
      <c r="Q1047" s="23" t="s">
        <v>46</v>
      </c>
      <c r="R1047" s="23" t="s">
        <v>47</v>
      </c>
      <c r="S1047" s="37" t="s">
        <v>329</v>
      </c>
      <c r="T1047" s="23"/>
      <c r="U1047" s="23" t="s">
        <v>50</v>
      </c>
    </row>
    <row r="1048" spans="1:21" s="185" customFormat="1" ht="15" customHeight="1" x14ac:dyDescent="0.25">
      <c r="A1048" s="53" t="str">
        <f>IFERROR(VLOOKUP(D1048,[28]CODIGOS!$A$1:$I$1872,2,0),"CODIGO INVALIDO ")</f>
        <v>ZONA 1</v>
      </c>
      <c r="B1048" s="53" t="str">
        <f>IFERROR(VLOOKUP(D1048,[28]CODIGOS!$A$1:$I$1872,3,0),"CODIGO INVALIDO ")</f>
        <v>ESMERALDAS</v>
      </c>
      <c r="C1048" s="53" t="str">
        <f>IFERROR(VLOOKUP(D1048,[28]CODIGOS!$A$1:$I$1872,4,0),"CODIGO INVALIDO ")</f>
        <v>ESMERALDAS</v>
      </c>
      <c r="D1048" s="69" t="s">
        <v>356</v>
      </c>
      <c r="E1048" s="53" t="str">
        <f>IFERROR(VLOOKUP(D1048,[29]CODIGOS!$A$1:$I$1872,6,0),"CODIGO INVALIDO ")</f>
        <v>ESMERALDAS</v>
      </c>
      <c r="F1048" s="53" t="str">
        <f>IFERROR(VLOOKUP(D1048,[29]CODIGOS!$A$1:$I$1872,7,0),"CODIGO INVALIDO ")</f>
        <v>SAN MATEO</v>
      </c>
      <c r="G1048" s="53" t="str">
        <f>IFERROR(VLOOKUP(D1048,[29]CODIGOS!$A$1:$I$1872,8,0),"CODIGO INVALIDO ")</f>
        <v>SAN MATEO 1</v>
      </c>
      <c r="H1048" s="23" t="s">
        <v>357</v>
      </c>
      <c r="I1048" s="23">
        <v>0.87549986647556999</v>
      </c>
      <c r="J1048" s="75">
        <v>-79.635297722714597</v>
      </c>
      <c r="K1048" s="24">
        <v>45064</v>
      </c>
      <c r="L1048" s="23" t="s">
        <v>54</v>
      </c>
      <c r="M1048" s="53" t="s">
        <v>17</v>
      </c>
      <c r="N1048" s="62">
        <v>0.125</v>
      </c>
      <c r="O1048" s="62">
        <v>0.5</v>
      </c>
      <c r="P1048" s="23">
        <v>65.34</v>
      </c>
      <c r="Q1048" s="23" t="s">
        <v>46</v>
      </c>
      <c r="R1048" s="23" t="s">
        <v>47</v>
      </c>
      <c r="S1048" s="23" t="s">
        <v>382</v>
      </c>
      <c r="T1048" s="23"/>
      <c r="U1048" s="23" t="s">
        <v>50</v>
      </c>
    </row>
    <row r="1049" spans="1:21" s="185" customFormat="1" ht="15" customHeight="1" x14ac:dyDescent="0.25">
      <c r="A1049" s="53" t="str">
        <f>IFERROR(VLOOKUP(D1049,[28]CODIGOS!$A$1:$I$1872,2,0),"CODIGO INVALIDO ")</f>
        <v>ZONA 1</v>
      </c>
      <c r="B1049" s="53" t="str">
        <f>IFERROR(VLOOKUP(D1049,[28]CODIGOS!$A$1:$I$1872,3,0),"CODIGO INVALIDO ")</f>
        <v>ESMERALDAS</v>
      </c>
      <c r="C1049" s="53" t="str">
        <f>IFERROR(VLOOKUP(D1049,[28]CODIGOS!$A$1:$I$1872,4,0),"CODIGO INVALIDO ")</f>
        <v>ESMERALDAS</v>
      </c>
      <c r="D1049" s="23" t="s">
        <v>356</v>
      </c>
      <c r="E1049" s="53" t="str">
        <f>IFERROR(VLOOKUP(D1049,[29]CODIGOS!$A$1:$I$1872,6,0),"CODIGO INVALIDO ")</f>
        <v>ESMERALDAS</v>
      </c>
      <c r="F1049" s="53" t="str">
        <f>IFERROR(VLOOKUP(D1049,[29]CODIGOS!$A$1:$I$1872,7,0),"CODIGO INVALIDO ")</f>
        <v>SAN MATEO</v>
      </c>
      <c r="G1049" s="53" t="str">
        <f>IFERROR(VLOOKUP(D1049,[29]CODIGOS!$A$1:$I$1872,8,0),"CODIGO INVALIDO ")</f>
        <v>SAN MATEO 1</v>
      </c>
      <c r="H1049" s="52" t="s">
        <v>357</v>
      </c>
      <c r="I1049" s="23">
        <v>0.87582860724834399</v>
      </c>
      <c r="J1049" s="59">
        <v>-79.635314027533099</v>
      </c>
      <c r="K1049" s="24">
        <v>45069</v>
      </c>
      <c r="L1049" s="23" t="s">
        <v>54</v>
      </c>
      <c r="M1049" s="53" t="s">
        <v>17</v>
      </c>
      <c r="N1049" s="62">
        <v>0.14930555555555555</v>
      </c>
      <c r="O1049" s="62">
        <v>0.54166666666666663</v>
      </c>
      <c r="P1049" s="23">
        <v>64.8</v>
      </c>
      <c r="Q1049" s="23" t="s">
        <v>46</v>
      </c>
      <c r="R1049" s="23" t="s">
        <v>47</v>
      </c>
      <c r="S1049" s="23" t="s">
        <v>382</v>
      </c>
      <c r="T1049" s="23"/>
      <c r="U1049" s="23" t="s">
        <v>50</v>
      </c>
    </row>
    <row r="1050" spans="1:21" s="185" customFormat="1" ht="15" customHeight="1" x14ac:dyDescent="0.25">
      <c r="A1050" s="53" t="str">
        <f>IFERROR(VLOOKUP(D1050,[28]CODIGOS!$A$1:$I$1872,2,0),"CODIGO INVALIDO ")</f>
        <v>ZONA 1</v>
      </c>
      <c r="B1050" s="53" t="str">
        <f>IFERROR(VLOOKUP(D1050,[28]CODIGOS!$A$1:$I$1872,3,0),"CODIGO INVALIDO ")</f>
        <v>ESMERALDAS</v>
      </c>
      <c r="C1050" s="53" t="str">
        <f>IFERROR(VLOOKUP(D1050,[28]CODIGOS!$A$1:$I$1872,4,0),"CODIGO INVALIDO ")</f>
        <v>QUININDE</v>
      </c>
      <c r="D1050" s="23" t="s">
        <v>514</v>
      </c>
      <c r="E1050" s="53" t="str">
        <f>IFERROR(VLOOKUP(D1050,[29]CODIGOS!$A$1:$I$1872,6,0),"CODIGO INVALIDO ")</f>
        <v>QUININDE</v>
      </c>
      <c r="F1050" s="53" t="str">
        <f>IFERROR(VLOOKUP(D1050,[29]CODIGOS!$A$1:$I$1872,7,0),"CODIGO INVALIDO ")</f>
        <v>LA UNION</v>
      </c>
      <c r="G1050" s="53" t="str">
        <f>IFERROR(VLOOKUP(D1050,[29]CODIGOS!$A$1:$I$1872,8,0),"CODIGO INVALIDO ")</f>
        <v>LA UNION 1</v>
      </c>
      <c r="H1050" s="52" t="s">
        <v>265</v>
      </c>
      <c r="I1050" s="23">
        <v>0.21817682362178401</v>
      </c>
      <c r="J1050" s="59">
        <v>-79.410168916301799</v>
      </c>
      <c r="K1050" s="24">
        <v>45069</v>
      </c>
      <c r="L1050" s="23" t="s">
        <v>54</v>
      </c>
      <c r="M1050" s="53" t="s">
        <v>17</v>
      </c>
      <c r="N1050" s="62">
        <v>0.92708333333333337</v>
      </c>
      <c r="O1050" s="62">
        <v>0.53263888888888888</v>
      </c>
      <c r="P1050" s="23">
        <v>28</v>
      </c>
      <c r="Q1050" s="23" t="s">
        <v>46</v>
      </c>
      <c r="R1050" s="23" t="s">
        <v>47</v>
      </c>
      <c r="S1050" s="23" t="s">
        <v>205</v>
      </c>
      <c r="T1050" s="23"/>
      <c r="U1050" s="23" t="s">
        <v>50</v>
      </c>
    </row>
    <row r="1051" spans="1:21" s="185" customFormat="1" ht="15" customHeight="1" x14ac:dyDescent="0.25">
      <c r="A1051" s="53" t="str">
        <f>IFERROR(VLOOKUP(D1051,[28]CODIGOS!$A$1:$I$1872,2,0),"CODIGO INVALIDO ")</f>
        <v>ZONA 1</v>
      </c>
      <c r="B1051" s="53" t="str">
        <f>IFERROR(VLOOKUP(D1051,[28]CODIGOS!$A$1:$I$1872,3,0),"CODIGO INVALIDO ")</f>
        <v>ESMERALDAS</v>
      </c>
      <c r="C1051" s="53" t="str">
        <f>IFERROR(VLOOKUP(D1051,[28]CODIGOS!$A$1:$I$1872,4,0),"CODIGO INVALIDO ")</f>
        <v>QUININDE</v>
      </c>
      <c r="D1051" s="23" t="s">
        <v>514</v>
      </c>
      <c r="E1051" s="53" t="str">
        <f>IFERROR(VLOOKUP(D1051,[29]CODIGOS!$A$1:$I$1872,6,0),"CODIGO INVALIDO ")</f>
        <v>QUININDE</v>
      </c>
      <c r="F1051" s="53" t="str">
        <f>IFERROR(VLOOKUP(D1051,[29]CODIGOS!$A$1:$I$1872,7,0),"CODIGO INVALIDO ")</f>
        <v>LA UNION</v>
      </c>
      <c r="G1051" s="53" t="str">
        <f>IFERROR(VLOOKUP(D1051,[29]CODIGOS!$A$1:$I$1872,8,0),"CODIGO INVALIDO ")</f>
        <v>LA UNION 1</v>
      </c>
      <c r="H1051" s="52" t="s">
        <v>265</v>
      </c>
      <c r="I1051" s="23">
        <v>0.21817682362178401</v>
      </c>
      <c r="J1051" s="59">
        <v>-79.410168916301799</v>
      </c>
      <c r="K1051" s="24">
        <v>45069</v>
      </c>
      <c r="L1051" s="23" t="s">
        <v>54</v>
      </c>
      <c r="M1051" s="53" t="s">
        <v>17</v>
      </c>
      <c r="N1051" s="62">
        <v>0.92708333333333337</v>
      </c>
      <c r="O1051" s="62">
        <v>0.57152777777777775</v>
      </c>
      <c r="P1051" s="23">
        <v>27.72</v>
      </c>
      <c r="Q1051" s="23" t="s">
        <v>46</v>
      </c>
      <c r="R1051" s="23" t="s">
        <v>47</v>
      </c>
      <c r="S1051" s="23" t="s">
        <v>448</v>
      </c>
      <c r="T1051" s="23"/>
      <c r="U1051" s="23" t="s">
        <v>50</v>
      </c>
    </row>
    <row r="1052" spans="1:21" s="185" customFormat="1" ht="15" customHeight="1" x14ac:dyDescent="0.25">
      <c r="A1052" s="53" t="str">
        <f>IFERROR(VLOOKUP(D1052,[28]CODIGOS!$A$1:$I$1872,2,0),"CODIGO INVALIDO ")</f>
        <v>ZONA 1</v>
      </c>
      <c r="B1052" s="53" t="str">
        <f>IFERROR(VLOOKUP(D1052,[28]CODIGOS!$A$1:$I$1872,3,0),"CODIGO INVALIDO ")</f>
        <v>ESMERALDAS</v>
      </c>
      <c r="C1052" s="53" t="str">
        <f>IFERROR(VLOOKUP(D1052,[28]CODIGOS!$A$1:$I$1872,4,0),"CODIGO INVALIDO ")</f>
        <v>ESMERALDAS</v>
      </c>
      <c r="D1052" s="23" t="s">
        <v>55</v>
      </c>
      <c r="E1052" s="53" t="str">
        <f>IFERROR(VLOOKUP(D1052,[29]CODIGOS!$A$1:$I$1872,6,0),"CODIGO INVALIDO ")</f>
        <v>ESMERALDAS</v>
      </c>
      <c r="F1052" s="53" t="str">
        <f>IFERROR(VLOOKUP(D1052,[29]CODIGOS!$A$1:$I$1872,7,0),"CODIGO INVALIDO ")</f>
        <v>CAMARONES</v>
      </c>
      <c r="G1052" s="53" t="str">
        <f>IFERROR(VLOOKUP(D1052,[29]CODIGOS!$A$1:$I$1872,8,0),"CODIGO INVALIDO ")</f>
        <v>CAMARONES 1</v>
      </c>
      <c r="H1052" s="52" t="s">
        <v>1070</v>
      </c>
      <c r="I1052" s="23">
        <v>0.95754598108869604</v>
      </c>
      <c r="J1052" s="59">
        <v>-79.630467756206698</v>
      </c>
      <c r="K1052" s="24">
        <v>45072</v>
      </c>
      <c r="L1052" s="23" t="s">
        <v>54</v>
      </c>
      <c r="M1052" s="53" t="s">
        <v>17</v>
      </c>
      <c r="N1052" s="62">
        <v>0.13958333333333334</v>
      </c>
      <c r="O1052" s="62">
        <v>0.36805555555555558</v>
      </c>
      <c r="P1052" s="23">
        <v>63.5</v>
      </c>
      <c r="Q1052" s="23" t="s">
        <v>46</v>
      </c>
      <c r="R1052" s="23" t="s">
        <v>47</v>
      </c>
      <c r="S1052" s="23" t="s">
        <v>49</v>
      </c>
      <c r="T1052" s="23"/>
      <c r="U1052" s="23" t="s">
        <v>50</v>
      </c>
    </row>
    <row r="1053" spans="1:21" s="185" customFormat="1" ht="15" customHeight="1" x14ac:dyDescent="0.25">
      <c r="A1053" s="53" t="str">
        <f>IFERROR(VLOOKUP(D1053,[28]CODIGOS!$A$1:$I$1872,2,0),"CODIGO INVALIDO ")</f>
        <v>ZONA 1</v>
      </c>
      <c r="B1053" s="53" t="str">
        <f>IFERROR(VLOOKUP(D1053,[28]CODIGOS!$A$1:$I$1872,3,0),"CODIGO INVALIDO ")</f>
        <v>ESMERALDAS</v>
      </c>
      <c r="C1053" s="53" t="str">
        <f>IFERROR(VLOOKUP(D1053,[28]CODIGOS!$A$1:$I$1872,4,0),"CODIGO INVALIDO ")</f>
        <v>ESMERALDAS</v>
      </c>
      <c r="D1053" s="69" t="s">
        <v>55</v>
      </c>
      <c r="E1053" s="53" t="str">
        <f>IFERROR(VLOOKUP(D1053,[29]CODIGOS!$A$1:$I$1872,6,0),"CODIGO INVALIDO ")</f>
        <v>ESMERALDAS</v>
      </c>
      <c r="F1053" s="53" t="str">
        <f>IFERROR(VLOOKUP(D1053,[29]CODIGOS!$A$1:$I$1872,7,0),"CODIGO INVALIDO ")</f>
        <v>CAMARONES</v>
      </c>
      <c r="G1053" s="53" t="str">
        <f>IFERROR(VLOOKUP(D1053,[29]CODIGOS!$A$1:$I$1872,8,0),"CODIGO INVALIDO ")</f>
        <v>CAMARONES 1</v>
      </c>
      <c r="H1053" s="23" t="s">
        <v>1070</v>
      </c>
      <c r="I1053" s="23">
        <v>0.95776490000000003</v>
      </c>
      <c r="J1053" s="108">
        <v>-79.630525300000002</v>
      </c>
      <c r="K1053" s="24">
        <v>45081</v>
      </c>
      <c r="L1053" s="23" t="s">
        <v>54</v>
      </c>
      <c r="M1053" s="53" t="s">
        <v>17</v>
      </c>
      <c r="N1053" s="62">
        <v>0.69791666666666663</v>
      </c>
      <c r="O1053" s="62">
        <v>0.97361111111111109</v>
      </c>
      <c r="P1053" s="23">
        <v>26.56</v>
      </c>
      <c r="Q1053" s="23" t="s">
        <v>46</v>
      </c>
      <c r="R1053" s="23" t="s">
        <v>47</v>
      </c>
      <c r="S1053" s="23" t="s">
        <v>49</v>
      </c>
      <c r="T1053" s="23"/>
      <c r="U1053" s="23" t="s">
        <v>50</v>
      </c>
    </row>
    <row r="1054" spans="1:21" s="185" customFormat="1" ht="15" customHeight="1" x14ac:dyDescent="0.25">
      <c r="A1054" s="53" t="str">
        <f>IFERROR(VLOOKUP(D1054,[28]CODIGOS!$A$1:$I$1872,2,0),"CODIGO INVALIDO ")</f>
        <v>ZONA 1</v>
      </c>
      <c r="B1054" s="53" t="str">
        <f>IFERROR(VLOOKUP(D1054,[28]CODIGOS!$A$1:$I$1872,3,0),"CODIGO INVALIDO ")</f>
        <v>ESMERALDAS</v>
      </c>
      <c r="C1054" s="53" t="str">
        <f>IFERROR(VLOOKUP(D1054,[28]CODIGOS!$A$1:$I$1872,4,0),"CODIGO INVALIDO ")</f>
        <v>ATACAMES</v>
      </c>
      <c r="D1054" s="69" t="s">
        <v>1423</v>
      </c>
      <c r="E1054" s="53" t="str">
        <f>IFERROR(VLOOKUP(D1054,[29]CODIGOS!$A$1:$I$1872,6,0),"CODIGO INVALIDO ")</f>
        <v>ATACAMES</v>
      </c>
      <c r="F1054" s="53" t="str">
        <f>IFERROR(VLOOKUP(D1054,[29]CODIGOS!$A$1:$I$1872,7,0),"CODIGO INVALIDO ")</f>
        <v>TONSUPA</v>
      </c>
      <c r="G1054" s="53" t="str">
        <f>IFERROR(VLOOKUP(D1054,[29]CODIGOS!$A$1:$I$1872,8,0),"CODIGO INVALIDO ")</f>
        <v>TONSUPA 1</v>
      </c>
      <c r="H1054" s="23" t="s">
        <v>1424</v>
      </c>
      <c r="I1054" s="21">
        <v>-0.88576603212984495</v>
      </c>
      <c r="J1054" s="15">
        <v>-79.814949862616999</v>
      </c>
      <c r="K1054" s="24">
        <v>45083</v>
      </c>
      <c r="L1054" s="23" t="s">
        <v>54</v>
      </c>
      <c r="M1054" s="53" t="s">
        <v>17</v>
      </c>
      <c r="N1054" s="62">
        <v>0.73958333333333337</v>
      </c>
      <c r="O1054" s="62">
        <v>0.79166666666666663</v>
      </c>
      <c r="P1054" s="23">
        <v>4.25</v>
      </c>
      <c r="Q1054" s="23" t="s">
        <v>46</v>
      </c>
      <c r="R1054" s="23" t="s">
        <v>47</v>
      </c>
      <c r="S1054" s="23" t="s">
        <v>908</v>
      </c>
      <c r="T1054" s="23" t="s">
        <v>467</v>
      </c>
      <c r="U1054" s="23" t="s">
        <v>50</v>
      </c>
    </row>
    <row r="1055" spans="1:21" s="185" customFormat="1" ht="15" customHeight="1" x14ac:dyDescent="0.25">
      <c r="A1055" s="53" t="str">
        <f>IFERROR(VLOOKUP(D1055,[28]CODIGOS!$A$1:$I$1872,2,0),"CODIGO INVALIDO ")</f>
        <v>ZONA 1</v>
      </c>
      <c r="B1055" s="53" t="str">
        <f>IFERROR(VLOOKUP(D1055,[28]CODIGOS!$A$1:$I$1872,3,0),"CODIGO INVALIDO ")</f>
        <v>ESMERALDAS</v>
      </c>
      <c r="C1055" s="53" t="str">
        <f>IFERROR(VLOOKUP(D1055,[28]CODIGOS!$A$1:$I$1872,4,0),"CODIGO INVALIDO ")</f>
        <v>ESMERALDAS</v>
      </c>
      <c r="D1055" s="69" t="s">
        <v>55</v>
      </c>
      <c r="E1055" s="53" t="str">
        <f>IFERROR(VLOOKUP(D1055,[29]CODIGOS!$A$1:$I$1872,6,0),"CODIGO INVALIDO ")</f>
        <v>ESMERALDAS</v>
      </c>
      <c r="F1055" s="53" t="str">
        <f>IFERROR(VLOOKUP(D1055,[29]CODIGOS!$A$1:$I$1872,7,0),"CODIGO INVALIDO ")</f>
        <v>CAMARONES</v>
      </c>
      <c r="G1055" s="53" t="str">
        <f>IFERROR(VLOOKUP(D1055,[29]CODIGOS!$A$1:$I$1872,8,0),"CODIGO INVALIDO ")</f>
        <v>CAMARONES 1</v>
      </c>
      <c r="H1055" s="23" t="s">
        <v>1425</v>
      </c>
      <c r="I1055" s="21">
        <v>-0.95637410107670895</v>
      </c>
      <c r="J1055" s="15">
        <v>-79.630311298448504</v>
      </c>
      <c r="K1055" s="24">
        <v>45084</v>
      </c>
      <c r="L1055" s="23" t="s">
        <v>54</v>
      </c>
      <c r="M1055" s="53" t="s">
        <v>17</v>
      </c>
      <c r="N1055" s="62">
        <v>0.86458333333333337</v>
      </c>
      <c r="O1055" s="62">
        <v>0.95833333333333337</v>
      </c>
      <c r="P1055" s="23">
        <v>3.14</v>
      </c>
      <c r="Q1055" s="23" t="s">
        <v>46</v>
      </c>
      <c r="R1055" s="23" t="s">
        <v>47</v>
      </c>
      <c r="S1055" s="23" t="s">
        <v>1426</v>
      </c>
      <c r="T1055" s="23" t="s">
        <v>904</v>
      </c>
      <c r="U1055" s="23" t="s">
        <v>50</v>
      </c>
    </row>
    <row r="1056" spans="1:21" s="185" customFormat="1" ht="15" customHeight="1" x14ac:dyDescent="0.25">
      <c r="A1056" s="53" t="str">
        <f>IFERROR(VLOOKUP(D1056,[28]CODIGOS!$A$1:$I$1872,2,0),"CODIGO INVALIDO ")</f>
        <v>ZONA 1</v>
      </c>
      <c r="B1056" s="53" t="str">
        <f>IFERROR(VLOOKUP(D1056,[28]CODIGOS!$A$1:$I$1872,3,0),"CODIGO INVALIDO ")</f>
        <v>ESMERALDAS</v>
      </c>
      <c r="C1056" s="53" t="str">
        <f>IFERROR(VLOOKUP(D1056,[28]CODIGOS!$A$1:$I$1872,4,0),"CODIGO INVALIDO ")</f>
        <v>ESMERALDAS</v>
      </c>
      <c r="D1056" s="69" t="s">
        <v>55</v>
      </c>
      <c r="E1056" s="53" t="str">
        <f>IFERROR(VLOOKUP(D1056,[29]CODIGOS!$A$1:$I$1872,6,0),"CODIGO INVALIDO ")</f>
        <v>ESMERALDAS</v>
      </c>
      <c r="F1056" s="53" t="str">
        <f>IFERROR(VLOOKUP(D1056,[29]CODIGOS!$A$1:$I$1872,7,0),"CODIGO INVALIDO ")</f>
        <v>CAMARONES</v>
      </c>
      <c r="G1056" s="53" t="str">
        <f>IFERROR(VLOOKUP(D1056,[29]CODIGOS!$A$1:$I$1872,8,0),"CODIGO INVALIDO ")</f>
        <v>CAMARONES 1</v>
      </c>
      <c r="H1056" s="23" t="s">
        <v>1427</v>
      </c>
      <c r="I1056" s="21">
        <v>-1.0496720557410599</v>
      </c>
      <c r="J1056" s="15">
        <v>-79.312158823013306</v>
      </c>
      <c r="K1056" s="24">
        <v>45094</v>
      </c>
      <c r="L1056" s="23" t="s">
        <v>54</v>
      </c>
      <c r="M1056" s="53" t="s">
        <v>17</v>
      </c>
      <c r="N1056" s="62">
        <v>0.125</v>
      </c>
      <c r="O1056" s="62">
        <v>0.70833333333333337</v>
      </c>
      <c r="P1056" s="23">
        <v>14.3</v>
      </c>
      <c r="Q1056" s="23" t="s">
        <v>46</v>
      </c>
      <c r="R1056" s="23" t="s">
        <v>47</v>
      </c>
      <c r="S1056" s="23" t="s">
        <v>1028</v>
      </c>
      <c r="T1056" s="23"/>
      <c r="U1056" s="23" t="s">
        <v>50</v>
      </c>
    </row>
    <row r="1057" spans="1:21" s="185" customFormat="1" ht="15" customHeight="1" x14ac:dyDescent="0.25">
      <c r="A1057" s="53" t="str">
        <f>IFERROR(VLOOKUP(D1057,[28]CODIGOS!$A$1:$I$1872,2,0),"CODIGO INVALIDO ")</f>
        <v>ZONA 1</v>
      </c>
      <c r="B1057" s="53" t="str">
        <f>IFERROR(VLOOKUP(D1057,[28]CODIGOS!$A$1:$I$1872,3,0),"CODIGO INVALIDO ")</f>
        <v>ESMERALDAS</v>
      </c>
      <c r="C1057" s="53" t="str">
        <f>IFERROR(VLOOKUP(D1057,[28]CODIGOS!$A$1:$I$1872,4,0),"CODIGO INVALIDO ")</f>
        <v>ESMERALDAS</v>
      </c>
      <c r="D1057" s="69" t="s">
        <v>356</v>
      </c>
      <c r="E1057" s="53" t="str">
        <f>IFERROR(VLOOKUP(D1057,[29]CODIGOS!$A$1:$I$1872,6,0),"CODIGO INVALIDO ")</f>
        <v>ESMERALDAS</v>
      </c>
      <c r="F1057" s="53" t="str">
        <f>IFERROR(VLOOKUP(D1057,[29]CODIGOS!$A$1:$I$1872,7,0),"CODIGO INVALIDO ")</f>
        <v>SAN MATEO</v>
      </c>
      <c r="G1057" s="53" t="str">
        <f>IFERROR(VLOOKUP(D1057,[29]CODIGOS!$A$1:$I$1872,8,0),"CODIGO INVALIDO ")</f>
        <v>SAN MATEO 1</v>
      </c>
      <c r="H1057" s="23" t="s">
        <v>357</v>
      </c>
      <c r="I1057" s="21">
        <v>0.87582860724834399</v>
      </c>
      <c r="J1057" s="15">
        <v>-79.635314027533099</v>
      </c>
      <c r="K1057" s="24">
        <v>45094</v>
      </c>
      <c r="L1057" s="23" t="s">
        <v>54</v>
      </c>
      <c r="M1057" s="53" t="s">
        <v>17</v>
      </c>
      <c r="N1057" s="62">
        <v>0.125</v>
      </c>
      <c r="O1057" s="62">
        <v>0.73958333333333337</v>
      </c>
      <c r="P1057" s="23">
        <v>22.38</v>
      </c>
      <c r="Q1057" s="23" t="s">
        <v>46</v>
      </c>
      <c r="R1057" s="53" t="s">
        <v>109</v>
      </c>
      <c r="S1057" s="23" t="s">
        <v>65</v>
      </c>
      <c r="T1057" s="23"/>
      <c r="U1057" s="23" t="s">
        <v>50</v>
      </c>
    </row>
    <row r="1058" spans="1:21" s="185" customFormat="1" ht="15" customHeight="1" x14ac:dyDescent="0.25">
      <c r="A1058" s="53" t="str">
        <f>IFERROR(VLOOKUP(D1058,[28]CODIGOS!$A$1:$I$1872,2,0),"CODIGO INVALIDO ")</f>
        <v>ZONA 1</v>
      </c>
      <c r="B1058" s="53" t="str">
        <f>IFERROR(VLOOKUP(D1058,[28]CODIGOS!$A$1:$I$1872,3,0),"CODIGO INVALIDO ")</f>
        <v>ESMERALDAS</v>
      </c>
      <c r="C1058" s="53" t="str">
        <f>IFERROR(VLOOKUP(D1058,[28]CODIGOS!$A$1:$I$1872,4,0),"CODIGO INVALIDO ")</f>
        <v>QUININDE</v>
      </c>
      <c r="D1058" s="69" t="s">
        <v>514</v>
      </c>
      <c r="E1058" s="53" t="str">
        <f>IFERROR(VLOOKUP(D1058,[29]CODIGOS!$A$1:$I$1872,6,0),"CODIGO INVALIDO ")</f>
        <v>QUININDE</v>
      </c>
      <c r="F1058" s="53" t="str">
        <f>IFERROR(VLOOKUP(D1058,[29]CODIGOS!$A$1:$I$1872,7,0),"CODIGO INVALIDO ")</f>
        <v>LA UNION</v>
      </c>
      <c r="G1058" s="53" t="str">
        <f>IFERROR(VLOOKUP(D1058,[29]CODIGOS!$A$1:$I$1872,8,0),"CODIGO INVALIDO ")</f>
        <v>LA UNION 1</v>
      </c>
      <c r="H1058" s="23" t="s">
        <v>265</v>
      </c>
      <c r="I1058" s="21">
        <v>0.219524586657903</v>
      </c>
      <c r="J1058" s="23">
        <v>-79.410627088877106</v>
      </c>
      <c r="K1058" s="24">
        <v>45113</v>
      </c>
      <c r="L1058" s="23" t="s">
        <v>54</v>
      </c>
      <c r="M1058" s="53" t="s">
        <v>17</v>
      </c>
      <c r="N1058" s="62">
        <v>8.3333333333333329E-2</v>
      </c>
      <c r="O1058" s="62">
        <v>0.33333333333333331</v>
      </c>
      <c r="P1058" s="23">
        <v>26.78</v>
      </c>
      <c r="Q1058" s="53" t="s">
        <v>46</v>
      </c>
      <c r="R1058" s="23" t="s">
        <v>47</v>
      </c>
      <c r="S1058" s="23" t="s">
        <v>448</v>
      </c>
      <c r="T1058" s="23"/>
      <c r="U1058" s="53" t="s">
        <v>50</v>
      </c>
    </row>
    <row r="1059" spans="1:21" s="185" customFormat="1" ht="15" customHeight="1" x14ac:dyDescent="0.25">
      <c r="A1059" s="53" t="str">
        <f>IFERROR(VLOOKUP(D1059,[28]CODIGOS!$A$1:$I$1872,2,0),"CODIGO INVALIDO ")</f>
        <v>ZONA 1</v>
      </c>
      <c r="B1059" s="53" t="str">
        <f>IFERROR(VLOOKUP(D1059,[28]CODIGOS!$A$1:$I$1872,3,0),"CODIGO INVALIDO ")</f>
        <v>ESMERALDAS</v>
      </c>
      <c r="C1059" s="53" t="str">
        <f>IFERROR(VLOOKUP(D1059,[28]CODIGOS!$A$1:$I$1872,4,0),"CODIGO INVALIDO ")</f>
        <v>QUININDE</v>
      </c>
      <c r="D1059" s="23" t="s">
        <v>1412</v>
      </c>
      <c r="E1059" s="53" t="str">
        <f>IFERROR(VLOOKUP(D1059,[29]CODIGOS!$A$1:$I$1872,6,0),"CODIGO INVALIDO ")</f>
        <v>QUININDE</v>
      </c>
      <c r="F1059" s="53" t="str">
        <f>IFERROR(VLOOKUP(D1059,[29]CODIGOS!$A$1:$I$1872,7,0),"CODIGO INVALIDO ")</f>
        <v>CUPA</v>
      </c>
      <c r="G1059" s="53" t="str">
        <f>IFERROR(VLOOKUP(D1059,[29]CODIGOS!$A$1:$I$1872,8,0),"CODIGO INVALIDO ")</f>
        <v>CUPA 1</v>
      </c>
      <c r="H1059" s="23" t="s">
        <v>1428</v>
      </c>
      <c r="I1059" s="15">
        <v>-0.38435409288707301</v>
      </c>
      <c r="J1059" s="15">
        <v>-79.507299164836596</v>
      </c>
      <c r="K1059" s="24">
        <v>45121</v>
      </c>
      <c r="L1059" s="53" t="s">
        <v>54</v>
      </c>
      <c r="M1059" s="53" t="s">
        <v>17</v>
      </c>
      <c r="N1059" s="62">
        <v>0.625</v>
      </c>
      <c r="O1059" s="62">
        <v>0.70833333333333337</v>
      </c>
      <c r="P1059" s="23">
        <v>8.1300000000000008</v>
      </c>
      <c r="Q1059" s="53" t="s">
        <v>46</v>
      </c>
      <c r="R1059" s="23" t="s">
        <v>47</v>
      </c>
      <c r="S1059" s="23" t="s">
        <v>49</v>
      </c>
      <c r="T1059" s="23" t="s">
        <v>1429</v>
      </c>
      <c r="U1059" s="53" t="s">
        <v>50</v>
      </c>
    </row>
    <row r="1060" spans="1:21" s="185" customFormat="1" ht="15" customHeight="1" x14ac:dyDescent="0.25">
      <c r="A1060" s="53" t="str">
        <f>IFERROR(VLOOKUP(D1060,[28]CODIGOS!$A$1:$I$1872,2,0),"CODIGO INVALIDO ")</f>
        <v>ZONA 1</v>
      </c>
      <c r="B1060" s="53" t="str">
        <f>IFERROR(VLOOKUP(D1060,[28]CODIGOS!$A$1:$I$1872,3,0),"CODIGO INVALIDO ")</f>
        <v>ESMERALDAS</v>
      </c>
      <c r="C1060" s="53" t="str">
        <f>IFERROR(VLOOKUP(D1060,[28]CODIGOS!$A$1:$I$1872,4,0),"CODIGO INVALIDO ")</f>
        <v>ESMERALDAS</v>
      </c>
      <c r="D1060" s="23" t="s">
        <v>55</v>
      </c>
      <c r="E1060" s="53" t="str">
        <f>IFERROR(VLOOKUP(D1060,[29]CODIGOS!$A$1:$I$1872,6,0),"CODIGO INVALIDO ")</f>
        <v>ESMERALDAS</v>
      </c>
      <c r="F1060" s="53" t="str">
        <f>IFERROR(VLOOKUP(D1060,[29]CODIGOS!$A$1:$I$1872,7,0),"CODIGO INVALIDO ")</f>
        <v>CAMARONES</v>
      </c>
      <c r="G1060" s="53" t="str">
        <f>IFERROR(VLOOKUP(D1060,[29]CODIGOS!$A$1:$I$1872,8,0),"CODIGO INVALIDO ")</f>
        <v>CAMARONES 1</v>
      </c>
      <c r="H1060" s="23" t="s">
        <v>1070</v>
      </c>
      <c r="I1060" s="15">
        <v>0.957608953782357</v>
      </c>
      <c r="J1060" s="15">
        <v>-79.630502207933802</v>
      </c>
      <c r="K1060" s="24">
        <v>45129</v>
      </c>
      <c r="L1060" s="53" t="s">
        <v>54</v>
      </c>
      <c r="M1060" s="53" t="s">
        <v>17</v>
      </c>
      <c r="N1060" s="62">
        <v>0.14583333333333334</v>
      </c>
      <c r="O1060" s="62">
        <v>0.28125</v>
      </c>
      <c r="P1060" s="23">
        <v>62.1</v>
      </c>
      <c r="Q1060" s="53" t="s">
        <v>46</v>
      </c>
      <c r="R1060" s="23" t="s">
        <v>47</v>
      </c>
      <c r="S1060" s="23" t="s">
        <v>60</v>
      </c>
      <c r="T1060" s="23"/>
      <c r="U1060" s="53" t="s">
        <v>50</v>
      </c>
    </row>
    <row r="1061" spans="1:21" s="185" customFormat="1" ht="15" customHeight="1" x14ac:dyDescent="0.25">
      <c r="A1061" s="53" t="str">
        <f>IFERROR(VLOOKUP(D1061,[28]CODIGOS!$A$1:$I$1872,2,0),"CODIGO INVALIDO ")</f>
        <v>ZONA 1</v>
      </c>
      <c r="B1061" s="53" t="str">
        <f>IFERROR(VLOOKUP(D1061,[28]CODIGOS!$A$1:$I$1872,3,0),"CODIGO INVALIDO ")</f>
        <v>ESMERALDAS</v>
      </c>
      <c r="C1061" s="53" t="str">
        <f>IFERROR(VLOOKUP(D1061,[28]CODIGOS!$A$1:$I$1872,4,0),"CODIGO INVALIDO ")</f>
        <v>QUININDE</v>
      </c>
      <c r="D1061" s="23" t="s">
        <v>514</v>
      </c>
      <c r="E1061" s="53" t="str">
        <f>IFERROR(VLOOKUP(D1061,[29]CODIGOS!$A$1:$I$1872,6,0),"CODIGO INVALIDO ")</f>
        <v>QUININDE</v>
      </c>
      <c r="F1061" s="53" t="str">
        <f>IFERROR(VLOOKUP(D1061,[29]CODIGOS!$A$1:$I$1872,7,0),"CODIGO INVALIDO ")</f>
        <v>LA UNION</v>
      </c>
      <c r="G1061" s="53" t="str">
        <f>IFERROR(VLOOKUP(D1061,[29]CODIGOS!$A$1:$I$1872,8,0),"CODIGO INVALIDO ")</f>
        <v>LA UNION 1</v>
      </c>
      <c r="H1061" s="23" t="s">
        <v>265</v>
      </c>
      <c r="I1061" s="23">
        <v>0.222501195733946</v>
      </c>
      <c r="J1061" s="15">
        <v>-79.411486387252793</v>
      </c>
      <c r="K1061" s="24">
        <v>45132</v>
      </c>
      <c r="L1061" s="53" t="s">
        <v>54</v>
      </c>
      <c r="M1061" s="53" t="s">
        <v>17</v>
      </c>
      <c r="N1061" s="62">
        <v>6.9444444444444441E-3</v>
      </c>
      <c r="O1061" s="62">
        <v>0.14583333333333334</v>
      </c>
      <c r="P1061" s="23">
        <v>26.8</v>
      </c>
      <c r="Q1061" s="53" t="s">
        <v>46</v>
      </c>
      <c r="R1061" s="23" t="s">
        <v>47</v>
      </c>
      <c r="S1061" s="53" t="s">
        <v>696</v>
      </c>
      <c r="T1061" s="23"/>
      <c r="U1061" s="53" t="s">
        <v>50</v>
      </c>
    </row>
    <row r="1062" spans="1:21" s="185" customFormat="1" ht="15" customHeight="1" x14ac:dyDescent="0.25">
      <c r="A1062" s="53" t="str">
        <f>IFERROR(VLOOKUP(D1062,[28]CODIGOS!$A$1:$I$1872,2,0),"CODIGO INVALIDO ")</f>
        <v>ZONA 1</v>
      </c>
      <c r="B1062" s="53" t="str">
        <f>IFERROR(VLOOKUP(D1062,[28]CODIGOS!$A$1:$I$1872,3,0),"CODIGO INVALIDO ")</f>
        <v>ESMERALDAS</v>
      </c>
      <c r="C1062" s="53" t="str">
        <f>IFERROR(VLOOKUP(D1062,[28]CODIGOS!$A$1:$I$1872,4,0),"CODIGO INVALIDO ")</f>
        <v>ESMERALDAS</v>
      </c>
      <c r="D1062" s="23" t="s">
        <v>55</v>
      </c>
      <c r="E1062" s="53" t="str">
        <f>IFERROR(VLOOKUP(D1062,[29]CODIGOS!$A$1:$I$1872,6,0),"CODIGO INVALIDO ")</f>
        <v>ESMERALDAS</v>
      </c>
      <c r="F1062" s="53" t="str">
        <f>IFERROR(VLOOKUP(D1062,[29]CODIGOS!$A$1:$I$1872,7,0),"CODIGO INVALIDO ")</f>
        <v>CAMARONES</v>
      </c>
      <c r="G1062" s="53" t="str">
        <f>IFERROR(VLOOKUP(D1062,[29]CODIGOS!$A$1:$I$1872,8,0),"CODIGO INVALIDO ")</f>
        <v>CAMARONES 1</v>
      </c>
      <c r="H1062" s="23" t="s">
        <v>1070</v>
      </c>
      <c r="I1062" s="23">
        <v>-0.95756125980267104</v>
      </c>
      <c r="J1062" s="15">
        <v>-79.630562313910502</v>
      </c>
      <c r="K1062" s="24">
        <v>45134</v>
      </c>
      <c r="L1062" s="53" t="s">
        <v>54</v>
      </c>
      <c r="M1062" s="53" t="s">
        <v>17</v>
      </c>
      <c r="N1062" s="62">
        <v>0.14583333333333334</v>
      </c>
      <c r="O1062" s="62">
        <v>0.33333333333333331</v>
      </c>
      <c r="P1062" s="23">
        <v>67.5</v>
      </c>
      <c r="Q1062" s="53" t="s">
        <v>46</v>
      </c>
      <c r="R1062" s="23" t="s">
        <v>47</v>
      </c>
      <c r="S1062" s="23" t="s">
        <v>513</v>
      </c>
      <c r="T1062" s="23"/>
      <c r="U1062" s="53" t="s">
        <v>50</v>
      </c>
    </row>
    <row r="1063" spans="1:21" s="185" customFormat="1" ht="15" customHeight="1" x14ac:dyDescent="0.25">
      <c r="A1063" s="53" t="str">
        <f>IFERROR(VLOOKUP(D1063,[28]CODIGOS!$A$1:$I$1872,2,0),"CODIGO INVALIDO ")</f>
        <v>ZONA 1</v>
      </c>
      <c r="B1063" s="53" t="str">
        <f>IFERROR(VLOOKUP(D1063,[28]CODIGOS!$A$1:$I$1872,3,0),"CODIGO INVALIDO ")</f>
        <v>ESMERALDAS</v>
      </c>
      <c r="C1063" s="53" t="str">
        <f>IFERROR(VLOOKUP(D1063,[28]CODIGOS!$A$1:$I$1872,4,0),"CODIGO INVALIDO ")</f>
        <v>MUISNE</v>
      </c>
      <c r="D1063" s="23" t="s">
        <v>1430</v>
      </c>
      <c r="E1063" s="53" t="str">
        <f>IFERROR(VLOOKUP(D1063,[29]CODIGOS!$A$1:$I$1872,6,0),"CODIGO INVALIDO ")</f>
        <v>ATACAMES</v>
      </c>
      <c r="F1063" s="53" t="str">
        <f>IFERROR(VLOOKUP(D1063,[29]CODIGOS!$A$1:$I$1872,7,0),"CODIGO INVALIDO ")</f>
        <v>MUISNE</v>
      </c>
      <c r="G1063" s="53" t="str">
        <f>IFERROR(VLOOKUP(D1063,[29]CODIGOS!$A$1:$I$1872,8,0),"CODIGO INVALIDO ")</f>
        <v>MUISNE 1</v>
      </c>
      <c r="H1063" s="23" t="s">
        <v>1431</v>
      </c>
      <c r="I1063" s="23">
        <v>-0.60752684099812204</v>
      </c>
      <c r="J1063" s="15">
        <v>-80.020400295802204</v>
      </c>
      <c r="K1063" s="24">
        <v>45135</v>
      </c>
      <c r="L1063" s="53" t="s">
        <v>54</v>
      </c>
      <c r="M1063" s="53" t="s">
        <v>17</v>
      </c>
      <c r="N1063" s="62">
        <v>0.4861111111111111</v>
      </c>
      <c r="O1063" s="62">
        <v>0.70833333333333337</v>
      </c>
      <c r="P1063" s="23">
        <v>21.44</v>
      </c>
      <c r="Q1063" s="53" t="s">
        <v>46</v>
      </c>
      <c r="R1063" s="23" t="s">
        <v>47</v>
      </c>
      <c r="S1063" s="23" t="s">
        <v>49</v>
      </c>
      <c r="T1063" s="23" t="s">
        <v>496</v>
      </c>
      <c r="U1063" s="53" t="s">
        <v>50</v>
      </c>
    </row>
    <row r="1064" spans="1:21" s="185" customFormat="1" ht="15" customHeight="1" x14ac:dyDescent="0.25">
      <c r="A1064" s="53" t="str">
        <f>IFERROR(VLOOKUP(D1064,[28]CODIGOS!$A$1:$I$1872,2,0),"CODIGO INVALIDO ")</f>
        <v>ZONA 1</v>
      </c>
      <c r="B1064" s="53" t="str">
        <f>IFERROR(VLOOKUP(D1064,[28]CODIGOS!$A$1:$I$1872,3,0),"CODIGO INVALIDO ")</f>
        <v>ESMERALDAS</v>
      </c>
      <c r="C1064" s="53" t="str">
        <f>IFERROR(VLOOKUP(D1064,[28]CODIGOS!$A$1:$I$1872,4,0),"CODIGO INVALIDO ")</f>
        <v>ESMERALDAS</v>
      </c>
      <c r="D1064" s="23" t="s">
        <v>55</v>
      </c>
      <c r="E1064" s="53" t="str">
        <f>IFERROR(VLOOKUP(D1064,[29]CODIGOS!$A$1:$I$1872,6,0),"CODIGO INVALIDO ")</f>
        <v>ESMERALDAS</v>
      </c>
      <c r="F1064" s="53" t="str">
        <f>IFERROR(VLOOKUP(D1064,[29]CODIGOS!$A$1:$I$1872,7,0),"CODIGO INVALIDO ")</f>
        <v>CAMARONES</v>
      </c>
      <c r="G1064" s="53" t="str">
        <f>IFERROR(VLOOKUP(D1064,[29]CODIGOS!$A$1:$I$1872,8,0),"CODIGO INVALIDO ")</f>
        <v>CAMARONES 1</v>
      </c>
      <c r="H1064" s="23" t="s">
        <v>1070</v>
      </c>
      <c r="I1064" s="23">
        <v>0.95753135294538905</v>
      </c>
      <c r="J1064" s="15">
        <v>-79.630649724833305</v>
      </c>
      <c r="K1064" s="24">
        <v>45141</v>
      </c>
      <c r="L1064" s="53" t="s">
        <v>54</v>
      </c>
      <c r="M1064" s="53" t="s">
        <v>17</v>
      </c>
      <c r="N1064" s="62">
        <v>0.94791666666666663</v>
      </c>
      <c r="O1064" s="62">
        <v>0.14583333333333334</v>
      </c>
      <c r="P1064" s="23">
        <v>37.57</v>
      </c>
      <c r="Q1064" s="23" t="s">
        <v>46</v>
      </c>
      <c r="R1064" s="23" t="s">
        <v>47</v>
      </c>
      <c r="S1064" s="23" t="s">
        <v>59</v>
      </c>
      <c r="T1064" s="23" t="s">
        <v>496</v>
      </c>
      <c r="U1064" s="53" t="s">
        <v>50</v>
      </c>
    </row>
    <row r="1065" spans="1:21" s="185" customFormat="1" ht="15" customHeight="1" x14ac:dyDescent="0.25">
      <c r="A1065" s="53" t="str">
        <f>IFERROR(VLOOKUP(D1065,[28]CODIGOS!$A$1:$I$1872,2,0),"CODIGO INVALIDO ")</f>
        <v>ZONA 1</v>
      </c>
      <c r="B1065" s="53" t="str">
        <f>IFERROR(VLOOKUP(D1065,[28]CODIGOS!$A$1:$I$1872,3,0),"CODIGO INVALIDO ")</f>
        <v>ESMERALDAS</v>
      </c>
      <c r="C1065" s="53" t="str">
        <f>IFERROR(VLOOKUP(D1065,[28]CODIGOS!$A$1:$I$1872,4,0),"CODIGO INVALIDO ")</f>
        <v>ESMERALDAS</v>
      </c>
      <c r="D1065" s="23" t="s">
        <v>356</v>
      </c>
      <c r="E1065" s="53" t="str">
        <f>IFERROR(VLOOKUP(D1065,[29]CODIGOS!$A$1:$I$1872,6,0),"CODIGO INVALIDO ")</f>
        <v>ESMERALDAS</v>
      </c>
      <c r="F1065" s="53" t="str">
        <f>IFERROR(VLOOKUP(D1065,[29]CODIGOS!$A$1:$I$1872,7,0),"CODIGO INVALIDO ")</f>
        <v>SAN MATEO</v>
      </c>
      <c r="G1065" s="53" t="str">
        <f>IFERROR(VLOOKUP(D1065,[29]CODIGOS!$A$1:$I$1872,8,0),"CODIGO INVALIDO ")</f>
        <v>SAN MATEO 1</v>
      </c>
      <c r="H1065" s="23" t="s">
        <v>1432</v>
      </c>
      <c r="I1065" s="23">
        <v>-0.89002844326531005</v>
      </c>
      <c r="J1065" s="15">
        <v>-79.634215795626503</v>
      </c>
      <c r="K1065" s="24">
        <v>45145</v>
      </c>
      <c r="L1065" s="53" t="s">
        <v>54</v>
      </c>
      <c r="M1065" s="53" t="s">
        <v>17</v>
      </c>
      <c r="N1065" s="62">
        <v>0.625</v>
      </c>
      <c r="O1065" s="62">
        <v>0.72916666666666663</v>
      </c>
      <c r="P1065" s="23">
        <v>2.5</v>
      </c>
      <c r="Q1065" s="23" t="s">
        <v>46</v>
      </c>
      <c r="R1065" s="23" t="s">
        <v>109</v>
      </c>
      <c r="S1065" s="23" t="s">
        <v>288</v>
      </c>
      <c r="T1065" s="23"/>
      <c r="U1065" s="53" t="s">
        <v>50</v>
      </c>
    </row>
    <row r="1066" spans="1:21" s="185" customFormat="1" ht="15" customHeight="1" x14ac:dyDescent="0.25">
      <c r="A1066" s="53" t="str">
        <f>IFERROR(VLOOKUP(D1066,[28]CODIGOS!$A$1:$I$1872,2,0),"CODIGO INVALIDO ")</f>
        <v>ZONA 1</v>
      </c>
      <c r="B1066" s="53" t="str">
        <f>IFERROR(VLOOKUP(D1066,[28]CODIGOS!$A$1:$I$1872,3,0),"CODIGO INVALIDO ")</f>
        <v>ESMERALDAS</v>
      </c>
      <c r="C1066" s="53" t="str">
        <f>IFERROR(VLOOKUP(D1066,[28]CODIGOS!$A$1:$I$1872,4,0),"CODIGO INVALIDO ")</f>
        <v>ESMERALDAS</v>
      </c>
      <c r="D1066" s="23" t="s">
        <v>55</v>
      </c>
      <c r="E1066" s="53" t="str">
        <f>IFERROR(VLOOKUP(D1066,[29]CODIGOS!$A$1:$I$1872,6,0),"CODIGO INVALIDO ")</f>
        <v>ESMERALDAS</v>
      </c>
      <c r="F1066" s="53" t="str">
        <f>IFERROR(VLOOKUP(D1066,[29]CODIGOS!$A$1:$I$1872,7,0),"CODIGO INVALIDO ")</f>
        <v>CAMARONES</v>
      </c>
      <c r="G1066" s="53" t="str">
        <f>IFERROR(VLOOKUP(D1066,[29]CODIGOS!$A$1:$I$1872,8,0),"CODIGO INVALIDO ")</f>
        <v>CAMARONES 1</v>
      </c>
      <c r="H1066" s="23" t="s">
        <v>1070</v>
      </c>
      <c r="I1066" s="23">
        <v>-0.57687944313216999</v>
      </c>
      <c r="J1066" s="15">
        <v>-79.5768794431321</v>
      </c>
      <c r="K1066" s="24">
        <v>45156</v>
      </c>
      <c r="L1066" s="53" t="s">
        <v>54</v>
      </c>
      <c r="M1066" s="53" t="s">
        <v>17</v>
      </c>
      <c r="N1066" s="62">
        <v>0.75</v>
      </c>
      <c r="O1066" s="62">
        <v>0.90972222222222221</v>
      </c>
      <c r="P1066" s="23">
        <v>26.026</v>
      </c>
      <c r="Q1066" s="23" t="s">
        <v>46</v>
      </c>
      <c r="R1066" s="23" t="s">
        <v>47</v>
      </c>
      <c r="S1066" s="23" t="s">
        <v>513</v>
      </c>
      <c r="T1066" s="23"/>
      <c r="U1066" s="53" t="s">
        <v>50</v>
      </c>
    </row>
    <row r="1067" spans="1:21" s="185" customFormat="1" ht="15" customHeight="1" x14ac:dyDescent="0.25">
      <c r="A1067" s="53" t="str">
        <f>IFERROR(VLOOKUP(D1067,[28]CODIGOS!$A$1:$I$1872,2,0),"CODIGO INVALIDO ")</f>
        <v>ZONA 1</v>
      </c>
      <c r="B1067" s="53" t="str">
        <f>IFERROR(VLOOKUP(D1067,[28]CODIGOS!$A$1:$I$1872,3,0),"CODIGO INVALIDO ")</f>
        <v>ESMERALDAS</v>
      </c>
      <c r="C1067" s="53" t="str">
        <f>IFERROR(VLOOKUP(D1067,[28]CODIGOS!$A$1:$I$1872,4,0),"CODIGO INVALIDO ")</f>
        <v>ESMERALDAS</v>
      </c>
      <c r="D1067" s="23" t="s">
        <v>55</v>
      </c>
      <c r="E1067" s="53" t="str">
        <f>IFERROR(VLOOKUP(D1067,[29]CODIGOS!$A$1:$I$1872,6,0),"CODIGO INVALIDO ")</f>
        <v>ESMERALDAS</v>
      </c>
      <c r="F1067" s="53" t="str">
        <f>IFERROR(VLOOKUP(D1067,[29]CODIGOS!$A$1:$I$1872,7,0),"CODIGO INVALIDO ")</f>
        <v>CAMARONES</v>
      </c>
      <c r="G1067" s="53" t="str">
        <f>IFERROR(VLOOKUP(D1067,[29]CODIGOS!$A$1:$I$1872,8,0),"CODIGO INVALIDO ")</f>
        <v>CAMARONES 1</v>
      </c>
      <c r="H1067" s="23" t="s">
        <v>1070</v>
      </c>
      <c r="I1067" s="23">
        <v>-0.95753622915685899</v>
      </c>
      <c r="J1067" s="15">
        <v>-79.630560475428894</v>
      </c>
      <c r="K1067" s="24">
        <v>45167</v>
      </c>
      <c r="L1067" s="53" t="s">
        <v>54</v>
      </c>
      <c r="M1067" s="53" t="s">
        <v>17</v>
      </c>
      <c r="N1067" s="62">
        <v>0.14583333333333334</v>
      </c>
      <c r="O1067" s="62">
        <v>0.29166666666666669</v>
      </c>
      <c r="P1067" s="23">
        <v>36.26</v>
      </c>
      <c r="Q1067" s="23" t="s">
        <v>46</v>
      </c>
      <c r="R1067" s="23" t="s">
        <v>47</v>
      </c>
      <c r="S1067" s="23" t="s">
        <v>448</v>
      </c>
      <c r="T1067" s="23"/>
      <c r="U1067" s="53" t="s">
        <v>50</v>
      </c>
    </row>
    <row r="1068" spans="1:21" s="185" customFormat="1" ht="15" customHeight="1" x14ac:dyDescent="0.25">
      <c r="A1068" s="53" t="str">
        <f>IFERROR(VLOOKUP(D1068,[28]CODIGOS!$A$1:$I$1872,2,0),"CODIGO INVALIDO ")</f>
        <v>ZONA 1</v>
      </c>
      <c r="B1068" s="53" t="str">
        <f>IFERROR(VLOOKUP(D1068,[28]CODIGOS!$A$1:$I$1872,3,0),"CODIGO INVALIDO ")</f>
        <v>ESMERALDAS</v>
      </c>
      <c r="C1068" s="53" t="str">
        <f>IFERROR(VLOOKUP(D1068,[28]CODIGOS!$A$1:$I$1872,4,0),"CODIGO INVALIDO ")</f>
        <v>ESMERALDAS</v>
      </c>
      <c r="D1068" s="23" t="s">
        <v>55</v>
      </c>
      <c r="E1068" s="53" t="str">
        <f>IFERROR(VLOOKUP(D1068,[29]CODIGOS!$A$1:$I$1872,6,0),"CODIGO INVALIDO ")</f>
        <v>ESMERALDAS</v>
      </c>
      <c r="F1068" s="53" t="str">
        <f>IFERROR(VLOOKUP(D1068,[29]CODIGOS!$A$1:$I$1872,7,0),"CODIGO INVALIDO ")</f>
        <v>CAMARONES</v>
      </c>
      <c r="G1068" s="53" t="str">
        <f>IFERROR(VLOOKUP(D1068,[29]CODIGOS!$A$1:$I$1872,8,0),"CODIGO INVALIDO ")</f>
        <v>CAMARONES 1</v>
      </c>
      <c r="H1068" s="23" t="s">
        <v>1070</v>
      </c>
      <c r="I1068" s="7">
        <v>-0.95755085697275999</v>
      </c>
      <c r="J1068" s="15">
        <v>-79.630553985882997</v>
      </c>
      <c r="K1068" s="24">
        <v>45171</v>
      </c>
      <c r="L1068" s="53" t="s">
        <v>54</v>
      </c>
      <c r="M1068" s="53" t="s">
        <v>17</v>
      </c>
      <c r="N1068" s="62">
        <v>6.25E-2</v>
      </c>
      <c r="O1068" s="62">
        <v>0.16666666666666666</v>
      </c>
      <c r="P1068" s="23">
        <v>66.150000000000006</v>
      </c>
      <c r="Q1068" s="23" t="s">
        <v>46</v>
      </c>
      <c r="R1068" s="23" t="s">
        <v>47</v>
      </c>
      <c r="S1068" s="23" t="s">
        <v>59</v>
      </c>
      <c r="T1068" s="23" t="s">
        <v>696</v>
      </c>
      <c r="U1068" s="53" t="s">
        <v>50</v>
      </c>
    </row>
    <row r="1069" spans="1:21" s="185" customFormat="1" ht="15" customHeight="1" x14ac:dyDescent="0.25">
      <c r="A1069" s="53" t="str">
        <f>IFERROR(VLOOKUP(D1069,[28]CODIGOS!$A$1:$I$1872,2,0),"CODIGO INVALIDO ")</f>
        <v>ZONA 1</v>
      </c>
      <c r="B1069" s="53" t="str">
        <f>IFERROR(VLOOKUP(D1069,[28]CODIGOS!$A$1:$I$1872,3,0),"CODIGO INVALIDO ")</f>
        <v>ESMERALDAS</v>
      </c>
      <c r="C1069" s="53" t="str">
        <f>IFERROR(VLOOKUP(D1069,[28]CODIGOS!$A$1:$I$1872,4,0),"CODIGO INVALIDO ")</f>
        <v>ESMERALDAS</v>
      </c>
      <c r="D1069" s="23" t="s">
        <v>55</v>
      </c>
      <c r="E1069" s="53" t="str">
        <f>IFERROR(VLOOKUP(D1069,[29]CODIGOS!$A$1:$I$1872,6,0),"CODIGO INVALIDO ")</f>
        <v>ESMERALDAS</v>
      </c>
      <c r="F1069" s="53" t="str">
        <f>IFERROR(VLOOKUP(D1069,[29]CODIGOS!$A$1:$I$1872,7,0),"CODIGO INVALIDO ")</f>
        <v>CAMARONES</v>
      </c>
      <c r="G1069" s="53" t="str">
        <f>IFERROR(VLOOKUP(D1069,[29]CODIGOS!$A$1:$I$1872,8,0),"CODIGO INVALIDO ")</f>
        <v>CAMARONES 1</v>
      </c>
      <c r="H1069" s="23" t="s">
        <v>1070</v>
      </c>
      <c r="I1069" s="7">
        <v>-0.95757556327430804</v>
      </c>
      <c r="J1069" s="15">
        <v>-79.630606395771295</v>
      </c>
      <c r="K1069" s="24">
        <v>45182</v>
      </c>
      <c r="L1069" s="53" t="s">
        <v>54</v>
      </c>
      <c r="M1069" s="53" t="s">
        <v>17</v>
      </c>
      <c r="N1069" s="62">
        <v>0.125</v>
      </c>
      <c r="O1069" s="62">
        <v>0.25</v>
      </c>
      <c r="P1069" s="23">
        <v>30.03</v>
      </c>
      <c r="Q1069" s="23" t="s">
        <v>46</v>
      </c>
      <c r="R1069" s="23" t="s">
        <v>47</v>
      </c>
      <c r="S1069" s="53" t="s">
        <v>696</v>
      </c>
      <c r="T1069" s="23"/>
      <c r="U1069" s="53" t="s">
        <v>50</v>
      </c>
    </row>
    <row r="1070" spans="1:21" s="185" customFormat="1" ht="15" customHeight="1" x14ac:dyDescent="0.25">
      <c r="A1070" s="53" t="str">
        <f>IFERROR(VLOOKUP(D1070,[28]CODIGOS!$A$1:$I$1872,2,0),"CODIGO INVALIDO ")</f>
        <v>ZONA 1</v>
      </c>
      <c r="B1070" s="53" t="str">
        <f>IFERROR(VLOOKUP(D1070,[28]CODIGOS!$A$1:$I$1872,3,0),"CODIGO INVALIDO ")</f>
        <v>ESMERALDAS</v>
      </c>
      <c r="C1070" s="53" t="str">
        <f>IFERROR(VLOOKUP(D1070,[28]CODIGOS!$A$1:$I$1872,4,0),"CODIGO INVALIDO ")</f>
        <v>MUISNE</v>
      </c>
      <c r="D1070" s="23" t="s">
        <v>155</v>
      </c>
      <c r="E1070" s="53" t="str">
        <f>IFERROR(VLOOKUP(D1070,[29]CODIGOS!$A$1:$I$1872,6,0),"CODIGO INVALIDO ")</f>
        <v>ATACAMES</v>
      </c>
      <c r="F1070" s="53" t="str">
        <f>IFERROR(VLOOKUP(D1070,[29]CODIGOS!$A$1:$I$1872,7,0),"CODIGO INVALIDO ")</f>
        <v>MUISNE</v>
      </c>
      <c r="G1070" s="53" t="str">
        <f>IFERROR(VLOOKUP(D1070,[29]CODIGOS!$A$1:$I$1872,8,0),"CODIGO INVALIDO ")</f>
        <v>MUISNE 3</v>
      </c>
      <c r="H1070" s="23" t="s">
        <v>1433</v>
      </c>
      <c r="I1070" s="7">
        <v>-0.57176594284479698</v>
      </c>
      <c r="J1070" s="15">
        <v>-79.945642630197</v>
      </c>
      <c r="K1070" s="24">
        <v>45202</v>
      </c>
      <c r="L1070" s="53" t="s">
        <v>54</v>
      </c>
      <c r="M1070" s="53" t="s">
        <v>17</v>
      </c>
      <c r="N1070" s="62">
        <v>0.54166666666666663</v>
      </c>
      <c r="O1070" s="62">
        <v>0.66666666666666663</v>
      </c>
      <c r="P1070" s="23">
        <v>26.5</v>
      </c>
      <c r="Q1070" s="53" t="s">
        <v>46</v>
      </c>
      <c r="R1070" s="23" t="s">
        <v>109</v>
      </c>
      <c r="S1070" s="23" t="s">
        <v>65</v>
      </c>
      <c r="T1070" s="23"/>
      <c r="U1070" s="53" t="s">
        <v>50</v>
      </c>
    </row>
    <row r="1071" spans="1:21" s="185" customFormat="1" ht="15" customHeight="1" x14ac:dyDescent="0.25">
      <c r="A1071" s="53" t="str">
        <f>IFERROR(VLOOKUP(D1071,[28]CODIGOS!$A$1:$I$1872,2,0),"CODIGO INVALIDO ")</f>
        <v>ZONA 1</v>
      </c>
      <c r="B1071" s="53" t="str">
        <f>IFERROR(VLOOKUP(D1071,[28]CODIGOS!$A$1:$I$1872,3,0),"CODIGO INVALIDO ")</f>
        <v>ESMERALDAS</v>
      </c>
      <c r="C1071" s="53" t="str">
        <f>IFERROR(VLOOKUP(D1071,[28]CODIGOS!$A$1:$I$1872,4,0),"CODIGO INVALIDO ")</f>
        <v>MUISNE</v>
      </c>
      <c r="D1071" s="23" t="s">
        <v>1031</v>
      </c>
      <c r="E1071" s="53" t="str">
        <f>IFERROR(VLOOKUP(D1071,[29]CODIGOS!$A$1:$I$1872,6,0),"CODIGO INVALIDO ")</f>
        <v>ATACAMES</v>
      </c>
      <c r="F1071" s="53" t="str">
        <f>IFERROR(VLOOKUP(D1071,[29]CODIGOS!$A$1:$I$1872,7,0),"CODIGO INVALIDO ")</f>
        <v>MUISNE</v>
      </c>
      <c r="G1071" s="53" t="str">
        <f>IFERROR(VLOOKUP(D1071,[29]CODIGOS!$A$1:$I$1872,8,0),"CODIGO INVALIDO ")</f>
        <v>MUISNE 2</v>
      </c>
      <c r="H1071" s="23" t="s">
        <v>1030</v>
      </c>
      <c r="I1071" s="7">
        <v>-0.49449306587367597</v>
      </c>
      <c r="J1071" s="15">
        <v>-79.974203175294704</v>
      </c>
      <c r="K1071" s="24">
        <v>45202</v>
      </c>
      <c r="L1071" s="53" t="s">
        <v>54</v>
      </c>
      <c r="M1071" s="53" t="s">
        <v>17</v>
      </c>
      <c r="N1071" s="62">
        <v>0.72916666666666663</v>
      </c>
      <c r="O1071" s="62">
        <v>0.91666666666666663</v>
      </c>
      <c r="P1071" s="23">
        <v>11.25</v>
      </c>
      <c r="Q1071" s="53" t="s">
        <v>46</v>
      </c>
      <c r="R1071" s="23" t="s">
        <v>47</v>
      </c>
      <c r="S1071" s="23" t="s">
        <v>907</v>
      </c>
      <c r="T1071" s="23" t="s">
        <v>239</v>
      </c>
      <c r="U1071" s="53" t="s">
        <v>50</v>
      </c>
    </row>
    <row r="1072" spans="1:21" s="185" customFormat="1" ht="15" customHeight="1" x14ac:dyDescent="0.25">
      <c r="A1072" s="53" t="str">
        <f>IFERROR(VLOOKUP(D1072,[28]CODIGOS!$A$1:$I$1872,2,0),"CODIGO INVALIDO ")</f>
        <v>ZONA 1</v>
      </c>
      <c r="B1072" s="53" t="str">
        <f>IFERROR(VLOOKUP(D1072,[28]CODIGOS!$A$1:$I$1872,3,0),"CODIGO INVALIDO ")</f>
        <v>ESMERALDAS</v>
      </c>
      <c r="C1072" s="53" t="str">
        <f>IFERROR(VLOOKUP(D1072,[28]CODIGOS!$A$1:$I$1872,4,0),"CODIGO INVALIDO ")</f>
        <v>ATACAMES</v>
      </c>
      <c r="D1072" s="23" t="s">
        <v>1423</v>
      </c>
      <c r="E1072" s="53" t="str">
        <f>IFERROR(VLOOKUP(D1072,[29]CODIGOS!$A$1:$I$1872,6,0),"CODIGO INVALIDO ")</f>
        <v>ATACAMES</v>
      </c>
      <c r="F1072" s="53" t="str">
        <f>IFERROR(VLOOKUP(D1072,[29]CODIGOS!$A$1:$I$1872,7,0),"CODIGO INVALIDO ")</f>
        <v>TONSUPA</v>
      </c>
      <c r="G1072" s="53" t="str">
        <f>IFERROR(VLOOKUP(D1072,[29]CODIGOS!$A$1:$I$1872,8,0),"CODIGO INVALIDO ")</f>
        <v>TONSUPA 1</v>
      </c>
      <c r="H1072" s="23" t="s">
        <v>1434</v>
      </c>
      <c r="I1072" s="7">
        <v>-1.0907634803338999</v>
      </c>
      <c r="J1072" s="15">
        <v>-78.992899459057</v>
      </c>
      <c r="K1072" s="24">
        <v>45203</v>
      </c>
      <c r="L1072" s="53" t="s">
        <v>54</v>
      </c>
      <c r="M1072" s="53" t="s">
        <v>17</v>
      </c>
      <c r="N1072" s="62">
        <v>0.75</v>
      </c>
      <c r="O1072" s="62">
        <v>9.7222222222222224E-2</v>
      </c>
      <c r="P1072" s="23">
        <v>53.28</v>
      </c>
      <c r="Q1072" s="53" t="s">
        <v>46</v>
      </c>
      <c r="R1072" s="23" t="s">
        <v>47</v>
      </c>
      <c r="S1072" s="53" t="s">
        <v>696</v>
      </c>
      <c r="T1072" s="23" t="s">
        <v>472</v>
      </c>
      <c r="U1072" s="53" t="s">
        <v>50</v>
      </c>
    </row>
    <row r="1073" spans="1:21" s="185" customFormat="1" ht="15" customHeight="1" x14ac:dyDescent="0.25">
      <c r="A1073" s="53" t="str">
        <f>IFERROR(VLOOKUP(D1073,[28]CODIGOS!$A$1:$I$1872,2,0),"CODIGO INVALIDO ")</f>
        <v>ZONA 1</v>
      </c>
      <c r="B1073" s="53" t="str">
        <f>IFERROR(VLOOKUP(D1073,[28]CODIGOS!$A$1:$I$1872,3,0),"CODIGO INVALIDO ")</f>
        <v>ESMERALDAS</v>
      </c>
      <c r="C1073" s="53" t="str">
        <f>IFERROR(VLOOKUP(D1073,[28]CODIGOS!$A$1:$I$1872,4,0),"CODIGO INVALIDO ")</f>
        <v>ESMERALDAS</v>
      </c>
      <c r="D1073" s="23" t="s">
        <v>356</v>
      </c>
      <c r="E1073" s="53" t="str">
        <f>IFERROR(VLOOKUP(D1073,[29]CODIGOS!$A$1:$I$1872,6,0),"CODIGO INVALIDO ")</f>
        <v>ESMERALDAS</v>
      </c>
      <c r="F1073" s="53" t="str">
        <f>IFERROR(VLOOKUP(D1073,[29]CODIGOS!$A$1:$I$1872,7,0),"CODIGO INVALIDO ")</f>
        <v>SAN MATEO</v>
      </c>
      <c r="G1073" s="53" t="str">
        <f>IFERROR(VLOOKUP(D1073,[29]CODIGOS!$A$1:$I$1872,8,0),"CODIGO INVALIDO ")</f>
        <v>SAN MATEO 1</v>
      </c>
      <c r="H1073" s="23" t="s">
        <v>357</v>
      </c>
      <c r="I1073" s="7">
        <v>-0.87566767451772398</v>
      </c>
      <c r="J1073" s="15">
        <v>-79.635385767059304</v>
      </c>
      <c r="K1073" s="24">
        <v>45209</v>
      </c>
      <c r="L1073" s="53" t="s">
        <v>54</v>
      </c>
      <c r="M1073" s="53" t="s">
        <v>17</v>
      </c>
      <c r="N1073" s="62">
        <v>8.3333333333333329E-2</v>
      </c>
      <c r="O1073" s="62">
        <v>0.16666666666666666</v>
      </c>
      <c r="P1073" s="23">
        <v>62.1</v>
      </c>
      <c r="Q1073" s="23" t="s">
        <v>46</v>
      </c>
      <c r="R1073" s="23" t="s">
        <v>47</v>
      </c>
      <c r="S1073" s="23" t="s">
        <v>57</v>
      </c>
      <c r="T1073" s="23" t="s">
        <v>49</v>
      </c>
      <c r="U1073" s="53" t="s">
        <v>50</v>
      </c>
    </row>
    <row r="1074" spans="1:21" s="185" customFormat="1" ht="15" customHeight="1" x14ac:dyDescent="0.25">
      <c r="A1074" s="53" t="str">
        <f>IFERROR(VLOOKUP(D1074,[28]CODIGOS!$A$1:$I$1872,2,0),"CODIGO INVALIDO ")</f>
        <v>ZONA 1</v>
      </c>
      <c r="B1074" s="53" t="str">
        <f>IFERROR(VLOOKUP(D1074,[28]CODIGOS!$A$1:$I$1872,3,0),"CODIGO INVALIDO ")</f>
        <v>ESMERALDAS</v>
      </c>
      <c r="C1074" s="53" t="str">
        <f>IFERROR(VLOOKUP(D1074,[28]CODIGOS!$A$1:$I$1872,4,0),"CODIGO INVALIDO ")</f>
        <v>ESMERALDAS</v>
      </c>
      <c r="D1074" s="23" t="s">
        <v>1435</v>
      </c>
      <c r="E1074" s="53" t="str">
        <f>IFERROR(VLOOKUP(D1074,[29]CODIGOS!$A$1:$I$1872,6,0),"CODIGO INVALIDO ")</f>
        <v>ESMERALDAS</v>
      </c>
      <c r="F1074" s="53" t="str">
        <f>IFERROR(VLOOKUP(D1074,[29]CODIGOS!$A$1:$I$1872,7,0),"CODIGO INVALIDO ")</f>
        <v>CENTRO</v>
      </c>
      <c r="G1074" s="53" t="str">
        <f>IFERROR(VLOOKUP(D1074,[29]CODIGOS!$A$1:$I$1872,8,0),"CODIGO INVALIDO ")</f>
        <v>CENTRO 2</v>
      </c>
      <c r="H1074" s="23" t="s">
        <v>1436</v>
      </c>
      <c r="I1074" s="7">
        <v>-0.96281050089033604</v>
      </c>
      <c r="J1074" s="15">
        <v>-79.650783615264302</v>
      </c>
      <c r="K1074" s="24">
        <v>45209</v>
      </c>
      <c r="L1074" s="53" t="s">
        <v>54</v>
      </c>
      <c r="M1074" s="53" t="s">
        <v>17</v>
      </c>
      <c r="N1074" s="62">
        <v>0.73611111111111116</v>
      </c>
      <c r="O1074" s="62">
        <v>0.79166666666666663</v>
      </c>
      <c r="P1074" s="23">
        <v>3.74</v>
      </c>
      <c r="Q1074" s="23" t="s">
        <v>46</v>
      </c>
      <c r="R1074" s="23" t="s">
        <v>47</v>
      </c>
      <c r="S1074" s="23" t="s">
        <v>472</v>
      </c>
      <c r="T1074" s="23"/>
      <c r="U1074" s="53" t="s">
        <v>50</v>
      </c>
    </row>
    <row r="1075" spans="1:21" s="185" customFormat="1" ht="15" customHeight="1" x14ac:dyDescent="0.25">
      <c r="A1075" s="53" t="str">
        <f>IFERROR(VLOOKUP(D1075,[28]CODIGOS!$A$1:$I$1872,2,0),"CODIGO INVALIDO ")</f>
        <v>ZONA 1</v>
      </c>
      <c r="B1075" s="53" t="str">
        <f>IFERROR(VLOOKUP(D1075,[28]CODIGOS!$A$1:$I$1872,3,0),"CODIGO INVALIDO ")</f>
        <v>ESMERALDAS</v>
      </c>
      <c r="C1075" s="53" t="str">
        <f>IFERROR(VLOOKUP(D1075,[28]CODIGOS!$A$1:$I$1872,4,0),"CODIGO INVALIDO ")</f>
        <v>MUISNE</v>
      </c>
      <c r="D1075" s="23" t="s">
        <v>1031</v>
      </c>
      <c r="E1075" s="53" t="str">
        <f>IFERROR(VLOOKUP(D1075,[29]CODIGOS!$A$1:$I$1872,6,0),"CODIGO INVALIDO ")</f>
        <v>ATACAMES</v>
      </c>
      <c r="F1075" s="53" t="str">
        <f>IFERROR(VLOOKUP(D1075,[29]CODIGOS!$A$1:$I$1872,7,0),"CODIGO INVALIDO ")</f>
        <v>MUISNE</v>
      </c>
      <c r="G1075" s="53" t="str">
        <f>IFERROR(VLOOKUP(D1075,[29]CODIGOS!$A$1:$I$1872,8,0),"CODIGO INVALIDO ")</f>
        <v>MUISNE 2</v>
      </c>
      <c r="H1075" s="23" t="s">
        <v>1030</v>
      </c>
      <c r="I1075" s="7">
        <v>-0.49437147910842699</v>
      </c>
      <c r="J1075" s="15">
        <v>-79.975626910624499</v>
      </c>
      <c r="K1075" s="24">
        <v>45210</v>
      </c>
      <c r="L1075" s="53" t="s">
        <v>54</v>
      </c>
      <c r="M1075" s="53" t="s">
        <v>17</v>
      </c>
      <c r="N1075" s="62">
        <v>0.58333333333333337</v>
      </c>
      <c r="O1075" s="62">
        <v>0.70833333333333337</v>
      </c>
      <c r="P1075" s="23">
        <v>183.82</v>
      </c>
      <c r="Q1075" s="23" t="s">
        <v>46</v>
      </c>
      <c r="R1075" s="23" t="s">
        <v>47</v>
      </c>
      <c r="S1075" s="23" t="s">
        <v>472</v>
      </c>
      <c r="T1075" s="23" t="s">
        <v>239</v>
      </c>
      <c r="U1075" s="53" t="s">
        <v>50</v>
      </c>
    </row>
    <row r="1076" spans="1:21" s="185" customFormat="1" ht="15" customHeight="1" x14ac:dyDescent="0.25">
      <c r="A1076" s="53" t="str">
        <f>IFERROR(VLOOKUP(D1076,[28]CODIGOS!$A$1:$I$1872,2,0),"CODIGO INVALIDO ")</f>
        <v>ZONA 1</v>
      </c>
      <c r="B1076" s="53" t="str">
        <f>IFERROR(VLOOKUP(D1076,[28]CODIGOS!$A$1:$I$1872,3,0),"CODIGO INVALIDO ")</f>
        <v>ESMERALDAS</v>
      </c>
      <c r="C1076" s="53" t="str">
        <f>IFERROR(VLOOKUP(D1076,[28]CODIGOS!$A$1:$I$1872,4,0),"CODIGO INVALIDO ")</f>
        <v>QUININDE</v>
      </c>
      <c r="D1076" s="23" t="s">
        <v>514</v>
      </c>
      <c r="E1076" s="53" t="str">
        <f>IFERROR(VLOOKUP(D1076,[29]CODIGOS!$A$1:$I$1872,6,0),"CODIGO INVALIDO ")</f>
        <v>QUININDE</v>
      </c>
      <c r="F1076" s="53" t="str">
        <f>IFERROR(VLOOKUP(D1076,[29]CODIGOS!$A$1:$I$1872,7,0),"CODIGO INVALIDO ")</f>
        <v>LA UNION</v>
      </c>
      <c r="G1076" s="53" t="str">
        <f>IFERROR(VLOOKUP(D1076,[29]CODIGOS!$A$1:$I$1872,8,0),"CODIGO INVALIDO ")</f>
        <v>LA UNION 1</v>
      </c>
      <c r="H1076" s="23" t="s">
        <v>265</v>
      </c>
      <c r="I1076" s="7">
        <v>-0.129593500593148</v>
      </c>
      <c r="J1076" s="15">
        <v>-79.406489245100801</v>
      </c>
      <c r="K1076" s="24">
        <v>45223</v>
      </c>
      <c r="L1076" s="53" t="s">
        <v>54</v>
      </c>
      <c r="M1076" s="53" t="s">
        <v>17</v>
      </c>
      <c r="N1076" s="62">
        <v>0.79166666666666663</v>
      </c>
      <c r="O1076" s="62">
        <v>0.91666666666666663</v>
      </c>
      <c r="P1076" s="23">
        <v>14.82</v>
      </c>
      <c r="Q1076" s="53" t="s">
        <v>46</v>
      </c>
      <c r="R1076" s="23" t="s">
        <v>109</v>
      </c>
      <c r="S1076" s="23" t="s">
        <v>65</v>
      </c>
      <c r="T1076" s="23"/>
      <c r="U1076" s="53" t="s">
        <v>50</v>
      </c>
    </row>
    <row r="1077" spans="1:21" s="185" customFormat="1" ht="15" customHeight="1" x14ac:dyDescent="0.25">
      <c r="A1077" s="53" t="str">
        <f>IFERROR(VLOOKUP(D1077,[28]CODIGOS!$A$1:$I$1872,2,0),"CODIGO INVALIDO ")</f>
        <v>ZONA 1</v>
      </c>
      <c r="B1077" s="53" t="str">
        <f>IFERROR(VLOOKUP(D1077,[28]CODIGOS!$A$1:$I$1872,3,0),"CODIGO INVALIDO ")</f>
        <v>ESMERALDAS</v>
      </c>
      <c r="C1077" s="53" t="str">
        <f>IFERROR(VLOOKUP(D1077,[28]CODIGOS!$A$1:$I$1872,4,0),"CODIGO INVALIDO ")</f>
        <v>ESMERALDAS</v>
      </c>
      <c r="D1077" s="23" t="s">
        <v>55</v>
      </c>
      <c r="E1077" s="53" t="str">
        <f>IFERROR(VLOOKUP(D1077,[29]CODIGOS!$A$1:$I$1872,6,0),"CODIGO INVALIDO ")</f>
        <v>ESMERALDAS</v>
      </c>
      <c r="F1077" s="53" t="str">
        <f>IFERROR(VLOOKUP(D1077,[29]CODIGOS!$A$1:$I$1872,7,0),"CODIGO INVALIDO ")</f>
        <v>CAMARONES</v>
      </c>
      <c r="G1077" s="53" t="str">
        <f>IFERROR(VLOOKUP(D1077,[29]CODIGOS!$A$1:$I$1872,8,0),"CODIGO INVALIDO ")</f>
        <v>CAMARONES 1</v>
      </c>
      <c r="H1077" s="23" t="s">
        <v>1070</v>
      </c>
      <c r="I1077" s="7">
        <v>-0.95753720423546096</v>
      </c>
      <c r="J1077" s="15">
        <v>-79.630458547402696</v>
      </c>
      <c r="K1077" s="24">
        <v>45230</v>
      </c>
      <c r="L1077" s="53" t="s">
        <v>54</v>
      </c>
      <c r="M1077" s="53" t="s">
        <v>17</v>
      </c>
      <c r="N1077" s="62">
        <v>0.125</v>
      </c>
      <c r="O1077" s="62">
        <v>0.25</v>
      </c>
      <c r="P1077" s="23">
        <v>20.11</v>
      </c>
      <c r="Q1077" s="53" t="s">
        <v>46</v>
      </c>
      <c r="R1077" s="23" t="s">
        <v>47</v>
      </c>
      <c r="S1077" s="53" t="s">
        <v>696</v>
      </c>
      <c r="T1077" s="23" t="s">
        <v>690</v>
      </c>
      <c r="U1077" s="53" t="s">
        <v>50</v>
      </c>
    </row>
    <row r="1078" spans="1:21" s="185" customFormat="1" ht="15" customHeight="1" x14ac:dyDescent="0.25">
      <c r="A1078" s="53" t="str">
        <f>IFERROR(VLOOKUP(D1078,[28]CODIGOS!$A$1:$I$1872,2,0),"CODIGO INVALIDO ")</f>
        <v>ZONA 1</v>
      </c>
      <c r="B1078" s="53" t="str">
        <f>IFERROR(VLOOKUP(D1078,[28]CODIGOS!$A$1:$I$1872,3,0),"CODIGO INVALIDO ")</f>
        <v>ESMERALDAS</v>
      </c>
      <c r="C1078" s="53" t="str">
        <f>IFERROR(VLOOKUP(D1078,[28]CODIGOS!$A$1:$I$1872,4,0),"CODIGO INVALIDO ")</f>
        <v>ESMERALDAS</v>
      </c>
      <c r="D1078" s="23" t="s">
        <v>55</v>
      </c>
      <c r="E1078" s="53" t="str">
        <f>IFERROR(VLOOKUP(D1078,[29]CODIGOS!$A$1:$I$1872,6,0),"CODIGO INVALIDO ")</f>
        <v>ESMERALDAS</v>
      </c>
      <c r="F1078" s="53" t="str">
        <f>IFERROR(VLOOKUP(D1078,[29]CODIGOS!$A$1:$I$1872,7,0),"CODIGO INVALIDO ")</f>
        <v>CAMARONES</v>
      </c>
      <c r="G1078" s="53" t="str">
        <f>IFERROR(VLOOKUP(D1078,[29]CODIGOS!$A$1:$I$1872,8,0),"CODIGO INVALIDO ")</f>
        <v>CAMARONES 1</v>
      </c>
      <c r="H1078" s="23" t="s">
        <v>1070</v>
      </c>
      <c r="I1078" s="7">
        <v>-0.95664228427551701</v>
      </c>
      <c r="J1078" s="15">
        <v>-79.630372524193206</v>
      </c>
      <c r="K1078" s="24">
        <v>45235</v>
      </c>
      <c r="L1078" s="53" t="s">
        <v>54</v>
      </c>
      <c r="M1078" s="53" t="s">
        <v>17</v>
      </c>
      <c r="N1078" s="62">
        <v>0.72916666666666663</v>
      </c>
      <c r="O1078" s="62">
        <v>0.79166666666666663</v>
      </c>
      <c r="P1078" s="23">
        <v>24.08</v>
      </c>
      <c r="Q1078" s="53" t="s">
        <v>46</v>
      </c>
      <c r="R1078" s="23" t="s">
        <v>47</v>
      </c>
      <c r="S1078" s="23" t="s">
        <v>49</v>
      </c>
      <c r="T1078" s="23"/>
      <c r="U1078" s="53" t="s">
        <v>50</v>
      </c>
    </row>
    <row r="1079" spans="1:21" s="185" customFormat="1" ht="15" customHeight="1" x14ac:dyDescent="0.25">
      <c r="A1079" s="53" t="str">
        <f>IFERROR(VLOOKUP(D1079,[28]CODIGOS!$A$1:$I$1872,2,0),"CODIGO INVALIDO ")</f>
        <v>ZONA 1</v>
      </c>
      <c r="B1079" s="53" t="str">
        <f>IFERROR(VLOOKUP(D1079,[28]CODIGOS!$A$1:$I$1872,3,0),"CODIGO INVALIDO ")</f>
        <v>ESMERALDAS</v>
      </c>
      <c r="C1079" s="53" t="str">
        <f>IFERROR(VLOOKUP(D1079,[28]CODIGOS!$A$1:$I$1872,4,0),"CODIGO INVALIDO ")</f>
        <v>ESMERALDAS</v>
      </c>
      <c r="D1079" s="23" t="s">
        <v>55</v>
      </c>
      <c r="E1079" s="53" t="str">
        <f>IFERROR(VLOOKUP(D1079,[29]CODIGOS!$A$1:$I$1872,6,0),"CODIGO INVALIDO ")</f>
        <v>ESMERALDAS</v>
      </c>
      <c r="F1079" s="53" t="str">
        <f>IFERROR(VLOOKUP(D1079,[29]CODIGOS!$A$1:$I$1872,7,0),"CODIGO INVALIDO ")</f>
        <v>CAMARONES</v>
      </c>
      <c r="G1079" s="53" t="str">
        <f>IFERROR(VLOOKUP(D1079,[29]CODIGOS!$A$1:$I$1872,8,0),"CODIGO INVALIDO ")</f>
        <v>CAMARONES 1</v>
      </c>
      <c r="H1079" s="23" t="s">
        <v>1070</v>
      </c>
      <c r="I1079" s="7">
        <v>-0.95649567706556404</v>
      </c>
      <c r="J1079" s="15">
        <v>-79.630501270184993</v>
      </c>
      <c r="K1079" s="24">
        <v>45238</v>
      </c>
      <c r="L1079" s="53" t="s">
        <v>54</v>
      </c>
      <c r="M1079" s="53" t="s">
        <v>17</v>
      </c>
      <c r="N1079" s="62">
        <v>0.91666666666666663</v>
      </c>
      <c r="O1079" s="62">
        <v>6.9444444444444441E-3</v>
      </c>
      <c r="P1079" s="23">
        <v>16.670000000000002</v>
      </c>
      <c r="Q1079" s="53" t="s">
        <v>46</v>
      </c>
      <c r="R1079" s="23" t="s">
        <v>47</v>
      </c>
      <c r="S1079" s="53" t="s">
        <v>696</v>
      </c>
      <c r="T1079" s="23"/>
      <c r="U1079" s="53" t="s">
        <v>50</v>
      </c>
    </row>
    <row r="1080" spans="1:21" s="185" customFormat="1" ht="15" customHeight="1" x14ac:dyDescent="0.25">
      <c r="A1080" s="53" t="str">
        <f>IFERROR(VLOOKUP(D1080,[28]CODIGOS!$A$1:$I$1872,2,0),"CODIGO INVALIDO ")</f>
        <v>ZONA 1</v>
      </c>
      <c r="B1080" s="53" t="str">
        <f>IFERROR(VLOOKUP(D1080,[28]CODIGOS!$A$1:$I$1872,3,0),"CODIGO INVALIDO ")</f>
        <v>ESMERALDAS</v>
      </c>
      <c r="C1080" s="53" t="str">
        <f>IFERROR(VLOOKUP(D1080,[28]CODIGOS!$A$1:$I$1872,4,0),"CODIGO INVALIDO ")</f>
        <v>QUININDE</v>
      </c>
      <c r="D1080" s="23" t="s">
        <v>514</v>
      </c>
      <c r="E1080" s="53" t="str">
        <f>IFERROR(VLOOKUP(D1080,[29]CODIGOS!$A$1:$I$1872,6,0),"CODIGO INVALIDO ")</f>
        <v>QUININDE</v>
      </c>
      <c r="F1080" s="53" t="str">
        <f>IFERROR(VLOOKUP(D1080,[29]CODIGOS!$A$1:$I$1872,7,0),"CODIGO INVALIDO ")</f>
        <v>LA UNION</v>
      </c>
      <c r="G1080" s="53" t="str">
        <f>IFERROR(VLOOKUP(D1080,[29]CODIGOS!$A$1:$I$1872,8,0),"CODIGO INVALIDO ")</f>
        <v>LA UNION 1</v>
      </c>
      <c r="H1080" s="23" t="s">
        <v>265</v>
      </c>
      <c r="I1080" s="7">
        <v>0.220342439923181</v>
      </c>
      <c r="J1080" s="15">
        <v>-79.410814986361203</v>
      </c>
      <c r="K1080" s="24">
        <v>45254</v>
      </c>
      <c r="L1080" s="53" t="s">
        <v>54</v>
      </c>
      <c r="M1080" s="53" t="s">
        <v>17</v>
      </c>
      <c r="N1080" s="62">
        <v>0.33333333333333331</v>
      </c>
      <c r="O1080" s="62">
        <v>0.54166666666666663</v>
      </c>
      <c r="P1080" s="23">
        <v>22.42</v>
      </c>
      <c r="Q1080" s="53" t="s">
        <v>46</v>
      </c>
      <c r="R1080" s="53" t="s">
        <v>47</v>
      </c>
      <c r="S1080" s="53" t="s">
        <v>161</v>
      </c>
      <c r="T1080" s="23"/>
      <c r="U1080" s="53" t="s">
        <v>50</v>
      </c>
    </row>
    <row r="1081" spans="1:21" s="186" customFormat="1" ht="15" customHeight="1" x14ac:dyDescent="0.25">
      <c r="A1081" s="53" t="str">
        <f>IFERROR(VLOOKUP(D1081,[28]CODIGOS!$A$1:$I$1872,2,0),"CODIGO INVALIDO ")</f>
        <v>ZONA 1</v>
      </c>
      <c r="B1081" s="53" t="str">
        <f>IFERROR(VLOOKUP(D1081,[28]CODIGOS!$A$1:$I$1872,3,0),"CODIGO INVALIDO ")</f>
        <v>CARCHI</v>
      </c>
      <c r="C1081" s="53" t="str">
        <f>IFERROR(VLOOKUP(D1081,[28]CODIGOS!$A$1:$I$1872,4,0),"CODIGO INVALIDO ")</f>
        <v>MONTUFAR</v>
      </c>
      <c r="D1081" s="53" t="s">
        <v>1437</v>
      </c>
      <c r="E1081" s="53" t="str">
        <f>IFERROR(VLOOKUP(D1081,[29]CODIGOS!$A$1:$I$1872,6,0),"CODIGO INVALIDO ")</f>
        <v>MONTUFAR</v>
      </c>
      <c r="F1081" s="53" t="str">
        <f>IFERROR(VLOOKUP(D1081,[29]CODIGOS!$A$1:$I$1872,7,0),"CODIGO INVALIDO ")</f>
        <v>SAN GABRIEL SUR</v>
      </c>
      <c r="G1081" s="53" t="str">
        <f>IFERROR(VLOOKUP(D1081,[29]CODIGOS!$A$1:$I$1872,8,0),"CODIGO INVALIDO ")</f>
        <v>SAN GABRIEL SUR 1</v>
      </c>
      <c r="H1081" s="53" t="s">
        <v>1438</v>
      </c>
      <c r="I1081" s="53">
        <v>0.52860225371712</v>
      </c>
      <c r="J1081" s="53">
        <v>-77.762153148651095</v>
      </c>
      <c r="K1081" s="24">
        <v>44957</v>
      </c>
      <c r="L1081" s="53" t="s">
        <v>29</v>
      </c>
      <c r="M1081" s="53" t="s">
        <v>17</v>
      </c>
      <c r="N1081" s="148" t="s">
        <v>1439</v>
      </c>
      <c r="O1081" s="148" t="s">
        <v>1400</v>
      </c>
      <c r="P1081" s="53">
        <v>13</v>
      </c>
      <c r="Q1081" s="53" t="s">
        <v>46</v>
      </c>
      <c r="R1081" s="53" t="s">
        <v>47</v>
      </c>
      <c r="S1081" s="53" t="s">
        <v>775</v>
      </c>
      <c r="T1081" s="53"/>
      <c r="U1081" s="53" t="s">
        <v>50</v>
      </c>
    </row>
    <row r="1082" spans="1:21" s="186" customFormat="1" ht="15" customHeight="1" x14ac:dyDescent="0.25">
      <c r="A1082" s="53" t="str">
        <f>IFERROR(VLOOKUP(D1082,[28]CODIGOS!$A$1:$I$1872,2,0),"CODIGO INVALIDO ")</f>
        <v>ZONA 1</v>
      </c>
      <c r="B1082" s="53" t="str">
        <f>IFERROR(VLOOKUP(D1082,[28]CODIGOS!$A$1:$I$1872,3,0),"CODIGO INVALIDO ")</f>
        <v>CARCHI</v>
      </c>
      <c r="C1082" s="53" t="str">
        <f>IFERROR(VLOOKUP(D1082,[28]CODIGOS!$A$1:$I$1872,4,0),"CODIGO INVALIDO ")</f>
        <v>MONTUFAR</v>
      </c>
      <c r="D1082" s="53" t="s">
        <v>1437</v>
      </c>
      <c r="E1082" s="53" t="str">
        <f>IFERROR(VLOOKUP(D1082,[29]CODIGOS!$A$1:$I$1872,6,0),"CODIGO INVALIDO ")</f>
        <v>MONTUFAR</v>
      </c>
      <c r="F1082" s="53" t="str">
        <f>IFERROR(VLOOKUP(D1082,[29]CODIGOS!$A$1:$I$1872,7,0),"CODIGO INVALIDO ")</f>
        <v>SAN GABRIEL SUR</v>
      </c>
      <c r="G1082" s="53" t="str">
        <f>IFERROR(VLOOKUP(D1082,[29]CODIGOS!$A$1:$I$1872,8,0),"CODIGO INVALIDO ")</f>
        <v>SAN GABRIEL SUR 1</v>
      </c>
      <c r="H1082" s="53" t="s">
        <v>1438</v>
      </c>
      <c r="I1082" s="53">
        <v>0.52860225371712</v>
      </c>
      <c r="J1082" s="53">
        <v>-77.762153148651095</v>
      </c>
      <c r="K1082" s="24">
        <v>44957</v>
      </c>
      <c r="L1082" s="53" t="s">
        <v>29</v>
      </c>
      <c r="M1082" s="53" t="s">
        <v>17</v>
      </c>
      <c r="N1082" s="148" t="s">
        <v>1439</v>
      </c>
      <c r="O1082" s="148" t="s">
        <v>1400</v>
      </c>
      <c r="P1082" s="53">
        <v>10</v>
      </c>
      <c r="Q1082" s="53" t="s">
        <v>46</v>
      </c>
      <c r="R1082" s="53" t="s">
        <v>109</v>
      </c>
      <c r="S1082" s="53" t="s">
        <v>154</v>
      </c>
      <c r="T1082" s="53" t="s">
        <v>775</v>
      </c>
      <c r="U1082" s="53" t="s">
        <v>50</v>
      </c>
    </row>
    <row r="1083" spans="1:21" s="186" customFormat="1" ht="15" customHeight="1" x14ac:dyDescent="0.25">
      <c r="A1083" s="53" t="str">
        <f>IFERROR(VLOOKUP(D1083,[28]CODIGOS!$A$1:$I$1872,2,0),"CODIGO INVALIDO ")</f>
        <v>ZONA 1</v>
      </c>
      <c r="B1083" s="53" t="str">
        <f>IFERROR(VLOOKUP(D1083,[28]CODIGOS!$A$1:$I$1872,3,0),"CODIGO INVALIDO ")</f>
        <v>CARCHI</v>
      </c>
      <c r="C1083" s="53" t="str">
        <f>IFERROR(VLOOKUP(D1083,[28]CODIGOS!$A$1:$I$1872,4,0),"CODIGO INVALIDO ")</f>
        <v>TULCAN</v>
      </c>
      <c r="D1083" s="53" t="s">
        <v>1440</v>
      </c>
      <c r="E1083" s="53" t="str">
        <f>IFERROR(VLOOKUP(D1083,[29]CODIGOS!$A$1:$I$1872,6,0),"CODIGO INVALIDO ")</f>
        <v>TULCAN</v>
      </c>
      <c r="F1083" s="53" t="str">
        <f>IFERROR(VLOOKUP(D1083,[29]CODIGOS!$A$1:$I$1872,7,0),"CODIGO INVALIDO ")</f>
        <v>ISIDRO AYORA</v>
      </c>
      <c r="G1083" s="53" t="str">
        <f>IFERROR(VLOOKUP(D1083,[29]CODIGOS!$A$1:$I$1872,8,0),"CODIGO INVALIDO ")</f>
        <v>ISIDRO AYORA 1</v>
      </c>
      <c r="H1083" s="53" t="s">
        <v>1441</v>
      </c>
      <c r="I1083" s="53">
        <v>0.82237700916034995</v>
      </c>
      <c r="J1083" s="53">
        <v>-77.712877428395601</v>
      </c>
      <c r="K1083" s="24">
        <v>44959</v>
      </c>
      <c r="L1083" s="53" t="s">
        <v>29</v>
      </c>
      <c r="M1083" s="53" t="s">
        <v>17</v>
      </c>
      <c r="N1083" s="148" t="s">
        <v>1391</v>
      </c>
      <c r="O1083" s="148" t="s">
        <v>1442</v>
      </c>
      <c r="P1083" s="53">
        <v>5.27</v>
      </c>
      <c r="Q1083" s="53" t="s">
        <v>46</v>
      </c>
      <c r="R1083" s="53" t="s">
        <v>47</v>
      </c>
      <c r="S1083" s="53" t="s">
        <v>216</v>
      </c>
      <c r="T1083" s="53"/>
      <c r="U1083" s="53" t="s">
        <v>50</v>
      </c>
    </row>
    <row r="1084" spans="1:21" s="186" customFormat="1" ht="15" customHeight="1" x14ac:dyDescent="0.25">
      <c r="A1084" s="53" t="str">
        <f>IFERROR(VLOOKUP(D1084,[28]CODIGOS!$A$1:$I$1872,2,0),"CODIGO INVALIDO ")</f>
        <v>ZONA 1</v>
      </c>
      <c r="B1084" s="53" t="str">
        <f>IFERROR(VLOOKUP(D1084,[28]CODIGOS!$A$1:$I$1872,3,0),"CODIGO INVALIDO ")</f>
        <v>CARCHI</v>
      </c>
      <c r="C1084" s="53" t="str">
        <f>IFERROR(VLOOKUP(D1084,[28]CODIGOS!$A$1:$I$1872,4,0),"CODIGO INVALIDO ")</f>
        <v>TULCAN</v>
      </c>
      <c r="D1084" s="53" t="s">
        <v>1443</v>
      </c>
      <c r="E1084" s="53" t="str">
        <f>IFERROR(VLOOKUP(D1084,[29]CODIGOS!$A$1:$I$1872,6,0),"CODIGO INVALIDO ")</f>
        <v>TULCAN</v>
      </c>
      <c r="F1084" s="53" t="str">
        <f>IFERROR(VLOOKUP(D1084,[29]CODIGOS!$A$1:$I$1872,7,0),"CODIGO INVALIDO ")</f>
        <v>TUFIÑO</v>
      </c>
      <c r="G1084" s="53" t="str">
        <f>IFERROR(VLOOKUP(D1084,[29]CODIGOS!$A$1:$I$1872,8,0),"CODIGO INVALIDO ")</f>
        <v>TUFIÑO 1</v>
      </c>
      <c r="H1084" s="53" t="s">
        <v>1444</v>
      </c>
      <c r="I1084" s="53">
        <v>0.82008422561645</v>
      </c>
      <c r="J1084" s="53">
        <v>-77.73846387863</v>
      </c>
      <c r="K1084" s="24">
        <v>44970</v>
      </c>
      <c r="L1084" s="53" t="s">
        <v>29</v>
      </c>
      <c r="M1084" s="53" t="s">
        <v>17</v>
      </c>
      <c r="N1084" s="148" t="s">
        <v>1400</v>
      </c>
      <c r="O1084" s="148" t="s">
        <v>1399</v>
      </c>
      <c r="P1084" s="53">
        <v>5</v>
      </c>
      <c r="Q1084" s="53" t="s">
        <v>46</v>
      </c>
      <c r="R1084" s="53" t="s">
        <v>47</v>
      </c>
      <c r="S1084" s="53" t="s">
        <v>83</v>
      </c>
      <c r="T1084" s="53"/>
      <c r="U1084" s="53" t="s">
        <v>50</v>
      </c>
    </row>
    <row r="1085" spans="1:21" s="186" customFormat="1" ht="15" customHeight="1" x14ac:dyDescent="0.25">
      <c r="A1085" s="53" t="str">
        <f>IFERROR(VLOOKUP(D1085,[28]CODIGOS!$A$1:$I$1872,2,0),"CODIGO INVALIDO ")</f>
        <v>ZONA 1</v>
      </c>
      <c r="B1085" s="53" t="str">
        <f>IFERROR(VLOOKUP(D1085,[28]CODIGOS!$A$1:$I$1872,3,0),"CODIGO INVALIDO ")</f>
        <v>CARCHI</v>
      </c>
      <c r="C1085" s="53" t="str">
        <f>IFERROR(VLOOKUP(D1085,[28]CODIGOS!$A$1:$I$1872,4,0),"CODIGO INVALIDO ")</f>
        <v>TULCAN</v>
      </c>
      <c r="D1085" s="53" t="s">
        <v>261</v>
      </c>
      <c r="E1085" s="53" t="str">
        <f>IFERROR(VLOOKUP(D1085,[29]CODIGOS!$A$1:$I$1872,6,0),"CODIGO INVALIDO ")</f>
        <v>TULCAN</v>
      </c>
      <c r="F1085" s="53" t="str">
        <f>IFERROR(VLOOKUP(D1085,[29]CODIGOS!$A$1:$I$1872,7,0),"CODIGO INVALIDO ")</f>
        <v>EL PORTAL</v>
      </c>
      <c r="G1085" s="53" t="str">
        <f>IFERROR(VLOOKUP(D1085,[29]CODIGOS!$A$1:$I$1872,8,0),"CODIGO INVALIDO ")</f>
        <v>EL PORTAL 1</v>
      </c>
      <c r="H1085" s="53" t="s">
        <v>1445</v>
      </c>
      <c r="I1085" s="53">
        <v>0.78929550324697895</v>
      </c>
      <c r="J1085" s="53">
        <v>-77.743538618087698</v>
      </c>
      <c r="K1085" s="24">
        <v>44984</v>
      </c>
      <c r="L1085" s="53" t="s">
        <v>29</v>
      </c>
      <c r="M1085" s="53" t="s">
        <v>17</v>
      </c>
      <c r="N1085" s="148" t="s">
        <v>1400</v>
      </c>
      <c r="O1085" s="148" t="s">
        <v>1399</v>
      </c>
      <c r="P1085" s="53">
        <v>4.33</v>
      </c>
      <c r="Q1085" s="53" t="s">
        <v>46</v>
      </c>
      <c r="R1085" s="53" t="s">
        <v>47</v>
      </c>
      <c r="S1085" s="53" t="s">
        <v>83</v>
      </c>
      <c r="T1085" s="53"/>
      <c r="U1085" s="53" t="s">
        <v>50</v>
      </c>
    </row>
    <row r="1086" spans="1:21" s="186" customFormat="1" ht="15" customHeight="1" x14ac:dyDescent="0.25">
      <c r="A1086" s="53" t="str">
        <f>IFERROR(VLOOKUP(D1086,[28]CODIGOS!$A$1:$I$1872,2,0),"CODIGO INVALIDO ")</f>
        <v>ZONA 1</v>
      </c>
      <c r="B1086" s="53" t="str">
        <f>IFERROR(VLOOKUP(D1086,[28]CODIGOS!$A$1:$I$1872,3,0),"CODIGO INVALIDO ")</f>
        <v>CARCHI</v>
      </c>
      <c r="C1086" s="53" t="str">
        <f>IFERROR(VLOOKUP(D1086,[28]CODIGOS!$A$1:$I$1872,4,0),"CODIGO INVALIDO ")</f>
        <v>MONTUFAR</v>
      </c>
      <c r="D1086" s="53" t="s">
        <v>147</v>
      </c>
      <c r="E1086" s="53" t="str">
        <f>IFERROR(VLOOKUP(D1086,[29]CODIGOS!$A$1:$I$1872,6,0),"CODIGO INVALIDO ")</f>
        <v>MONTUFAR</v>
      </c>
      <c r="F1086" s="53" t="str">
        <f>IFERROR(VLOOKUP(D1086,[29]CODIGOS!$A$1:$I$1872,7,0),"CODIGO INVALIDO ")</f>
        <v>LA PAZ</v>
      </c>
      <c r="G1086" s="53" t="str">
        <f>IFERROR(VLOOKUP(D1086,[29]CODIGOS!$A$1:$I$1872,8,0),"CODIGO INVALIDO ")</f>
        <v>LA PAZ 1</v>
      </c>
      <c r="H1086" s="53" t="s">
        <v>1446</v>
      </c>
      <c r="I1086" s="53">
        <v>0.60436558525298001</v>
      </c>
      <c r="J1086" s="53">
        <v>-77.856931686400998</v>
      </c>
      <c r="K1086" s="24">
        <v>45000</v>
      </c>
      <c r="L1086" s="53" t="s">
        <v>29</v>
      </c>
      <c r="M1086" s="53" t="s">
        <v>17</v>
      </c>
      <c r="N1086" s="148" t="s">
        <v>1447</v>
      </c>
      <c r="O1086" s="148" t="s">
        <v>1448</v>
      </c>
      <c r="P1086" s="53">
        <v>5.58</v>
      </c>
      <c r="Q1086" s="53" t="s">
        <v>46</v>
      </c>
      <c r="R1086" s="53" t="s">
        <v>47</v>
      </c>
      <c r="S1086" s="53" t="s">
        <v>83</v>
      </c>
      <c r="T1086" s="53"/>
      <c r="U1086" s="53" t="s">
        <v>50</v>
      </c>
    </row>
    <row r="1087" spans="1:21" s="185" customFormat="1" ht="15" customHeight="1" x14ac:dyDescent="0.25">
      <c r="A1087" s="53" t="str">
        <f>IFERROR(VLOOKUP(D1087,[28]CODIGOS!$A$1:$I$1872,2,0),"CODIGO INVALIDO ")</f>
        <v>ZONA 1</v>
      </c>
      <c r="B1087" s="53" t="str">
        <f>IFERROR(VLOOKUP(D1087,[28]CODIGOS!$A$1:$I$1872,3,0),"CODIGO INVALIDO ")</f>
        <v>CARCHI</v>
      </c>
      <c r="C1087" s="53" t="str">
        <f>IFERROR(VLOOKUP(D1087,[28]CODIGOS!$A$1:$I$1872,4,0),"CODIGO INVALIDO ")</f>
        <v>TULCAN</v>
      </c>
      <c r="D1087" s="23" t="s">
        <v>275</v>
      </c>
      <c r="E1087" s="53" t="str">
        <f>IFERROR(VLOOKUP(D1087,[29]CODIGOS!$A$1:$I$1872,6,0),"CODIGO INVALIDO ")</f>
        <v>TULCAN</v>
      </c>
      <c r="F1087" s="53" t="str">
        <f>IFERROR(VLOOKUP(D1087,[29]CODIGOS!$A$1:$I$1872,7,0),"CODIGO INVALIDO ")</f>
        <v>OLIMPICO</v>
      </c>
      <c r="G1087" s="53" t="str">
        <f>IFERROR(VLOOKUP(D1087,[29]CODIGOS!$A$1:$I$1872,8,0),"CODIGO INVALIDO ")</f>
        <v>OLIMPICO 1</v>
      </c>
      <c r="H1087" s="23" t="s">
        <v>1449</v>
      </c>
      <c r="I1087" s="15">
        <v>0.80614887102021404</v>
      </c>
      <c r="J1087" s="11">
        <v>-77.732509374618502</v>
      </c>
      <c r="K1087" s="24">
        <v>45020</v>
      </c>
      <c r="L1087" s="53" t="s">
        <v>29</v>
      </c>
      <c r="M1087" s="53" t="s">
        <v>17</v>
      </c>
      <c r="N1087" s="62">
        <v>0.70833333333333337</v>
      </c>
      <c r="O1087" s="62">
        <v>0.75</v>
      </c>
      <c r="P1087" s="23">
        <v>5</v>
      </c>
      <c r="Q1087" s="23" t="s">
        <v>46</v>
      </c>
      <c r="R1087" s="23" t="s">
        <v>47</v>
      </c>
      <c r="S1087" s="23" t="s">
        <v>238</v>
      </c>
      <c r="T1087" s="23"/>
      <c r="U1087" s="23" t="s">
        <v>50</v>
      </c>
    </row>
    <row r="1088" spans="1:21" s="185" customFormat="1" ht="15" customHeight="1" x14ac:dyDescent="0.25">
      <c r="A1088" s="53" t="str">
        <f>IFERROR(VLOOKUP(D1088,[28]CODIGOS!$A$1:$I$1872,2,0),"CODIGO INVALIDO ")</f>
        <v>ZONA 1</v>
      </c>
      <c r="B1088" s="53" t="str">
        <f>IFERROR(VLOOKUP(D1088,[28]CODIGOS!$A$1:$I$1872,3,0),"CODIGO INVALIDO ")</f>
        <v>CARCHI</v>
      </c>
      <c r="C1088" s="53" t="str">
        <f>IFERROR(VLOOKUP(D1088,[28]CODIGOS!$A$1:$I$1872,4,0),"CODIGO INVALIDO ")</f>
        <v>SAN PEDRO DE HUACA</v>
      </c>
      <c r="D1088" s="37" t="s">
        <v>1450</v>
      </c>
      <c r="E1088" s="53" t="str">
        <f>IFERROR(VLOOKUP(D1088,[29]CODIGOS!$A$1:$I$1872,6,0),"CODIGO INVALIDO ")</f>
        <v>TULCAN</v>
      </c>
      <c r="F1088" s="53" t="str">
        <f>IFERROR(VLOOKUP(D1088,[29]CODIGOS!$A$1:$I$1872,7,0),"CODIGO INVALIDO ")</f>
        <v>SAN PEDRO DE HUACA</v>
      </c>
      <c r="G1088" s="53" t="str">
        <f>IFERROR(VLOOKUP(D1088,[29]CODIGOS!$A$1:$I$1872,8,0),"CODIGO INVALIDO ")</f>
        <v>SAN PEDRO DE HUACA 1</v>
      </c>
      <c r="H1088" s="23" t="s">
        <v>881</v>
      </c>
      <c r="I1088" s="86">
        <v>0.61492216230663999</v>
      </c>
      <c r="J1088" s="81">
        <v>-77.751789093016995</v>
      </c>
      <c r="K1088" s="24">
        <v>45031</v>
      </c>
      <c r="L1088" s="53" t="s">
        <v>29</v>
      </c>
      <c r="M1088" s="53" t="s">
        <v>17</v>
      </c>
      <c r="N1088" s="56">
        <v>0.5625</v>
      </c>
      <c r="O1088" s="56">
        <v>0.625</v>
      </c>
      <c r="P1088" s="37">
        <v>3.13</v>
      </c>
      <c r="Q1088" s="53" t="s">
        <v>46</v>
      </c>
      <c r="R1088" s="37" t="s">
        <v>47</v>
      </c>
      <c r="S1088" s="37" t="s">
        <v>83</v>
      </c>
      <c r="T1088" s="23"/>
      <c r="U1088" s="23" t="s">
        <v>50</v>
      </c>
    </row>
    <row r="1089" spans="1:21" s="185" customFormat="1" ht="15" customHeight="1" x14ac:dyDescent="0.25">
      <c r="A1089" s="53" t="str">
        <f>IFERROR(VLOOKUP(D1089,[28]CODIGOS!$A$1:$I$1872,2,0),"CODIGO INVALIDO ")</f>
        <v>ZONA 1</v>
      </c>
      <c r="B1089" s="53" t="str">
        <f>IFERROR(VLOOKUP(D1089,[28]CODIGOS!$A$1:$I$1872,3,0),"CODIGO INVALIDO ")</f>
        <v>CARCHI</v>
      </c>
      <c r="C1089" s="53" t="str">
        <f>IFERROR(VLOOKUP(D1089,[28]CODIGOS!$A$1:$I$1872,4,0),"CODIGO INVALIDO ")</f>
        <v>TULCAN</v>
      </c>
      <c r="D1089" s="23" t="s">
        <v>1440</v>
      </c>
      <c r="E1089" s="53" t="str">
        <f>IFERROR(VLOOKUP(D1089,[29]CODIGOS!$A$1:$I$1872,6,0),"CODIGO INVALIDO ")</f>
        <v>TULCAN</v>
      </c>
      <c r="F1089" s="53" t="str">
        <f>IFERROR(VLOOKUP(D1089,[29]CODIGOS!$A$1:$I$1872,7,0),"CODIGO INVALIDO ")</f>
        <v>ISIDRO AYORA</v>
      </c>
      <c r="G1089" s="53" t="str">
        <f>IFERROR(VLOOKUP(D1089,[29]CODIGOS!$A$1:$I$1872,8,0),"CODIGO INVALIDO ")</f>
        <v>ISIDRO AYORA 1</v>
      </c>
      <c r="H1089" s="23" t="s">
        <v>1451</v>
      </c>
      <c r="I1089" s="15">
        <v>0.82302362449773003</v>
      </c>
      <c r="J1089" s="21">
        <v>-77.707940340042001</v>
      </c>
      <c r="K1089" s="24">
        <v>45042</v>
      </c>
      <c r="L1089" s="53" t="s">
        <v>29</v>
      </c>
      <c r="M1089" s="53" t="s">
        <v>17</v>
      </c>
      <c r="N1089" s="62">
        <v>0.58333333333333337</v>
      </c>
      <c r="O1089" s="62">
        <v>0.625</v>
      </c>
      <c r="P1089" s="23">
        <v>1.51</v>
      </c>
      <c r="Q1089" s="23" t="s">
        <v>46</v>
      </c>
      <c r="R1089" s="23" t="s">
        <v>47</v>
      </c>
      <c r="S1089" s="23" t="s">
        <v>645</v>
      </c>
      <c r="T1089" s="23"/>
      <c r="U1089" s="23" t="s">
        <v>50</v>
      </c>
    </row>
    <row r="1090" spans="1:21" s="185" customFormat="1" ht="15" customHeight="1" x14ac:dyDescent="0.25">
      <c r="A1090" s="53" t="str">
        <f>IFERROR(VLOOKUP(D1090,[28]CODIGOS!$A$1:$I$1872,2,0),"CODIGO INVALIDO ")</f>
        <v>ZONA 1</v>
      </c>
      <c r="B1090" s="53" t="str">
        <f>IFERROR(VLOOKUP(D1090,[28]CODIGOS!$A$1:$I$1872,3,0),"CODIGO INVALIDO ")</f>
        <v>CARCHI</v>
      </c>
      <c r="C1090" s="53" t="str">
        <f>IFERROR(VLOOKUP(D1090,[28]CODIGOS!$A$1:$I$1872,4,0),"CODIGO INVALIDO ")</f>
        <v>ESPEJO</v>
      </c>
      <c r="D1090" s="23" t="s">
        <v>459</v>
      </c>
      <c r="E1090" s="53" t="str">
        <f>IFERROR(VLOOKUP(D1090,[29]CODIGOS!$A$1:$I$1872,6,0),"CODIGO INVALIDO ")</f>
        <v>ESPEJO</v>
      </c>
      <c r="F1090" s="53" t="str">
        <f>IFERROR(VLOOKUP(D1090,[29]CODIGOS!$A$1:$I$1872,7,0),"CODIGO INVALIDO ")</f>
        <v>EL ANGEL</v>
      </c>
      <c r="G1090" s="53" t="str">
        <f>IFERROR(VLOOKUP(D1090,[29]CODIGOS!$A$1:$I$1872,8,0),"CODIGO INVALIDO ")</f>
        <v>EL ANGEL 1</v>
      </c>
      <c r="H1090" s="23" t="s">
        <v>1452</v>
      </c>
      <c r="I1090" s="15">
        <v>0.61505675244760005</v>
      </c>
      <c r="J1090" s="21">
        <v>-77.944177621799</v>
      </c>
      <c r="K1090" s="24">
        <v>45045</v>
      </c>
      <c r="L1090" s="53" t="s">
        <v>29</v>
      </c>
      <c r="M1090" s="53" t="s">
        <v>17</v>
      </c>
      <c r="N1090" s="62">
        <v>0.58333333333333337</v>
      </c>
      <c r="O1090" s="62">
        <v>0.75</v>
      </c>
      <c r="P1090" s="23">
        <v>2.4300000000000002</v>
      </c>
      <c r="Q1090" s="23" t="s">
        <v>46</v>
      </c>
      <c r="R1090" s="23" t="s">
        <v>47</v>
      </c>
      <c r="S1090" s="65" t="s">
        <v>176</v>
      </c>
      <c r="T1090" s="23"/>
      <c r="U1090" s="23" t="s">
        <v>50</v>
      </c>
    </row>
    <row r="1091" spans="1:21" s="185" customFormat="1" ht="15" customHeight="1" x14ac:dyDescent="0.25">
      <c r="A1091" s="53" t="str">
        <f>IFERROR(VLOOKUP(D1091,[28]CODIGOS!$A$1:$I$1872,2,0),"CODIGO INVALIDO ")</f>
        <v>ZONA 1</v>
      </c>
      <c r="B1091" s="53" t="str">
        <f>IFERROR(VLOOKUP(D1091,[28]CODIGOS!$A$1:$I$1872,3,0),"CODIGO INVALIDO ")</f>
        <v>CARCHI</v>
      </c>
      <c r="C1091" s="53" t="str">
        <f>IFERROR(VLOOKUP(D1091,[28]CODIGOS!$A$1:$I$1872,4,0),"CODIGO INVALIDO ")</f>
        <v>BOLÍVAR</v>
      </c>
      <c r="D1091" s="37" t="s">
        <v>1453</v>
      </c>
      <c r="E1091" s="53" t="str">
        <f>IFERROR(VLOOKUP(D1091,[29]CODIGOS!$A$1:$I$1872,6,0),"CODIGO INVALIDO ")</f>
        <v>MONTUFAR</v>
      </c>
      <c r="F1091" s="53" t="str">
        <f>IFERROR(VLOOKUP(D1091,[29]CODIGOS!$A$1:$I$1872,7,0),"CODIGO INVALIDO ")</f>
        <v>BOLIVAR</v>
      </c>
      <c r="G1091" s="53" t="str">
        <f>IFERROR(VLOOKUP(D1091,[29]CODIGOS!$A$1:$I$1872,8,0),"CODIGO INVALIDO ")</f>
        <v>BOLIVAR 1</v>
      </c>
      <c r="H1091" s="37" t="s">
        <v>1454</v>
      </c>
      <c r="I1091" s="18">
        <v>0.49440447679428501</v>
      </c>
      <c r="J1091" s="18">
        <v>-77.939391689752298</v>
      </c>
      <c r="K1091" s="24">
        <v>45070</v>
      </c>
      <c r="L1091" s="53" t="s">
        <v>29</v>
      </c>
      <c r="M1091" s="53" t="s">
        <v>17</v>
      </c>
      <c r="N1091" s="56">
        <v>0.47916666666666669</v>
      </c>
      <c r="O1091" s="56">
        <v>0.60416666666666663</v>
      </c>
      <c r="P1091" s="37">
        <v>4.22</v>
      </c>
      <c r="Q1091" s="23" t="s">
        <v>46</v>
      </c>
      <c r="R1091" s="23" t="s">
        <v>47</v>
      </c>
      <c r="S1091" s="23" t="s">
        <v>83</v>
      </c>
      <c r="T1091" s="23"/>
      <c r="U1091" s="23" t="s">
        <v>50</v>
      </c>
    </row>
    <row r="1092" spans="1:21" s="185" customFormat="1" ht="15" customHeight="1" x14ac:dyDescent="0.25">
      <c r="A1092" s="53" t="str">
        <f>IFERROR(VLOOKUP(D1092,[28]CODIGOS!$A$1:$I$1872,2,0),"CODIGO INVALIDO ")</f>
        <v>ZONA 1</v>
      </c>
      <c r="B1092" s="53" t="str">
        <f>IFERROR(VLOOKUP(D1092,[28]CODIGOS!$A$1:$I$1872,3,0),"CODIGO INVALIDO ")</f>
        <v>CARCHI</v>
      </c>
      <c r="C1092" s="53" t="str">
        <f>IFERROR(VLOOKUP(D1092,[28]CODIGOS!$A$1:$I$1872,4,0),"CODIGO INVALIDO ")</f>
        <v>TULCAN</v>
      </c>
      <c r="D1092" s="37" t="s">
        <v>156</v>
      </c>
      <c r="E1092" s="53" t="str">
        <f>IFERROR(VLOOKUP(D1092,[29]CODIGOS!$A$1:$I$1872,6,0),"CODIGO INVALIDO ")</f>
        <v>TULCAN</v>
      </c>
      <c r="F1092" s="53" t="str">
        <f>IFERROR(VLOOKUP(D1092,[29]CODIGOS!$A$1:$I$1872,7,0),"CODIGO INVALIDO ")</f>
        <v>EL MAESTRO</v>
      </c>
      <c r="G1092" s="53" t="str">
        <f>IFERROR(VLOOKUP(D1092,[29]CODIGOS!$A$1:$I$1872,8,0),"CODIGO INVALIDO ")</f>
        <v>EL MAESTRO 1</v>
      </c>
      <c r="H1092" s="37" t="s">
        <v>1455</v>
      </c>
      <c r="I1092" s="18">
        <v>0.81530490900539598</v>
      </c>
      <c r="J1092" s="18">
        <v>-77.707129071330797</v>
      </c>
      <c r="K1092" s="24">
        <v>45070</v>
      </c>
      <c r="L1092" s="53" t="s">
        <v>29</v>
      </c>
      <c r="M1092" s="53" t="s">
        <v>17</v>
      </c>
      <c r="N1092" s="56">
        <v>0.66666666666666663</v>
      </c>
      <c r="O1092" s="56">
        <v>0.75</v>
      </c>
      <c r="P1092" s="37">
        <v>8.74</v>
      </c>
      <c r="Q1092" s="23" t="s">
        <v>46</v>
      </c>
      <c r="R1092" s="23" t="s">
        <v>47</v>
      </c>
      <c r="S1092" s="23" t="s">
        <v>83</v>
      </c>
      <c r="T1092" s="23"/>
      <c r="U1092" s="23" t="s">
        <v>50</v>
      </c>
    </row>
    <row r="1093" spans="1:21" s="185" customFormat="1" ht="15" customHeight="1" x14ac:dyDescent="0.25">
      <c r="A1093" s="53" t="str">
        <f>IFERROR(VLOOKUP(D1093,[28]CODIGOS!$A$1:$I$1872,2,0),"CODIGO INVALIDO ")</f>
        <v>ZONA 1</v>
      </c>
      <c r="B1093" s="53" t="str">
        <f>IFERROR(VLOOKUP(D1093,[28]CODIGOS!$A$1:$I$1872,3,0),"CODIGO INVALIDO ")</f>
        <v>CARCHI</v>
      </c>
      <c r="C1093" s="53" t="str">
        <f>IFERROR(VLOOKUP(D1093,[28]CODIGOS!$A$1:$I$1872,4,0),"CODIGO INVALIDO ")</f>
        <v>TULCAN</v>
      </c>
      <c r="D1093" s="23" t="s">
        <v>1456</v>
      </c>
      <c r="E1093" s="53" t="str">
        <f>IFERROR(VLOOKUP(D1093,[29]CODIGOS!$A$1:$I$1872,6,0),"CODIGO INVALIDO ")</f>
        <v>TULCAN</v>
      </c>
      <c r="F1093" s="53" t="str">
        <f>IFERROR(VLOOKUP(D1093,[29]CODIGOS!$A$1:$I$1872,7,0),"CODIGO INVALIDO ")</f>
        <v>CHICAL</v>
      </c>
      <c r="G1093" s="53" t="str">
        <f>IFERROR(VLOOKUP(D1093,[29]CODIGOS!$A$1:$I$1872,8,0),"CODIGO INVALIDO ")</f>
        <v>CHICAL 1</v>
      </c>
      <c r="H1093" s="23" t="s">
        <v>1457</v>
      </c>
      <c r="I1093" s="16">
        <v>0.83999924432635997</v>
      </c>
      <c r="J1093" s="8">
        <v>-78.226878259515999</v>
      </c>
      <c r="K1093" s="24">
        <v>45078</v>
      </c>
      <c r="L1093" s="53" t="s">
        <v>29</v>
      </c>
      <c r="M1093" s="53" t="s">
        <v>17</v>
      </c>
      <c r="N1093" s="62">
        <v>0.29166666666666669</v>
      </c>
      <c r="O1093" s="62">
        <v>0.75</v>
      </c>
      <c r="P1093" s="23">
        <v>6.9</v>
      </c>
      <c r="Q1093" s="23" t="s">
        <v>46</v>
      </c>
      <c r="R1093" s="23" t="s">
        <v>47</v>
      </c>
      <c r="S1093" s="23" t="s">
        <v>333</v>
      </c>
      <c r="T1093" s="23"/>
      <c r="U1093" s="23" t="s">
        <v>50</v>
      </c>
    </row>
    <row r="1094" spans="1:21" s="185" customFormat="1" ht="15" customHeight="1" x14ac:dyDescent="0.25">
      <c r="A1094" s="53" t="str">
        <f>IFERROR(VLOOKUP(D1094,[28]CODIGOS!$A$1:$I$1872,2,0),"CODIGO INVALIDO ")</f>
        <v>ZONA 1</v>
      </c>
      <c r="B1094" s="53" t="str">
        <f>IFERROR(VLOOKUP(D1094,[28]CODIGOS!$A$1:$I$1872,3,0),"CODIGO INVALIDO ")</f>
        <v>CARCHI</v>
      </c>
      <c r="C1094" s="53" t="str">
        <f>IFERROR(VLOOKUP(D1094,[28]CODIGOS!$A$1:$I$1872,4,0),"CODIGO INVALIDO ")</f>
        <v>TULCAN</v>
      </c>
      <c r="D1094" s="37" t="s">
        <v>1458</v>
      </c>
      <c r="E1094" s="53" t="str">
        <f>IFERROR(VLOOKUP(D1094,[29]CODIGOS!$A$1:$I$1872,6,0),"CODIGO INVALIDO ")</f>
        <v>TULCAN</v>
      </c>
      <c r="F1094" s="53" t="str">
        <f>IFERROR(VLOOKUP(D1094,[29]CODIGOS!$A$1:$I$1872,7,0),"CODIGO INVALIDO ")</f>
        <v>JULIO ANDRADE</v>
      </c>
      <c r="G1094" s="53" t="str">
        <f>IFERROR(VLOOKUP(D1094,[29]CODIGOS!$A$1:$I$1872,8,0),"CODIGO INVALIDO ")</f>
        <v>JULIO ANDRADE 1</v>
      </c>
      <c r="H1094" s="37" t="s">
        <v>1459</v>
      </c>
      <c r="I1094" s="16">
        <v>0.644703611523194</v>
      </c>
      <c r="J1094" s="8">
        <v>-77.724623680114703</v>
      </c>
      <c r="K1094" s="24">
        <v>45082</v>
      </c>
      <c r="L1094" s="53" t="s">
        <v>29</v>
      </c>
      <c r="M1094" s="53" t="s">
        <v>17</v>
      </c>
      <c r="N1094" s="62">
        <v>0.625</v>
      </c>
      <c r="O1094" s="62">
        <v>0.77083333333333337</v>
      </c>
      <c r="P1094" s="23">
        <v>8.36</v>
      </c>
      <c r="Q1094" s="23" t="s">
        <v>46</v>
      </c>
      <c r="R1094" s="23" t="s">
        <v>47</v>
      </c>
      <c r="S1094" s="23" t="s">
        <v>83</v>
      </c>
      <c r="T1094" s="23"/>
      <c r="U1094" s="23" t="s">
        <v>50</v>
      </c>
    </row>
    <row r="1095" spans="1:21" s="185" customFormat="1" ht="15" customHeight="1" x14ac:dyDescent="0.25">
      <c r="A1095" s="53" t="str">
        <f>IFERROR(VLOOKUP(D1095,[28]CODIGOS!$A$1:$I$1872,2,0),"CODIGO INVALIDO ")</f>
        <v>ZONA 1</v>
      </c>
      <c r="B1095" s="53" t="str">
        <f>IFERROR(VLOOKUP(D1095,[28]CODIGOS!$A$1:$I$1872,3,0),"CODIGO INVALIDO ")</f>
        <v>CARCHI</v>
      </c>
      <c r="C1095" s="53" t="str">
        <f>IFERROR(VLOOKUP(D1095,[28]CODIGOS!$A$1:$I$1872,4,0),"CODIGO INVALIDO ")</f>
        <v>TULCAN</v>
      </c>
      <c r="D1095" s="37" t="s">
        <v>261</v>
      </c>
      <c r="E1095" s="53" t="str">
        <f>IFERROR(VLOOKUP(D1095,[29]CODIGOS!$A$1:$I$1872,6,0),"CODIGO INVALIDO ")</f>
        <v>TULCAN</v>
      </c>
      <c r="F1095" s="53" t="str">
        <f>IFERROR(VLOOKUP(D1095,[29]CODIGOS!$A$1:$I$1872,7,0),"CODIGO INVALIDO ")</f>
        <v>EL PORTAL</v>
      </c>
      <c r="G1095" s="53" t="str">
        <f>IFERROR(VLOOKUP(D1095,[29]CODIGOS!$A$1:$I$1872,8,0),"CODIGO INVALIDO ")</f>
        <v>EL PORTAL 1</v>
      </c>
      <c r="H1095" s="37" t="s">
        <v>1460</v>
      </c>
      <c r="I1095" s="16">
        <v>0.773815233171678</v>
      </c>
      <c r="J1095" s="8">
        <v>-77.739075422287002</v>
      </c>
      <c r="K1095" s="24">
        <v>45083</v>
      </c>
      <c r="L1095" s="53" t="s">
        <v>29</v>
      </c>
      <c r="M1095" s="53" t="s">
        <v>17</v>
      </c>
      <c r="N1095" s="62">
        <v>0.6875</v>
      </c>
      <c r="O1095" s="62">
        <v>0.75</v>
      </c>
      <c r="P1095" s="23">
        <v>1.76</v>
      </c>
      <c r="Q1095" s="23" t="s">
        <v>46</v>
      </c>
      <c r="R1095" s="23" t="s">
        <v>47</v>
      </c>
      <c r="S1095" s="23" t="s">
        <v>83</v>
      </c>
      <c r="T1095" s="23"/>
      <c r="U1095" s="23" t="s">
        <v>50</v>
      </c>
    </row>
    <row r="1096" spans="1:21" s="185" customFormat="1" ht="15" customHeight="1" x14ac:dyDescent="0.25">
      <c r="A1096" s="53" t="str">
        <f>IFERROR(VLOOKUP(D1096,[28]CODIGOS!$A$1:$I$1872,2,0),"CODIGO INVALIDO ")</f>
        <v>ZONA 1</v>
      </c>
      <c r="B1096" s="53" t="str">
        <f>IFERROR(VLOOKUP(D1096,[28]CODIGOS!$A$1:$I$1872,3,0),"CODIGO INVALIDO ")</f>
        <v>CARCHI</v>
      </c>
      <c r="C1096" s="53" t="str">
        <f>IFERROR(VLOOKUP(D1096,[28]CODIGOS!$A$1:$I$1872,4,0),"CODIGO INVALIDO ")</f>
        <v>TULCAN</v>
      </c>
      <c r="D1096" s="23" t="s">
        <v>1458</v>
      </c>
      <c r="E1096" s="53" t="str">
        <f>IFERROR(VLOOKUP(D1096,[29]CODIGOS!$A$1:$I$1872,6,0),"CODIGO INVALIDO ")</f>
        <v>TULCAN</v>
      </c>
      <c r="F1096" s="53" t="str">
        <f>IFERROR(VLOOKUP(D1096,[29]CODIGOS!$A$1:$I$1872,7,0),"CODIGO INVALIDO ")</f>
        <v>JULIO ANDRADE</v>
      </c>
      <c r="G1096" s="53" t="str">
        <f>IFERROR(VLOOKUP(D1096,[29]CODIGOS!$A$1:$I$1872,8,0),"CODIGO INVALIDO ")</f>
        <v>JULIO ANDRADE 1</v>
      </c>
      <c r="H1096" s="23" t="s">
        <v>1461</v>
      </c>
      <c r="I1096" s="16">
        <v>0.65184855896500704</v>
      </c>
      <c r="J1096" s="8">
        <v>-77.722885608673096</v>
      </c>
      <c r="K1096" s="24">
        <v>45140</v>
      </c>
      <c r="L1096" s="53" t="s">
        <v>29</v>
      </c>
      <c r="M1096" s="53" t="s">
        <v>17</v>
      </c>
      <c r="N1096" s="62">
        <v>0.64583333333333337</v>
      </c>
      <c r="O1096" s="62">
        <v>0.81180555555555556</v>
      </c>
      <c r="P1096" s="23">
        <v>8.74</v>
      </c>
      <c r="Q1096" s="23" t="s">
        <v>46</v>
      </c>
      <c r="R1096" s="23" t="s">
        <v>47</v>
      </c>
      <c r="S1096" s="23" t="s">
        <v>957</v>
      </c>
      <c r="T1096" s="23" t="s">
        <v>472</v>
      </c>
      <c r="U1096" s="53" t="s">
        <v>50</v>
      </c>
    </row>
    <row r="1097" spans="1:21" s="185" customFormat="1" ht="15" customHeight="1" x14ac:dyDescent="0.25">
      <c r="A1097" s="53" t="str">
        <f>IFERROR(VLOOKUP(D1097,[28]CODIGOS!$A$1:$I$1872,2,0),"CODIGO INVALIDO ")</f>
        <v>ZONA 1</v>
      </c>
      <c r="B1097" s="53" t="str">
        <f>IFERROR(VLOOKUP(D1097,[28]CODIGOS!$A$1:$I$1872,3,0),"CODIGO INVALIDO ")</f>
        <v>CARCHI</v>
      </c>
      <c r="C1097" s="53" t="str">
        <f>IFERROR(VLOOKUP(D1097,[28]CODIGOS!$A$1:$I$1872,4,0),"CODIGO INVALIDO ")</f>
        <v>TULCAN</v>
      </c>
      <c r="D1097" s="23" t="s">
        <v>1458</v>
      </c>
      <c r="E1097" s="53" t="str">
        <f>IFERROR(VLOOKUP(D1097,[29]CODIGOS!$A$1:$I$1872,6,0),"CODIGO INVALIDO ")</f>
        <v>TULCAN</v>
      </c>
      <c r="F1097" s="53" t="str">
        <f>IFERROR(VLOOKUP(D1097,[29]CODIGOS!$A$1:$I$1872,7,0),"CODIGO INVALIDO ")</f>
        <v>JULIO ANDRADE</v>
      </c>
      <c r="G1097" s="53" t="str">
        <f>IFERROR(VLOOKUP(D1097,[29]CODIGOS!$A$1:$I$1872,8,0),"CODIGO INVALIDO ")</f>
        <v>JULIO ANDRADE 1</v>
      </c>
      <c r="H1097" s="23" t="s">
        <v>1462</v>
      </c>
      <c r="I1097" s="16">
        <v>0.54921387435903202</v>
      </c>
      <c r="J1097" s="8">
        <v>-77.0401504385799</v>
      </c>
      <c r="K1097" s="24">
        <v>45145</v>
      </c>
      <c r="L1097" s="53" t="s">
        <v>29</v>
      </c>
      <c r="M1097" s="53" t="s">
        <v>17</v>
      </c>
      <c r="N1097" s="62">
        <v>0.47916666666666669</v>
      </c>
      <c r="O1097" s="62">
        <v>0.77083333333333337</v>
      </c>
      <c r="P1097" s="23">
        <v>2.06</v>
      </c>
      <c r="Q1097" s="23" t="s">
        <v>46</v>
      </c>
      <c r="R1097" s="23" t="s">
        <v>47</v>
      </c>
      <c r="S1097" s="23" t="s">
        <v>83</v>
      </c>
      <c r="T1097" s="23"/>
      <c r="U1097" s="53" t="s">
        <v>50</v>
      </c>
    </row>
    <row r="1098" spans="1:21" s="185" customFormat="1" ht="15" customHeight="1" x14ac:dyDescent="0.25">
      <c r="A1098" s="53" t="str">
        <f>IFERROR(VLOOKUP(D1098,[28]CODIGOS!$A$1:$I$1872,2,0),"CODIGO INVALIDO ")</f>
        <v>ZONA 1</v>
      </c>
      <c r="B1098" s="53" t="str">
        <f>IFERROR(VLOOKUP(D1098,[28]CODIGOS!$A$1:$I$1872,3,0),"CODIGO INVALIDO ")</f>
        <v>CARCHI</v>
      </c>
      <c r="C1098" s="53" t="str">
        <f>IFERROR(VLOOKUP(D1098,[28]CODIGOS!$A$1:$I$1872,4,0),"CODIGO INVALIDO ")</f>
        <v>ESPEJO</v>
      </c>
      <c r="D1098" s="23" t="s">
        <v>459</v>
      </c>
      <c r="E1098" s="53" t="str">
        <f>IFERROR(VLOOKUP(D1098,[29]CODIGOS!$A$1:$I$1872,6,0),"CODIGO INVALIDO ")</f>
        <v>ESPEJO</v>
      </c>
      <c r="F1098" s="53" t="str">
        <f>IFERROR(VLOOKUP(D1098,[29]CODIGOS!$A$1:$I$1872,7,0),"CODIGO INVALIDO ")</f>
        <v>EL ANGEL</v>
      </c>
      <c r="G1098" s="53" t="str">
        <f>IFERROR(VLOOKUP(D1098,[29]CODIGOS!$A$1:$I$1872,8,0),"CODIGO INVALIDO ")</f>
        <v>EL ANGEL 1</v>
      </c>
      <c r="H1098" s="23" t="s">
        <v>1463</v>
      </c>
      <c r="I1098" s="16">
        <v>0.61633048466749296</v>
      </c>
      <c r="J1098" s="8">
        <v>-77.943377174942896</v>
      </c>
      <c r="K1098" s="24">
        <v>45148</v>
      </c>
      <c r="L1098" s="53" t="s">
        <v>29</v>
      </c>
      <c r="M1098" s="53" t="s">
        <v>17</v>
      </c>
      <c r="N1098" s="62">
        <v>0.41666666666666669</v>
      </c>
      <c r="O1098" s="62">
        <v>0.77083333333333337</v>
      </c>
      <c r="P1098" s="23">
        <v>3</v>
      </c>
      <c r="Q1098" s="23" t="s">
        <v>46</v>
      </c>
      <c r="R1098" s="23" t="s">
        <v>47</v>
      </c>
      <c r="S1098" s="23" t="s">
        <v>83</v>
      </c>
      <c r="T1098" s="23"/>
      <c r="U1098" s="53" t="s">
        <v>50</v>
      </c>
    </row>
    <row r="1099" spans="1:21" s="185" customFormat="1" ht="15" customHeight="1" x14ac:dyDescent="0.25">
      <c r="A1099" s="53" t="str">
        <f>IFERROR(VLOOKUP(D1099,[28]CODIGOS!$A$1:$I$1872,2,0),"CODIGO INVALIDO ")</f>
        <v>ZONA 1</v>
      </c>
      <c r="B1099" s="53" t="str">
        <f>IFERROR(VLOOKUP(D1099,[28]CODIGOS!$A$1:$I$1872,3,0),"CODIGO INVALIDO ")</f>
        <v>CARCHI</v>
      </c>
      <c r="C1099" s="53" t="str">
        <f>IFERROR(VLOOKUP(D1099,[28]CODIGOS!$A$1:$I$1872,4,0),"CODIGO INVALIDO ")</f>
        <v>MONTUFAR</v>
      </c>
      <c r="D1099" s="23" t="s">
        <v>1464</v>
      </c>
      <c r="E1099" s="53" t="str">
        <f>IFERROR(VLOOKUP(D1099,[29]CODIGOS!$A$1:$I$1872,6,0),"CODIGO INVALIDO ")</f>
        <v>MONTUFAR</v>
      </c>
      <c r="F1099" s="53" t="str">
        <f>IFERROR(VLOOKUP(D1099,[29]CODIGOS!$A$1:$I$1872,7,0),"CODIGO INVALIDO ")</f>
        <v>SAN GABRIEL NORTE</v>
      </c>
      <c r="G1099" s="53" t="str">
        <f>IFERROR(VLOOKUP(D1099,[29]CODIGOS!$A$1:$I$1872,8,0),"CODIGO INVALIDO ")</f>
        <v>SAN GABRIEL NORTE 1</v>
      </c>
      <c r="H1099" s="23" t="s">
        <v>1465</v>
      </c>
      <c r="I1099" s="7">
        <v>0.61787242148584098</v>
      </c>
      <c r="J1099" s="8">
        <v>-77.848745584487901</v>
      </c>
      <c r="K1099" s="24">
        <v>45156</v>
      </c>
      <c r="L1099" s="53" t="s">
        <v>29</v>
      </c>
      <c r="M1099" s="53" t="s">
        <v>17</v>
      </c>
      <c r="N1099" s="62">
        <v>0.5</v>
      </c>
      <c r="O1099" s="62">
        <v>0.63541666666666663</v>
      </c>
      <c r="P1099" s="23">
        <v>8.6300000000000008</v>
      </c>
      <c r="Q1099" s="23" t="s">
        <v>46</v>
      </c>
      <c r="R1099" s="23" t="s">
        <v>47</v>
      </c>
      <c r="S1099" s="23" t="s">
        <v>83</v>
      </c>
      <c r="T1099" s="23"/>
      <c r="U1099" s="53" t="s">
        <v>50</v>
      </c>
    </row>
    <row r="1100" spans="1:21" s="185" customFormat="1" ht="15" customHeight="1" x14ac:dyDescent="0.25">
      <c r="A1100" s="53" t="str">
        <f>IFERROR(VLOOKUP(D1100,[28]CODIGOS!$A$1:$I$1872,2,0),"CODIGO INVALIDO ")</f>
        <v>ZONA 1</v>
      </c>
      <c r="B1100" s="53" t="str">
        <f>IFERROR(VLOOKUP(D1100,[28]CODIGOS!$A$1:$I$1872,3,0),"CODIGO INVALIDO ")</f>
        <v>CARCHI</v>
      </c>
      <c r="C1100" s="53" t="str">
        <f>IFERROR(VLOOKUP(D1100,[28]CODIGOS!$A$1:$I$1872,4,0),"CODIGO INVALIDO ")</f>
        <v>MONTUFAR</v>
      </c>
      <c r="D1100" s="23" t="s">
        <v>147</v>
      </c>
      <c r="E1100" s="53" t="str">
        <f>IFERROR(VLOOKUP(D1100,[29]CODIGOS!$A$1:$I$1872,6,0),"CODIGO INVALIDO ")</f>
        <v>MONTUFAR</v>
      </c>
      <c r="F1100" s="53" t="str">
        <f>IFERROR(VLOOKUP(D1100,[29]CODIGOS!$A$1:$I$1872,7,0),"CODIGO INVALIDO ")</f>
        <v>LA PAZ</v>
      </c>
      <c r="G1100" s="53" t="str">
        <f>IFERROR(VLOOKUP(D1100,[29]CODIGOS!$A$1:$I$1872,8,0),"CODIGO INVALIDO ")</f>
        <v>LA PAZ 1</v>
      </c>
      <c r="H1100" s="23" t="s">
        <v>1466</v>
      </c>
      <c r="I1100" s="7">
        <v>0.59882472867993397</v>
      </c>
      <c r="J1100" s="8">
        <v>-77.831811483384996</v>
      </c>
      <c r="K1100" s="24">
        <v>45201</v>
      </c>
      <c r="L1100" s="53" t="s">
        <v>29</v>
      </c>
      <c r="M1100" s="53" t="s">
        <v>17</v>
      </c>
      <c r="N1100" s="62">
        <v>0.68055555555555547</v>
      </c>
      <c r="O1100" s="62">
        <v>0.84236111111111101</v>
      </c>
      <c r="P1100" s="23">
        <v>3.63</v>
      </c>
      <c r="Q1100" s="53" t="s">
        <v>46</v>
      </c>
      <c r="R1100" s="23" t="s">
        <v>47</v>
      </c>
      <c r="S1100" s="23" t="s">
        <v>75</v>
      </c>
      <c r="T1100" s="23"/>
      <c r="U1100" s="53" t="s">
        <v>50</v>
      </c>
    </row>
    <row r="1101" spans="1:21" s="185" customFormat="1" ht="15" customHeight="1" x14ac:dyDescent="0.25">
      <c r="A1101" s="53" t="str">
        <f>IFERROR(VLOOKUP(D1101,[28]CODIGOS!$A$1:$I$1872,2,0),"CODIGO INVALIDO ")</f>
        <v>ZONA 1</v>
      </c>
      <c r="B1101" s="53" t="str">
        <f>IFERROR(VLOOKUP(D1101,[28]CODIGOS!$A$1:$I$1872,3,0),"CODIGO INVALIDO ")</f>
        <v>CARCHI</v>
      </c>
      <c r="C1101" s="53" t="str">
        <f>IFERROR(VLOOKUP(D1101,[28]CODIGOS!$A$1:$I$1872,4,0),"CODIGO INVALIDO ")</f>
        <v>TULCAN</v>
      </c>
      <c r="D1101" s="23" t="s">
        <v>275</v>
      </c>
      <c r="E1101" s="53" t="str">
        <f>IFERROR(VLOOKUP(D1101,[29]CODIGOS!$A$1:$I$1872,6,0),"CODIGO INVALIDO ")</f>
        <v>TULCAN</v>
      </c>
      <c r="F1101" s="53" t="str">
        <f>IFERROR(VLOOKUP(D1101,[29]CODIGOS!$A$1:$I$1872,7,0),"CODIGO INVALIDO ")</f>
        <v>OLIMPICO</v>
      </c>
      <c r="G1101" s="53" t="str">
        <f>IFERROR(VLOOKUP(D1101,[29]CODIGOS!$A$1:$I$1872,8,0),"CODIGO INVALIDO ")</f>
        <v>OLIMPICO 1</v>
      </c>
      <c r="H1101" s="23" t="s">
        <v>1467</v>
      </c>
      <c r="I1101" s="7">
        <v>0.802769133213317</v>
      </c>
      <c r="J1101" s="8">
        <v>-77.735146815476995</v>
      </c>
      <c r="K1101" s="24">
        <v>45204</v>
      </c>
      <c r="L1101" s="53" t="s">
        <v>29</v>
      </c>
      <c r="M1101" s="53" t="s">
        <v>17</v>
      </c>
      <c r="N1101" s="62">
        <v>0.42708333333333331</v>
      </c>
      <c r="O1101" s="62">
        <v>0.73333333333333339</v>
      </c>
      <c r="P1101" s="23">
        <v>5.31</v>
      </c>
      <c r="Q1101" s="53" t="s">
        <v>46</v>
      </c>
      <c r="R1101" s="23" t="s">
        <v>47</v>
      </c>
      <c r="S1101" s="23" t="s">
        <v>165</v>
      </c>
      <c r="T1101" s="23"/>
      <c r="U1101" s="53" t="s">
        <v>50</v>
      </c>
    </row>
    <row r="1102" spans="1:21" s="185" customFormat="1" ht="15" customHeight="1" x14ac:dyDescent="0.25">
      <c r="A1102" s="53" t="str">
        <f>IFERROR(VLOOKUP(D1102,[28]CODIGOS!$A$1:$I$1872,2,0),"CODIGO INVALIDO ")</f>
        <v>ZONA 1</v>
      </c>
      <c r="B1102" s="53" t="str">
        <f>IFERROR(VLOOKUP(D1102,[28]CODIGOS!$A$1:$I$1872,3,0),"CODIGO INVALIDO ")</f>
        <v>CARCHI</v>
      </c>
      <c r="C1102" s="53" t="str">
        <f>IFERROR(VLOOKUP(D1102,[28]CODIGOS!$A$1:$I$1872,4,0),"CODIGO INVALIDO ")</f>
        <v>BOLÍVAR</v>
      </c>
      <c r="D1102" s="23" t="s">
        <v>1453</v>
      </c>
      <c r="E1102" s="53" t="str">
        <f>IFERROR(VLOOKUP(D1102,[29]CODIGOS!$A$1:$I$1872,6,0),"CODIGO INVALIDO ")</f>
        <v>MONTUFAR</v>
      </c>
      <c r="F1102" s="53" t="str">
        <f>IFERROR(VLOOKUP(D1102,[29]CODIGOS!$A$1:$I$1872,7,0),"CODIGO INVALIDO ")</f>
        <v>BOLIVAR</v>
      </c>
      <c r="G1102" s="53" t="str">
        <f>IFERROR(VLOOKUP(D1102,[29]CODIGOS!$A$1:$I$1872,8,0),"CODIGO INVALIDO ")</f>
        <v>BOLIVAR 1</v>
      </c>
      <c r="H1102" s="23" t="s">
        <v>1468</v>
      </c>
      <c r="I1102" s="7">
        <v>0.471838147837702</v>
      </c>
      <c r="J1102" s="8">
        <v>-77.890942096710205</v>
      </c>
      <c r="K1102" s="24">
        <v>45205</v>
      </c>
      <c r="L1102" s="53" t="s">
        <v>29</v>
      </c>
      <c r="M1102" s="53" t="s">
        <v>17</v>
      </c>
      <c r="N1102" s="62">
        <v>0.46875</v>
      </c>
      <c r="O1102" s="62">
        <v>0.86041666666666661</v>
      </c>
      <c r="P1102" s="23">
        <v>6.36</v>
      </c>
      <c r="Q1102" s="53" t="s">
        <v>46</v>
      </c>
      <c r="R1102" s="23" t="s">
        <v>47</v>
      </c>
      <c r="S1102" s="23" t="s">
        <v>1469</v>
      </c>
      <c r="T1102" s="23"/>
      <c r="U1102" s="53" t="s">
        <v>50</v>
      </c>
    </row>
    <row r="1103" spans="1:21" s="185" customFormat="1" ht="15" customHeight="1" x14ac:dyDescent="0.25">
      <c r="A1103" s="53" t="str">
        <f>IFERROR(VLOOKUP(D1103,[28]CODIGOS!$A$1:$I$1872,2,0),"CODIGO INVALIDO ")</f>
        <v>ZONA 1</v>
      </c>
      <c r="B1103" s="53" t="str">
        <f>IFERROR(VLOOKUP(D1103,[28]CODIGOS!$A$1:$I$1872,3,0),"CODIGO INVALIDO ")</f>
        <v>CARCHI</v>
      </c>
      <c r="C1103" s="53" t="str">
        <f>IFERROR(VLOOKUP(D1103,[28]CODIGOS!$A$1:$I$1872,4,0),"CODIGO INVALIDO ")</f>
        <v>ESPEJO</v>
      </c>
      <c r="D1103" s="23" t="s">
        <v>459</v>
      </c>
      <c r="E1103" s="53" t="str">
        <f>IFERROR(VLOOKUP(D1103,[29]CODIGOS!$A$1:$I$1872,6,0),"CODIGO INVALIDO ")</f>
        <v>ESPEJO</v>
      </c>
      <c r="F1103" s="53" t="str">
        <f>IFERROR(VLOOKUP(D1103,[29]CODIGOS!$A$1:$I$1872,7,0),"CODIGO INVALIDO ")</f>
        <v>EL ANGEL</v>
      </c>
      <c r="G1103" s="53" t="str">
        <f>IFERROR(VLOOKUP(D1103,[29]CODIGOS!$A$1:$I$1872,8,0),"CODIGO INVALIDO ")</f>
        <v>EL ANGEL 1</v>
      </c>
      <c r="H1103" s="23" t="s">
        <v>1470</v>
      </c>
      <c r="I1103" s="7">
        <v>0.62084023399054999</v>
      </c>
      <c r="J1103" s="8">
        <v>-77.947703192497997</v>
      </c>
      <c r="K1103" s="24">
        <v>45218</v>
      </c>
      <c r="L1103" s="53" t="s">
        <v>29</v>
      </c>
      <c r="M1103" s="53" t="s">
        <v>17</v>
      </c>
      <c r="N1103" s="62">
        <v>0.45833333333333331</v>
      </c>
      <c r="O1103" s="62">
        <v>0.625</v>
      </c>
      <c r="P1103" s="23">
        <v>4.9800000000000004</v>
      </c>
      <c r="Q1103" s="53" t="s">
        <v>46</v>
      </c>
      <c r="R1103" s="23" t="s">
        <v>47</v>
      </c>
      <c r="S1103" s="23" t="s">
        <v>83</v>
      </c>
      <c r="T1103" s="23"/>
      <c r="U1103" s="23" t="s">
        <v>50</v>
      </c>
    </row>
    <row r="1104" spans="1:21" s="185" customFormat="1" ht="15" customHeight="1" x14ac:dyDescent="0.25">
      <c r="A1104" s="53" t="str">
        <f>IFERROR(VLOOKUP(D1104,[28]CODIGOS!$A$1:$I$1872,2,0),"CODIGO INVALIDO ")</f>
        <v>ZONA 1</v>
      </c>
      <c r="B1104" s="53" t="str">
        <f>IFERROR(VLOOKUP(D1104,[28]CODIGOS!$A$1:$I$1872,3,0),"CODIGO INVALIDO ")</f>
        <v>CARCHI</v>
      </c>
      <c r="C1104" s="53" t="str">
        <f>IFERROR(VLOOKUP(D1104,[28]CODIGOS!$A$1:$I$1872,4,0),"CODIGO INVALIDO ")</f>
        <v>TULCAN</v>
      </c>
      <c r="D1104" s="23" t="s">
        <v>1458</v>
      </c>
      <c r="E1104" s="53" t="str">
        <f>IFERROR(VLOOKUP(D1104,[29]CODIGOS!$A$1:$I$1872,6,0),"CODIGO INVALIDO ")</f>
        <v>TULCAN</v>
      </c>
      <c r="F1104" s="53" t="str">
        <f>IFERROR(VLOOKUP(D1104,[29]CODIGOS!$A$1:$I$1872,7,0),"CODIGO INVALIDO ")</f>
        <v>JULIO ANDRADE</v>
      </c>
      <c r="G1104" s="53" t="str">
        <f>IFERROR(VLOOKUP(D1104,[29]CODIGOS!$A$1:$I$1872,8,0),"CODIGO INVALIDO ")</f>
        <v>JULIO ANDRADE 1</v>
      </c>
      <c r="H1104" s="23" t="s">
        <v>994</v>
      </c>
      <c r="I1104" s="7">
        <v>0.64547896462182996</v>
      </c>
      <c r="J1104" s="8">
        <v>-77.562567651508999</v>
      </c>
      <c r="K1104" s="24">
        <v>45278</v>
      </c>
      <c r="L1104" s="53" t="s">
        <v>29</v>
      </c>
      <c r="M1104" s="53" t="s">
        <v>17</v>
      </c>
      <c r="N1104" s="62">
        <v>0.70833333333333337</v>
      </c>
      <c r="O1104" s="62">
        <v>0.875</v>
      </c>
      <c r="P1104" s="23">
        <v>19.18</v>
      </c>
      <c r="Q1104" s="53" t="s">
        <v>46</v>
      </c>
      <c r="R1104" s="53" t="s">
        <v>47</v>
      </c>
      <c r="S1104" s="53" t="s">
        <v>49</v>
      </c>
      <c r="T1104" s="23"/>
      <c r="U1104" s="23" t="s">
        <v>50</v>
      </c>
    </row>
    <row r="1105" spans="1:21" s="186" customFormat="1" ht="15" customHeight="1" x14ac:dyDescent="0.25">
      <c r="A1105" s="53" t="str">
        <f>IFERROR(VLOOKUP(D1105,[28]CODIGOS!$A$1:$I$1872,2,0),"CODIGO INVALIDO ")</f>
        <v>ZONA 1</v>
      </c>
      <c r="B1105" s="53" t="str">
        <f>IFERROR(VLOOKUP(D1105,[28]CODIGOS!$A$1:$I$1872,3,0),"CODIGO INVALIDO ")</f>
        <v>IMBABURA</v>
      </c>
      <c r="C1105" s="53" t="str">
        <f>IFERROR(VLOOKUP(D1105,[28]CODIGOS!$A$1:$I$1872,4,0),"CODIGO INVALIDO ")</f>
        <v>OTAVALO</v>
      </c>
      <c r="D1105" s="53" t="s">
        <v>1471</v>
      </c>
      <c r="E1105" s="53" t="str">
        <f>IFERROR(VLOOKUP(D1105,[29]CODIGOS!$A$1:$I$1872,6,0),"CODIGO INVALIDO ")</f>
        <v>VALLE DEL AMANECER</v>
      </c>
      <c r="F1105" s="53" t="str">
        <f>IFERROR(VLOOKUP(D1105,[29]CODIGOS!$A$1:$I$1872,7,0),"CODIGO INVALIDO ")</f>
        <v>QUICHINCHE</v>
      </c>
      <c r="G1105" s="53" t="str">
        <f>IFERROR(VLOOKUP(D1105,[29]CODIGOS!$A$1:$I$1872,8,0),"CODIGO INVALIDO ")</f>
        <v>QUICHINCHE 1</v>
      </c>
      <c r="H1105" s="53" t="s">
        <v>1472</v>
      </c>
      <c r="I1105" s="53">
        <v>0.245018691958695</v>
      </c>
      <c r="J1105" s="53">
        <v>-78.273643970347706</v>
      </c>
      <c r="K1105" s="24">
        <v>44931</v>
      </c>
      <c r="L1105" s="53" t="s">
        <v>112</v>
      </c>
      <c r="M1105" s="53" t="s">
        <v>17</v>
      </c>
      <c r="N1105" s="148" t="s">
        <v>1416</v>
      </c>
      <c r="O1105" s="148" t="s">
        <v>1473</v>
      </c>
      <c r="P1105" s="53">
        <v>16.11</v>
      </c>
      <c r="Q1105" s="53" t="s">
        <v>46</v>
      </c>
      <c r="R1105" s="53" t="s">
        <v>47</v>
      </c>
      <c r="S1105" s="53" t="s">
        <v>83</v>
      </c>
      <c r="T1105" s="53"/>
      <c r="U1105" s="53" t="s">
        <v>50</v>
      </c>
    </row>
    <row r="1106" spans="1:21" s="186" customFormat="1" ht="15" customHeight="1" x14ac:dyDescent="0.25">
      <c r="A1106" s="53" t="str">
        <f>IFERROR(VLOOKUP(D1106,[28]CODIGOS!$A$1:$I$1872,2,0),"CODIGO INVALIDO ")</f>
        <v>ZONA 1</v>
      </c>
      <c r="B1106" s="53" t="str">
        <f>IFERROR(VLOOKUP(D1106,[28]CODIGOS!$A$1:$I$1872,3,0),"CODIGO INVALIDO ")</f>
        <v>IMBABURA</v>
      </c>
      <c r="C1106" s="53" t="str">
        <f>IFERROR(VLOOKUP(D1106,[28]CODIGOS!$A$1:$I$1872,4,0),"CODIGO INVALIDO ")</f>
        <v>OTAVALO</v>
      </c>
      <c r="D1106" s="53" t="s">
        <v>1474</v>
      </c>
      <c r="E1106" s="53" t="str">
        <f>IFERROR(VLOOKUP(D1106,[29]CODIGOS!$A$1:$I$1872,6,0),"CODIGO INVALIDO ")</f>
        <v>VALLE DEL AMANECER</v>
      </c>
      <c r="F1106" s="53" t="str">
        <f>IFERROR(VLOOKUP(D1106,[29]CODIGOS!$A$1:$I$1872,7,0),"CODIGO INVALIDO ")</f>
        <v>GONZALEZ</v>
      </c>
      <c r="G1106" s="53" t="str">
        <f>IFERROR(VLOOKUP(D1106,[29]CODIGOS!$A$1:$I$1872,8,0),"CODIGO INVALIDO ")</f>
        <v>GONZALEZ 1</v>
      </c>
      <c r="H1106" s="53" t="s">
        <v>1475</v>
      </c>
      <c r="I1106" s="53">
        <v>0.1502706</v>
      </c>
      <c r="J1106" s="53">
        <v>-78.2171831</v>
      </c>
      <c r="K1106" s="24">
        <v>44970</v>
      </c>
      <c r="L1106" s="53" t="s">
        <v>1476</v>
      </c>
      <c r="M1106" s="53" t="s">
        <v>17</v>
      </c>
      <c r="N1106" s="148" t="s">
        <v>1477</v>
      </c>
      <c r="O1106" s="148" t="s">
        <v>1448</v>
      </c>
      <c r="P1106" s="53">
        <v>3.14</v>
      </c>
      <c r="Q1106" s="53" t="s">
        <v>46</v>
      </c>
      <c r="R1106" s="53" t="s">
        <v>47</v>
      </c>
      <c r="S1106" s="53" t="s">
        <v>83</v>
      </c>
      <c r="T1106" s="53"/>
      <c r="U1106" s="53" t="s">
        <v>50</v>
      </c>
    </row>
    <row r="1107" spans="1:21" s="186" customFormat="1" ht="15" customHeight="1" x14ac:dyDescent="0.25">
      <c r="A1107" s="53" t="str">
        <f>IFERROR(VLOOKUP(D1107,[28]CODIGOS!$A$1:$I$1872,2,0),"CODIGO INVALIDO ")</f>
        <v>ZONA 1</v>
      </c>
      <c r="B1107" s="53" t="str">
        <f>IFERROR(VLOOKUP(D1107,[28]CODIGOS!$A$1:$I$1872,3,0),"CODIGO INVALIDO ")</f>
        <v>IMBABURA</v>
      </c>
      <c r="C1107" s="53" t="str">
        <f>IFERROR(VLOOKUP(D1107,[28]CODIGOS!$A$1:$I$1872,4,0),"CODIGO INVALIDO ")</f>
        <v>IBARRA</v>
      </c>
      <c r="D1107" s="53" t="s">
        <v>516</v>
      </c>
      <c r="E1107" s="53" t="str">
        <f>IFERROR(VLOOKUP(D1107,[29]CODIGOS!$A$1:$I$1872,6,0),"CODIGO INVALIDO ")</f>
        <v>CIUDAD BLANCA</v>
      </c>
      <c r="F1107" s="53" t="str">
        <f>IFERROR(VLOOKUP(D1107,[29]CODIGOS!$A$1:$I$1872,7,0),"CODIGO INVALIDO ")</f>
        <v>LA FLORIDA</v>
      </c>
      <c r="G1107" s="53" t="str">
        <f>IFERROR(VLOOKUP(D1107,[29]CODIGOS!$A$1:$I$1872,8,0),"CODIGO INVALIDO ")</f>
        <v>LA FLORIDA 2</v>
      </c>
      <c r="H1107" s="53" t="s">
        <v>1478</v>
      </c>
      <c r="I1107" s="53">
        <v>0.349912</v>
      </c>
      <c r="J1107" s="53">
        <v>-78.135953299999997</v>
      </c>
      <c r="K1107" s="24">
        <v>44980</v>
      </c>
      <c r="L1107" s="53" t="s">
        <v>1476</v>
      </c>
      <c r="M1107" s="53" t="s">
        <v>17</v>
      </c>
      <c r="N1107" s="148" t="s">
        <v>1479</v>
      </c>
      <c r="O1107" s="148" t="s">
        <v>1473</v>
      </c>
      <c r="P1107" s="53">
        <v>6.25</v>
      </c>
      <c r="Q1107" s="53" t="s">
        <v>46</v>
      </c>
      <c r="R1107" s="53" t="s">
        <v>47</v>
      </c>
      <c r="S1107" s="53" t="s">
        <v>176</v>
      </c>
      <c r="T1107" s="53"/>
      <c r="U1107" s="53" t="s">
        <v>50</v>
      </c>
    </row>
    <row r="1108" spans="1:21" s="186" customFormat="1" ht="15" customHeight="1" x14ac:dyDescent="0.25">
      <c r="A1108" s="53" t="str">
        <f>IFERROR(VLOOKUP(D1108,[28]CODIGOS!$A$1:$I$1872,2,0),"CODIGO INVALIDO ")</f>
        <v>ZONA 1</v>
      </c>
      <c r="B1108" s="53" t="str">
        <f>IFERROR(VLOOKUP(D1108,[28]CODIGOS!$A$1:$I$1872,3,0),"CODIGO INVALIDO ")</f>
        <v>IMBABURA</v>
      </c>
      <c r="C1108" s="53" t="str">
        <f>IFERROR(VLOOKUP(D1108,[28]CODIGOS!$A$1:$I$1872,4,0),"CODIGO INVALIDO ")</f>
        <v>OTAVALO</v>
      </c>
      <c r="D1108" s="53" t="s">
        <v>1474</v>
      </c>
      <c r="E1108" s="53" t="str">
        <f>IFERROR(VLOOKUP(D1108,[29]CODIGOS!$A$1:$I$1872,6,0),"CODIGO INVALIDO ")</f>
        <v>VALLE DEL AMANECER</v>
      </c>
      <c r="F1108" s="53" t="str">
        <f>IFERROR(VLOOKUP(D1108,[29]CODIGOS!$A$1:$I$1872,7,0),"CODIGO INVALIDO ")</f>
        <v>GONZALEZ</v>
      </c>
      <c r="G1108" s="53" t="str">
        <f>IFERROR(VLOOKUP(D1108,[29]CODIGOS!$A$1:$I$1872,8,0),"CODIGO INVALIDO ")</f>
        <v>GONZALEZ 1</v>
      </c>
      <c r="H1108" s="53" t="s">
        <v>1480</v>
      </c>
      <c r="I1108" s="53">
        <v>0.2883</v>
      </c>
      <c r="J1108" s="53">
        <v>-78.234380000000002</v>
      </c>
      <c r="K1108" s="24">
        <v>45012</v>
      </c>
      <c r="L1108" s="53" t="s">
        <v>112</v>
      </c>
      <c r="M1108" s="53" t="s">
        <v>17</v>
      </c>
      <c r="N1108" s="148" t="s">
        <v>1481</v>
      </c>
      <c r="O1108" s="148" t="s">
        <v>1477</v>
      </c>
      <c r="P1108" s="53">
        <v>15.01</v>
      </c>
      <c r="Q1108" s="53" t="s">
        <v>46</v>
      </c>
      <c r="R1108" s="53" t="s">
        <v>47</v>
      </c>
      <c r="S1108" s="53" t="s">
        <v>83</v>
      </c>
      <c r="T1108" s="53"/>
      <c r="U1108" s="53" t="s">
        <v>50</v>
      </c>
    </row>
    <row r="1109" spans="1:21" s="186" customFormat="1" ht="15" customHeight="1" x14ac:dyDescent="0.25">
      <c r="A1109" s="53" t="str">
        <f>IFERROR(VLOOKUP(D1109,[28]CODIGOS!$A$1:$I$1872,2,0),"CODIGO INVALIDO ")</f>
        <v>ZONA 1</v>
      </c>
      <c r="B1109" s="53" t="str">
        <f>IFERROR(VLOOKUP(D1109,[28]CODIGOS!$A$1:$I$1872,3,0),"CODIGO INVALIDO ")</f>
        <v>IMBABURA</v>
      </c>
      <c r="C1109" s="53" t="str">
        <f>IFERROR(VLOOKUP(D1109,[28]CODIGOS!$A$1:$I$1872,4,0),"CODIGO INVALIDO ")</f>
        <v>IBARRA</v>
      </c>
      <c r="D1109" s="53" t="s">
        <v>516</v>
      </c>
      <c r="E1109" s="53" t="str">
        <f>IFERROR(VLOOKUP(D1109,[29]CODIGOS!$A$1:$I$1872,6,0),"CODIGO INVALIDO ")</f>
        <v>CIUDAD BLANCA</v>
      </c>
      <c r="F1109" s="53" t="str">
        <f>IFERROR(VLOOKUP(D1109,[29]CODIGOS!$A$1:$I$1872,7,0),"CODIGO INVALIDO ")</f>
        <v>LA FLORIDA</v>
      </c>
      <c r="G1109" s="53" t="str">
        <f>IFERROR(VLOOKUP(D1109,[29]CODIGOS!$A$1:$I$1872,8,0),"CODIGO INVALIDO ")</f>
        <v>LA FLORIDA 2</v>
      </c>
      <c r="H1109" s="53" t="s">
        <v>1482</v>
      </c>
      <c r="I1109" s="53">
        <v>0.33038000000000001</v>
      </c>
      <c r="J1109" s="53">
        <v>-78.141577999999996</v>
      </c>
      <c r="K1109" s="24">
        <v>45013</v>
      </c>
      <c r="L1109" s="53" t="s">
        <v>112</v>
      </c>
      <c r="M1109" s="53" t="s">
        <v>17</v>
      </c>
      <c r="N1109" s="148" t="s">
        <v>1481</v>
      </c>
      <c r="O1109" s="148" t="s">
        <v>1477</v>
      </c>
      <c r="P1109" s="53">
        <v>3.03</v>
      </c>
      <c r="Q1109" s="53" t="s">
        <v>46</v>
      </c>
      <c r="R1109" s="53" t="s">
        <v>47</v>
      </c>
      <c r="S1109" s="53" t="s">
        <v>75</v>
      </c>
      <c r="T1109" s="53"/>
      <c r="U1109" s="53" t="s">
        <v>50</v>
      </c>
    </row>
    <row r="1110" spans="1:21" s="185" customFormat="1" ht="15" customHeight="1" x14ac:dyDescent="0.25">
      <c r="A1110" s="53" t="str">
        <f>IFERROR(VLOOKUP(D1110,[28]CODIGOS!$A$1:$I$1872,2,0),"CODIGO INVALIDO ")</f>
        <v>ZONA 1</v>
      </c>
      <c r="B1110" s="53" t="str">
        <f>IFERROR(VLOOKUP(D1110,[28]CODIGOS!$A$1:$I$1872,3,0),"CODIGO INVALIDO ")</f>
        <v>IMBABURA</v>
      </c>
      <c r="C1110" s="53" t="str">
        <f>IFERROR(VLOOKUP(D1110,[28]CODIGOS!$A$1:$I$1872,4,0),"CODIGO INVALIDO ")</f>
        <v>IBARRA</v>
      </c>
      <c r="D1110" s="37" t="s">
        <v>516</v>
      </c>
      <c r="E1110" s="53" t="str">
        <f>IFERROR(VLOOKUP(D1110,[29]CODIGOS!$A$1:$I$1872,6,0),"CODIGO INVALIDO ")</f>
        <v>CIUDAD BLANCA</v>
      </c>
      <c r="F1110" s="53" t="str">
        <f>IFERROR(VLOOKUP(D1110,[29]CODIGOS!$A$1:$I$1872,7,0),"CODIGO INVALIDO ")</f>
        <v>LA FLORIDA</v>
      </c>
      <c r="G1110" s="53" t="str">
        <f>IFERROR(VLOOKUP(D1110,[29]CODIGOS!$A$1:$I$1872,8,0),"CODIGO INVALIDO ")</f>
        <v>LA FLORIDA 2</v>
      </c>
      <c r="H1110" s="37" t="s">
        <v>1483</v>
      </c>
      <c r="I1110" s="53">
        <v>-0.33214310000000002</v>
      </c>
      <c r="J1110" s="53">
        <v>-78.145508000000007</v>
      </c>
      <c r="K1110" s="24">
        <v>45014</v>
      </c>
      <c r="L1110" s="37" t="s">
        <v>112</v>
      </c>
      <c r="M1110" s="53" t="s">
        <v>17</v>
      </c>
      <c r="N1110" s="56">
        <v>0.625</v>
      </c>
      <c r="O1110" s="56">
        <v>0.66666666666666663</v>
      </c>
      <c r="P1110" s="37">
        <v>44.6</v>
      </c>
      <c r="Q1110" s="37" t="s">
        <v>46</v>
      </c>
      <c r="R1110" s="37" t="s">
        <v>47</v>
      </c>
      <c r="S1110" s="37" t="s">
        <v>165</v>
      </c>
      <c r="T1110" s="37" t="s">
        <v>49</v>
      </c>
      <c r="U1110" s="37" t="s">
        <v>50</v>
      </c>
    </row>
    <row r="1111" spans="1:21" s="185" customFormat="1" ht="15" customHeight="1" x14ac:dyDescent="0.25">
      <c r="A1111" s="53" t="str">
        <f>IFERROR(VLOOKUP(D1111,[28]CODIGOS!$A$1:$I$1872,2,0),"CODIGO INVALIDO ")</f>
        <v>ZONA 1</v>
      </c>
      <c r="B1111" s="53" t="str">
        <f>IFERROR(VLOOKUP(D1111,[28]CODIGOS!$A$1:$I$1872,3,0),"CODIGO INVALIDO ")</f>
        <v>IMBABURA</v>
      </c>
      <c r="C1111" s="53" t="str">
        <f>IFERROR(VLOOKUP(D1111,[28]CODIGOS!$A$1:$I$1872,4,0),"CODIGO INVALIDO ")</f>
        <v>IBARRA</v>
      </c>
      <c r="D1111" s="37" t="s">
        <v>516</v>
      </c>
      <c r="E1111" s="53" t="str">
        <f>IFERROR(VLOOKUP(D1111,[29]CODIGOS!$A$1:$I$1872,6,0),"CODIGO INVALIDO ")</f>
        <v>CIUDAD BLANCA</v>
      </c>
      <c r="F1111" s="53" t="str">
        <f>IFERROR(VLOOKUP(D1111,[29]CODIGOS!$A$1:$I$1872,7,0),"CODIGO INVALIDO ")</f>
        <v>LA FLORIDA</v>
      </c>
      <c r="G1111" s="53" t="str">
        <f>IFERROR(VLOOKUP(D1111,[29]CODIGOS!$A$1:$I$1872,8,0),"CODIGO INVALIDO ")</f>
        <v>LA FLORIDA 2</v>
      </c>
      <c r="H1111" s="37" t="s">
        <v>1484</v>
      </c>
      <c r="I1111" s="53">
        <v>-0.33221909999999999</v>
      </c>
      <c r="J1111" s="53">
        <v>-78.145491100000001</v>
      </c>
      <c r="K1111" s="24">
        <v>45014</v>
      </c>
      <c r="L1111" s="37" t="s">
        <v>112</v>
      </c>
      <c r="M1111" s="53" t="s">
        <v>17</v>
      </c>
      <c r="N1111" s="56">
        <v>0.45833333333333331</v>
      </c>
      <c r="O1111" s="56">
        <v>0.5</v>
      </c>
      <c r="P1111" s="37">
        <v>4.24</v>
      </c>
      <c r="Q1111" s="37" t="s">
        <v>46</v>
      </c>
      <c r="R1111" s="37" t="s">
        <v>47</v>
      </c>
      <c r="S1111" s="37" t="s">
        <v>48</v>
      </c>
      <c r="T1111" s="37"/>
      <c r="U1111" s="37" t="s">
        <v>50</v>
      </c>
    </row>
    <row r="1112" spans="1:21" s="187" customFormat="1" ht="15" customHeight="1" x14ac:dyDescent="0.25">
      <c r="A1112" s="53" t="str">
        <f>IFERROR(VLOOKUP(D1112,[28]CODIGOS!$A$1:$I$1872,2,0),"CODIGO INVALIDO ")</f>
        <v>ZONA 1</v>
      </c>
      <c r="B1112" s="53" t="str">
        <f>IFERROR(VLOOKUP(D1112,[28]CODIGOS!$A$1:$I$1872,3,0),"CODIGO INVALIDO ")</f>
        <v>IMBABURA</v>
      </c>
      <c r="C1112" s="53" t="str">
        <f>IFERROR(VLOOKUP(D1112,[28]CODIGOS!$A$1:$I$1872,4,0),"CODIGO INVALIDO ")</f>
        <v>IBARRA</v>
      </c>
      <c r="D1112" s="65" t="s">
        <v>655</v>
      </c>
      <c r="E1112" s="53" t="str">
        <f>IFERROR(VLOOKUP(D1112,[29]CODIGOS!$A$1:$I$1872,6,0),"CODIGO INVALIDO ")</f>
        <v>CIUDAD BLANCA</v>
      </c>
      <c r="F1112" s="53" t="str">
        <f>IFERROR(VLOOKUP(D1112,[29]CODIGOS!$A$1:$I$1872,7,0),"CODIGO INVALIDO ")</f>
        <v>LA CAROLINA</v>
      </c>
      <c r="G1112" s="53" t="str">
        <f>IFERROR(VLOOKUP(D1112,[29]CODIGOS!$A$1:$I$1872,8,0),"CODIGO INVALIDO ")</f>
        <v>LA CAROLINA 1</v>
      </c>
      <c r="H1112" s="65" t="s">
        <v>1485</v>
      </c>
      <c r="I1112" s="65">
        <v>-0.74436716315951101</v>
      </c>
      <c r="J1112" s="149">
        <v>-78.243416547775198</v>
      </c>
      <c r="K1112" s="24">
        <v>45023</v>
      </c>
      <c r="L1112" s="65" t="s">
        <v>112</v>
      </c>
      <c r="M1112" s="53" t="s">
        <v>17</v>
      </c>
      <c r="N1112" s="79">
        <v>0.5625</v>
      </c>
      <c r="O1112" s="79">
        <v>0.79166666666666663</v>
      </c>
      <c r="P1112" s="65">
        <v>17.809999999999999</v>
      </c>
      <c r="Q1112" s="65" t="s">
        <v>46</v>
      </c>
      <c r="R1112" s="65" t="s">
        <v>47</v>
      </c>
      <c r="S1112" s="65" t="s">
        <v>238</v>
      </c>
      <c r="T1112" s="65" t="s">
        <v>266</v>
      </c>
      <c r="U1112" s="65" t="s">
        <v>50</v>
      </c>
    </row>
    <row r="1113" spans="1:21" s="186" customFormat="1" ht="15" customHeight="1" x14ac:dyDescent="0.25">
      <c r="A1113" s="53" t="str">
        <f>IFERROR(VLOOKUP(D1113,[28]CODIGOS!$A$1:$I$1872,2,0),"CODIGO INVALIDO ")</f>
        <v>ZONA 1</v>
      </c>
      <c r="B1113" s="53" t="str">
        <f>IFERROR(VLOOKUP(D1113,[28]CODIGOS!$A$1:$I$1872,3,0),"CODIGO INVALIDO ")</f>
        <v>IMBABURA</v>
      </c>
      <c r="C1113" s="53" t="str">
        <f>IFERROR(VLOOKUP(D1113,[28]CODIGOS!$A$1:$I$1872,4,0),"CODIGO INVALIDO ")</f>
        <v>IBARRA</v>
      </c>
      <c r="D1113" s="53" t="s">
        <v>1486</v>
      </c>
      <c r="E1113" s="53" t="str">
        <f>IFERROR(VLOOKUP(D1113,[29]CODIGOS!$A$1:$I$1872,6,0),"CODIGO INVALIDO ")</f>
        <v>CIUDAD BLANCA</v>
      </c>
      <c r="F1113" s="53" t="str">
        <f>IFERROR(VLOOKUP(D1113,[29]CODIGOS!$A$1:$I$1872,7,0),"CODIGO INVALIDO ")</f>
        <v>LOS CEIBOS</v>
      </c>
      <c r="G1113" s="53" t="str">
        <f>IFERROR(VLOOKUP(D1113,[29]CODIGOS!$A$1:$I$1872,8,0),"CODIGO INVALIDO ")</f>
        <v>LOS CEIBOS 1</v>
      </c>
      <c r="H1113" s="53" t="s">
        <v>1487</v>
      </c>
      <c r="I1113" s="53">
        <v>0.30678244863247001</v>
      </c>
      <c r="J1113" s="53">
        <v>-78.120417594964195</v>
      </c>
      <c r="K1113" s="24">
        <v>45065</v>
      </c>
      <c r="L1113" s="53" t="s">
        <v>112</v>
      </c>
      <c r="M1113" s="53" t="s">
        <v>17</v>
      </c>
      <c r="N1113" s="148" t="s">
        <v>1473</v>
      </c>
      <c r="O1113" s="148" t="s">
        <v>1448</v>
      </c>
      <c r="P1113" s="53">
        <v>7.88</v>
      </c>
      <c r="Q1113" s="53" t="s">
        <v>46</v>
      </c>
      <c r="R1113" s="53" t="s">
        <v>47</v>
      </c>
      <c r="S1113" s="53" t="s">
        <v>49</v>
      </c>
      <c r="T1113" s="53" t="s">
        <v>83</v>
      </c>
      <c r="U1113" s="53" t="s">
        <v>50</v>
      </c>
    </row>
    <row r="1114" spans="1:21" s="186" customFormat="1" ht="15" customHeight="1" x14ac:dyDescent="0.25">
      <c r="A1114" s="53" t="str">
        <f>IFERROR(VLOOKUP(D1114,[28]CODIGOS!$A$1:$I$1872,2,0),"CODIGO INVALIDO ")</f>
        <v>ZONA 1</v>
      </c>
      <c r="B1114" s="53" t="str">
        <f>IFERROR(VLOOKUP(D1114,[28]CODIGOS!$A$1:$I$1872,3,0),"CODIGO INVALIDO ")</f>
        <v>IMBABURA</v>
      </c>
      <c r="C1114" s="53" t="str">
        <f>IFERROR(VLOOKUP(D1114,[28]CODIGOS!$A$1:$I$1872,4,0),"CODIGO INVALIDO ")</f>
        <v>IBARRA</v>
      </c>
      <c r="D1114" s="53" t="s">
        <v>1488</v>
      </c>
      <c r="E1114" s="53" t="str">
        <f>IFERROR(VLOOKUP(D1114,[29]CODIGOS!$A$1:$I$1872,6,0),"CODIGO INVALIDO ")</f>
        <v>CIUDAD BLANCA</v>
      </c>
      <c r="F1114" s="53" t="str">
        <f>IFERROR(VLOOKUP(D1114,[29]CODIGOS!$A$1:$I$1872,7,0),"CODIGO INVALIDO ")</f>
        <v>GUAYABILLAS</v>
      </c>
      <c r="G1114" s="53" t="str">
        <f>IFERROR(VLOOKUP(D1114,[29]CODIGOS!$A$1:$I$1872,8,0),"CODIGO INVALIDO ")</f>
        <v>GUAYABILLAS 2</v>
      </c>
      <c r="H1114" s="53" t="s">
        <v>1489</v>
      </c>
      <c r="I1114" s="53">
        <v>0.29583561101525302</v>
      </c>
      <c r="J1114" s="53">
        <v>-78.123382329940796</v>
      </c>
      <c r="K1114" s="24">
        <v>45069</v>
      </c>
      <c r="L1114" s="53" t="s">
        <v>112</v>
      </c>
      <c r="M1114" s="53" t="s">
        <v>17</v>
      </c>
      <c r="N1114" s="148" t="s">
        <v>1477</v>
      </c>
      <c r="O1114" s="148" t="s">
        <v>1473</v>
      </c>
      <c r="P1114" s="53">
        <v>13.61</v>
      </c>
      <c r="Q1114" s="53" t="s">
        <v>46</v>
      </c>
      <c r="R1114" s="53" t="s">
        <v>47</v>
      </c>
      <c r="S1114" s="53" t="s">
        <v>176</v>
      </c>
      <c r="T1114" s="53"/>
      <c r="U1114" s="53" t="s">
        <v>50</v>
      </c>
    </row>
    <row r="1115" spans="1:21" s="186" customFormat="1" ht="15" customHeight="1" x14ac:dyDescent="0.25">
      <c r="A1115" s="53" t="str">
        <f>IFERROR(VLOOKUP(D1115,[28]CODIGOS!$A$1:$I$1872,2,0),"CODIGO INVALIDO ")</f>
        <v>ZONA 1</v>
      </c>
      <c r="B1115" s="53" t="str">
        <f>IFERROR(VLOOKUP(D1115,[28]CODIGOS!$A$1:$I$1872,3,0),"CODIGO INVALIDO ")</f>
        <v>IMBABURA</v>
      </c>
      <c r="C1115" s="53" t="str">
        <f>IFERROR(VLOOKUP(D1115,[28]CODIGOS!$A$1:$I$1872,4,0),"CODIGO INVALIDO ")</f>
        <v>SAN MIGUEL DE URCUQUI</v>
      </c>
      <c r="D1115" s="53" t="s">
        <v>1490</v>
      </c>
      <c r="E1115" s="53" t="str">
        <f>IFERROR(VLOOKUP(D1115,[29]CODIGOS!$A$1:$I$1872,6,0),"CODIGO INVALIDO ")</f>
        <v>CIUDAD BLANCA</v>
      </c>
      <c r="F1115" s="53" t="str">
        <f>IFERROR(VLOOKUP(D1115,[29]CODIGOS!$A$1:$I$1872,7,0),"CODIGO INVALIDO ")</f>
        <v>LAS TERMAS</v>
      </c>
      <c r="G1115" s="53" t="str">
        <f>IFERROR(VLOOKUP(D1115,[29]CODIGOS!$A$1:$I$1872,8,0),"CODIGO INVALIDO ")</f>
        <v>LAS TERMAS 2</v>
      </c>
      <c r="H1115" s="53" t="s">
        <v>1491</v>
      </c>
      <c r="I1115" s="53">
        <v>0.410131289776414</v>
      </c>
      <c r="J1115" s="53">
        <v>-78.1968319416046</v>
      </c>
      <c r="K1115" s="24">
        <v>45071</v>
      </c>
      <c r="L1115" s="53" t="s">
        <v>112</v>
      </c>
      <c r="M1115" s="53" t="s">
        <v>17</v>
      </c>
      <c r="N1115" s="148" t="s">
        <v>1408</v>
      </c>
      <c r="O1115" s="148" t="s">
        <v>1477</v>
      </c>
      <c r="P1115" s="53">
        <v>1.71</v>
      </c>
      <c r="Q1115" s="53" t="s">
        <v>46</v>
      </c>
      <c r="R1115" s="53" t="s">
        <v>47</v>
      </c>
      <c r="S1115" s="53" t="s">
        <v>166</v>
      </c>
      <c r="T1115" s="53"/>
      <c r="U1115" s="53" t="s">
        <v>50</v>
      </c>
    </row>
    <row r="1116" spans="1:21" s="186" customFormat="1" ht="15" customHeight="1" x14ac:dyDescent="0.25">
      <c r="A1116" s="53" t="str">
        <f>IFERROR(VLOOKUP(D1116,[28]CODIGOS!$A$1:$I$1872,2,0),"CODIGO INVALIDO ")</f>
        <v>ZONA 1</v>
      </c>
      <c r="B1116" s="53" t="str">
        <f>IFERROR(VLOOKUP(D1116,[28]CODIGOS!$A$1:$I$1872,3,0),"CODIGO INVALIDO ")</f>
        <v>IMBABURA</v>
      </c>
      <c r="C1116" s="53" t="str">
        <f>IFERROR(VLOOKUP(D1116,[28]CODIGOS!$A$1:$I$1872,4,0),"CODIGO INVALIDO ")</f>
        <v>IBARRA</v>
      </c>
      <c r="D1116" s="53" t="s">
        <v>290</v>
      </c>
      <c r="E1116" s="53" t="str">
        <f>IFERROR(VLOOKUP(D1116,[29]CODIGOS!$A$1:$I$1872,6,0),"CODIGO INVALIDO ")</f>
        <v>CIUDAD BLANCA</v>
      </c>
      <c r="F1116" s="53" t="str">
        <f>IFERROR(VLOOKUP(D1116,[29]CODIGOS!$A$1:$I$1872,7,0),"CODIGO INVALIDO ")</f>
        <v>LA FLORIDA</v>
      </c>
      <c r="G1116" s="53" t="str">
        <f>IFERROR(VLOOKUP(D1116,[29]CODIGOS!$A$1:$I$1872,8,0),"CODIGO INVALIDO ")</f>
        <v>LA FLORIDA 1</v>
      </c>
      <c r="H1116" s="53" t="s">
        <v>1492</v>
      </c>
      <c r="I1116" s="53">
        <v>0.340513370729076</v>
      </c>
      <c r="J1116" s="53">
        <v>-78.148455619811998</v>
      </c>
      <c r="K1116" s="24">
        <v>45078</v>
      </c>
      <c r="L1116" s="53" t="s">
        <v>112</v>
      </c>
      <c r="M1116" s="53" t="s">
        <v>17</v>
      </c>
      <c r="N1116" s="148" t="s">
        <v>1477</v>
      </c>
      <c r="O1116" s="148" t="s">
        <v>1409</v>
      </c>
      <c r="P1116" s="53">
        <v>7.68</v>
      </c>
      <c r="Q1116" s="53" t="s">
        <v>46</v>
      </c>
      <c r="R1116" s="53" t="s">
        <v>47</v>
      </c>
      <c r="S1116" s="53" t="s">
        <v>906</v>
      </c>
      <c r="T1116" s="53" t="s">
        <v>166</v>
      </c>
      <c r="U1116" s="23" t="s">
        <v>50</v>
      </c>
    </row>
    <row r="1117" spans="1:21" s="186" customFormat="1" ht="15" customHeight="1" x14ac:dyDescent="0.25">
      <c r="A1117" s="53" t="str">
        <f>IFERROR(VLOOKUP(D1117,[28]CODIGOS!$A$1:$I$1872,2,0),"CODIGO INVALIDO ")</f>
        <v>ZONA 1</v>
      </c>
      <c r="B1117" s="53" t="str">
        <f>IFERROR(VLOOKUP(D1117,[28]CODIGOS!$A$1:$I$1872,3,0),"CODIGO INVALIDO ")</f>
        <v>IMBABURA</v>
      </c>
      <c r="C1117" s="53" t="str">
        <f>IFERROR(VLOOKUP(D1117,[28]CODIGOS!$A$1:$I$1872,4,0),"CODIGO INVALIDO ")</f>
        <v>IBARRA</v>
      </c>
      <c r="D1117" s="53" t="s">
        <v>1486</v>
      </c>
      <c r="E1117" s="53" t="str">
        <f>IFERROR(VLOOKUP(D1117,[29]CODIGOS!$A$1:$I$1872,6,0),"CODIGO INVALIDO ")</f>
        <v>CIUDAD BLANCA</v>
      </c>
      <c r="F1117" s="53" t="str">
        <f>IFERROR(VLOOKUP(D1117,[29]CODIGOS!$A$1:$I$1872,7,0),"CODIGO INVALIDO ")</f>
        <v>LOS CEIBOS</v>
      </c>
      <c r="G1117" s="53" t="str">
        <f>IFERROR(VLOOKUP(D1117,[29]CODIGOS!$A$1:$I$1872,8,0),"CODIGO INVALIDO ")</f>
        <v>LOS CEIBOS 1</v>
      </c>
      <c r="H1117" s="53" t="s">
        <v>1493</v>
      </c>
      <c r="I1117" s="53">
        <v>0.33207457391196998</v>
      </c>
      <c r="J1117" s="53">
        <v>-78.148321036384104</v>
      </c>
      <c r="K1117" s="24">
        <v>45086</v>
      </c>
      <c r="L1117" s="53" t="s">
        <v>112</v>
      </c>
      <c r="M1117" s="53" t="s">
        <v>17</v>
      </c>
      <c r="N1117" s="148" t="s">
        <v>1447</v>
      </c>
      <c r="O1117" s="148" t="s">
        <v>1448</v>
      </c>
      <c r="P1117" s="53">
        <v>6.8</v>
      </c>
      <c r="Q1117" s="53" t="s">
        <v>46</v>
      </c>
      <c r="R1117" s="53" t="s">
        <v>47</v>
      </c>
      <c r="S1117" s="53" t="s">
        <v>165</v>
      </c>
      <c r="T1117" s="53" t="s">
        <v>48</v>
      </c>
      <c r="U1117" s="23" t="s">
        <v>50</v>
      </c>
    </row>
    <row r="1118" spans="1:21" s="186" customFormat="1" ht="15" customHeight="1" x14ac:dyDescent="0.25">
      <c r="A1118" s="53" t="str">
        <f>IFERROR(VLOOKUP(D1118,[28]CODIGOS!$A$1:$I$1872,2,0),"CODIGO INVALIDO ")</f>
        <v>ZONA 1</v>
      </c>
      <c r="B1118" s="53" t="str">
        <f>IFERROR(VLOOKUP(D1118,[28]CODIGOS!$A$1:$I$1872,3,0),"CODIGO INVALIDO ")</f>
        <v>IMBABURA</v>
      </c>
      <c r="C1118" s="53" t="str">
        <f>IFERROR(VLOOKUP(D1118,[28]CODIGOS!$A$1:$I$1872,4,0),"CODIGO INVALIDO ")</f>
        <v>IBARRA</v>
      </c>
      <c r="D1118" s="53" t="s">
        <v>1486</v>
      </c>
      <c r="E1118" s="53" t="str">
        <f>IFERROR(VLOOKUP(D1118,[29]CODIGOS!$A$1:$I$1872,6,0),"CODIGO INVALIDO ")</f>
        <v>CIUDAD BLANCA</v>
      </c>
      <c r="F1118" s="53" t="str">
        <f>IFERROR(VLOOKUP(D1118,[29]CODIGOS!$A$1:$I$1872,7,0),"CODIGO INVALIDO ")</f>
        <v>LOS CEIBOS</v>
      </c>
      <c r="G1118" s="53" t="str">
        <f>IFERROR(VLOOKUP(D1118,[29]CODIGOS!$A$1:$I$1872,8,0),"CODIGO INVALIDO ")</f>
        <v>LOS CEIBOS 1</v>
      </c>
      <c r="H1118" s="53" t="s">
        <v>1494</v>
      </c>
      <c r="I1118" s="53">
        <v>0.32975968457999999</v>
      </c>
      <c r="J1118" s="53">
        <v>-78.137630224199995</v>
      </c>
      <c r="K1118" s="24">
        <v>45090</v>
      </c>
      <c r="L1118" s="53" t="s">
        <v>112</v>
      </c>
      <c r="M1118" s="53" t="s">
        <v>17</v>
      </c>
      <c r="N1118" s="148" t="s">
        <v>1393</v>
      </c>
      <c r="O1118" s="148" t="s">
        <v>1473</v>
      </c>
      <c r="P1118" s="53">
        <v>3.46</v>
      </c>
      <c r="Q1118" s="53" t="s">
        <v>46</v>
      </c>
      <c r="R1118" s="23" t="s">
        <v>47</v>
      </c>
      <c r="S1118" s="53" t="s">
        <v>49</v>
      </c>
      <c r="T1118" s="53"/>
      <c r="U1118" s="53" t="s">
        <v>50</v>
      </c>
    </row>
    <row r="1119" spans="1:21" s="186" customFormat="1" ht="15" customHeight="1" x14ac:dyDescent="0.25">
      <c r="A1119" s="53" t="str">
        <f>IFERROR(VLOOKUP(D1119,[28]CODIGOS!$A$1:$I$1872,2,0),"CODIGO INVALIDO ")</f>
        <v>ZONA 1</v>
      </c>
      <c r="B1119" s="53" t="str">
        <f>IFERROR(VLOOKUP(D1119,[28]CODIGOS!$A$1:$I$1872,3,0),"CODIGO INVALIDO ")</f>
        <v>IMBABURA</v>
      </c>
      <c r="C1119" s="53" t="str">
        <f>IFERROR(VLOOKUP(D1119,[28]CODIGOS!$A$1:$I$1872,4,0),"CODIGO INVALIDO ")</f>
        <v>IBARRA</v>
      </c>
      <c r="D1119" s="53" t="s">
        <v>516</v>
      </c>
      <c r="E1119" s="53" t="str">
        <f>IFERROR(VLOOKUP(D1119,[29]CODIGOS!$A$1:$I$1872,6,0),"CODIGO INVALIDO ")</f>
        <v>CIUDAD BLANCA</v>
      </c>
      <c r="F1119" s="53" t="str">
        <f>IFERROR(VLOOKUP(D1119,[29]CODIGOS!$A$1:$I$1872,7,0),"CODIGO INVALIDO ")</f>
        <v>LA FLORIDA</v>
      </c>
      <c r="G1119" s="53" t="str">
        <f>IFERROR(VLOOKUP(D1119,[29]CODIGOS!$A$1:$I$1872,8,0),"CODIGO INVALIDO ")</f>
        <v>LA FLORIDA 2</v>
      </c>
      <c r="H1119" s="53" t="s">
        <v>1495</v>
      </c>
      <c r="I1119" s="53">
        <v>0.33611479999999999</v>
      </c>
      <c r="J1119" s="53">
        <v>-78.185666100000006</v>
      </c>
      <c r="K1119" s="24">
        <v>45091</v>
      </c>
      <c r="L1119" s="53" t="s">
        <v>112</v>
      </c>
      <c r="M1119" s="53" t="s">
        <v>17</v>
      </c>
      <c r="N1119" s="148" t="s">
        <v>1496</v>
      </c>
      <c r="O1119" s="148" t="s">
        <v>1473</v>
      </c>
      <c r="P1119" s="53">
        <v>9.49</v>
      </c>
      <c r="Q1119" s="53" t="s">
        <v>46</v>
      </c>
      <c r="R1119" s="23" t="s">
        <v>47</v>
      </c>
      <c r="S1119" s="53" t="s">
        <v>49</v>
      </c>
      <c r="T1119" s="53"/>
      <c r="U1119" s="53" t="s">
        <v>50</v>
      </c>
    </row>
    <row r="1120" spans="1:21" s="186" customFormat="1" ht="15" customHeight="1" x14ac:dyDescent="0.25">
      <c r="A1120" s="53" t="str">
        <f>IFERROR(VLOOKUP(D1120,[28]CODIGOS!$A$1:$I$1872,2,0),"CODIGO INVALIDO ")</f>
        <v>ZONA 1</v>
      </c>
      <c r="B1120" s="53" t="str">
        <f>IFERROR(VLOOKUP(D1120,[28]CODIGOS!$A$1:$I$1872,3,0),"CODIGO INVALIDO ")</f>
        <v>IMBABURA</v>
      </c>
      <c r="C1120" s="53" t="str">
        <f>IFERROR(VLOOKUP(D1120,[28]CODIGOS!$A$1:$I$1872,4,0),"CODIGO INVALIDO ")</f>
        <v>IBARRA</v>
      </c>
      <c r="D1120" s="53" t="s">
        <v>516</v>
      </c>
      <c r="E1120" s="53" t="str">
        <f>IFERROR(VLOOKUP(D1120,[29]CODIGOS!$A$1:$I$1872,6,0),"CODIGO INVALIDO ")</f>
        <v>CIUDAD BLANCA</v>
      </c>
      <c r="F1120" s="53" t="str">
        <f>IFERROR(VLOOKUP(D1120,[29]CODIGOS!$A$1:$I$1872,7,0),"CODIGO INVALIDO ")</f>
        <v>LA FLORIDA</v>
      </c>
      <c r="G1120" s="53" t="str">
        <f>IFERROR(VLOOKUP(D1120,[29]CODIGOS!$A$1:$I$1872,8,0),"CODIGO INVALIDO ")</f>
        <v>LA FLORIDA 2</v>
      </c>
      <c r="H1120" s="53" t="s">
        <v>1497</v>
      </c>
      <c r="I1120" s="53">
        <v>0.31968546933756598</v>
      </c>
      <c r="J1120" s="53">
        <v>-79.212713241577106</v>
      </c>
      <c r="K1120" s="24">
        <v>45091</v>
      </c>
      <c r="L1120" s="53" t="s">
        <v>112</v>
      </c>
      <c r="M1120" s="53" t="s">
        <v>17</v>
      </c>
      <c r="N1120" s="148" t="s">
        <v>1498</v>
      </c>
      <c r="O1120" s="148" t="s">
        <v>1394</v>
      </c>
      <c r="P1120" s="53">
        <v>8.31</v>
      </c>
      <c r="Q1120" s="53" t="s">
        <v>46</v>
      </c>
      <c r="R1120" s="23" t="s">
        <v>47</v>
      </c>
      <c r="S1120" s="53" t="s">
        <v>49</v>
      </c>
      <c r="T1120" s="53"/>
      <c r="U1120" s="53" t="s">
        <v>50</v>
      </c>
    </row>
    <row r="1121" spans="1:21" s="186" customFormat="1" ht="15" customHeight="1" x14ac:dyDescent="0.25">
      <c r="A1121" s="53" t="str">
        <f>IFERROR(VLOOKUP(D1121,[28]CODIGOS!$A$1:$I$1872,2,0),"CODIGO INVALIDO ")</f>
        <v>ZONA 1</v>
      </c>
      <c r="B1121" s="53" t="str">
        <f>IFERROR(VLOOKUP(D1121,[28]CODIGOS!$A$1:$I$1872,3,0),"CODIGO INVALIDO ")</f>
        <v>IMBABURA</v>
      </c>
      <c r="C1121" s="53" t="str">
        <f>IFERROR(VLOOKUP(D1121,[28]CODIGOS!$A$1:$I$1872,4,0),"CODIGO INVALIDO ")</f>
        <v>IBARRA</v>
      </c>
      <c r="D1121" s="53" t="s">
        <v>457</v>
      </c>
      <c r="E1121" s="53" t="str">
        <f>IFERROR(VLOOKUP(D1121,[29]CODIGOS!$A$1:$I$1872,6,0),"CODIGO INVALIDO ")</f>
        <v>CIUDAD BLANCA</v>
      </c>
      <c r="F1121" s="53" t="str">
        <f>IFERROR(VLOOKUP(D1121,[29]CODIGOS!$A$1:$I$1872,7,0),"CODIGO INVALIDO ")</f>
        <v>AMAZONAS</v>
      </c>
      <c r="G1121" s="53" t="str">
        <f>IFERROR(VLOOKUP(D1121,[29]CODIGOS!$A$1:$I$1872,8,0),"CODIGO INVALIDO ")</f>
        <v>AMAZONAS 1</v>
      </c>
      <c r="H1121" s="53" t="s">
        <v>1499</v>
      </c>
      <c r="I1121" s="53">
        <v>0.34509498718999998</v>
      </c>
      <c r="J1121" s="53">
        <v>-78.129400467500005</v>
      </c>
      <c r="K1121" s="24">
        <v>45098</v>
      </c>
      <c r="L1121" s="53" t="s">
        <v>112</v>
      </c>
      <c r="M1121" s="53" t="s">
        <v>17</v>
      </c>
      <c r="N1121" s="148" t="s">
        <v>1496</v>
      </c>
      <c r="O1121" s="148" t="s">
        <v>1473</v>
      </c>
      <c r="P1121" s="53">
        <v>3.12</v>
      </c>
      <c r="Q1121" s="53" t="s">
        <v>46</v>
      </c>
      <c r="R1121" s="53" t="s">
        <v>47</v>
      </c>
      <c r="S1121" s="53" t="s">
        <v>49</v>
      </c>
      <c r="T1121" s="53"/>
      <c r="U1121" s="53" t="s">
        <v>50</v>
      </c>
    </row>
    <row r="1122" spans="1:21" s="186" customFormat="1" ht="15" customHeight="1" x14ac:dyDescent="0.25">
      <c r="A1122" s="53" t="str">
        <f>IFERROR(VLOOKUP(D1122,[28]CODIGOS!$A$1:$I$1872,2,0),"CODIGO INVALIDO ")</f>
        <v>ZONA 1</v>
      </c>
      <c r="B1122" s="53" t="str">
        <f>IFERROR(VLOOKUP(D1122,[28]CODIGOS!$A$1:$I$1872,3,0),"CODIGO INVALIDO ")</f>
        <v>IMBABURA</v>
      </c>
      <c r="C1122" s="53" t="str">
        <f>IFERROR(VLOOKUP(D1122,[28]CODIGOS!$A$1:$I$1872,4,0),"CODIGO INVALIDO ")</f>
        <v>ANTONIO ANTE</v>
      </c>
      <c r="D1122" s="53" t="s">
        <v>1500</v>
      </c>
      <c r="E1122" s="53" t="str">
        <f>IFERROR(VLOOKUP(D1122,[29]CODIGOS!$A$1:$I$1872,6,0),"CODIGO INVALIDO ")</f>
        <v>VALLE DEL AMANECER</v>
      </c>
      <c r="F1122" s="53" t="str">
        <f>IFERROR(VLOOKUP(D1122,[29]CODIGOS!$A$1:$I$1872,7,0),"CODIGO INVALIDO ")</f>
        <v>ANDRADE MARIN</v>
      </c>
      <c r="G1122" s="53" t="str">
        <f>IFERROR(VLOOKUP(D1122,[29]CODIGOS!$A$1:$I$1872,8,0),"CODIGO INVALIDO ")</f>
        <v>ANDRADE MARIN 1</v>
      </c>
      <c r="H1122" s="53" t="s">
        <v>1501</v>
      </c>
      <c r="I1122" s="53">
        <v>0.32597067897563903</v>
      </c>
      <c r="J1122" s="53">
        <v>-78.215625286074996</v>
      </c>
      <c r="K1122" s="24">
        <v>45105</v>
      </c>
      <c r="L1122" s="53" t="s">
        <v>112</v>
      </c>
      <c r="M1122" s="53" t="s">
        <v>17</v>
      </c>
      <c r="N1122" s="148" t="s">
        <v>1502</v>
      </c>
      <c r="O1122" s="148" t="s">
        <v>1473</v>
      </c>
      <c r="P1122" s="53">
        <v>13.86</v>
      </c>
      <c r="Q1122" s="23" t="s">
        <v>46</v>
      </c>
      <c r="R1122" s="53" t="s">
        <v>47</v>
      </c>
      <c r="S1122" s="53" t="s">
        <v>75</v>
      </c>
      <c r="T1122" s="53" t="s">
        <v>598</v>
      </c>
      <c r="U1122" s="53" t="s">
        <v>50</v>
      </c>
    </row>
    <row r="1123" spans="1:21" s="186" customFormat="1" ht="15" customHeight="1" x14ac:dyDescent="0.25">
      <c r="A1123" s="53" t="str">
        <f>IFERROR(VLOOKUP(D1123,[28]CODIGOS!$A$1:$I$1872,2,0),"CODIGO INVALIDO ")</f>
        <v>ZONA 1</v>
      </c>
      <c r="B1123" s="53" t="str">
        <f>IFERROR(VLOOKUP(D1123,[28]CODIGOS!$A$1:$I$1872,3,0),"CODIGO INVALIDO ")</f>
        <v>IMBABURA</v>
      </c>
      <c r="C1123" s="53" t="str">
        <f>IFERROR(VLOOKUP(D1123,[28]CODIGOS!$A$1:$I$1872,4,0),"CODIGO INVALIDO ")</f>
        <v>ANTONIO ANTE</v>
      </c>
      <c r="D1123" s="53" t="s">
        <v>1503</v>
      </c>
      <c r="E1123" s="53" t="str">
        <f>IFERROR(VLOOKUP(D1123,[29]CODIGOS!$A$1:$I$1872,6,0),"CODIGO INVALIDO ")</f>
        <v>VALLE DEL AMANECER</v>
      </c>
      <c r="F1123" s="53" t="str">
        <f>IFERROR(VLOOKUP(D1123,[29]CODIGOS!$A$1:$I$1872,7,0),"CODIGO INVALIDO ")</f>
        <v>SAN ROQUE</v>
      </c>
      <c r="G1123" s="53" t="str">
        <f>IFERROR(VLOOKUP(D1123,[29]CODIGOS!$A$1:$I$1872,8,0),"CODIGO INVALIDO ")</f>
        <v>SAN ROQUE 1</v>
      </c>
      <c r="H1123" s="53" t="s">
        <v>1504</v>
      </c>
      <c r="I1123" s="53">
        <v>0.31251156358315602</v>
      </c>
      <c r="J1123" s="53">
        <v>-78.225971460342393</v>
      </c>
      <c r="K1123" s="24">
        <v>45106</v>
      </c>
      <c r="L1123" s="53" t="s">
        <v>112</v>
      </c>
      <c r="M1123" s="53" t="s">
        <v>17</v>
      </c>
      <c r="N1123" s="148" t="s">
        <v>1408</v>
      </c>
      <c r="O1123" s="148" t="s">
        <v>1479</v>
      </c>
      <c r="P1123" s="53">
        <v>3</v>
      </c>
      <c r="Q1123" s="23" t="s">
        <v>46</v>
      </c>
      <c r="R1123" s="53" t="s">
        <v>47</v>
      </c>
      <c r="S1123" s="53" t="s">
        <v>448</v>
      </c>
      <c r="T1123" s="53"/>
      <c r="U1123" s="53" t="s">
        <v>50</v>
      </c>
    </row>
    <row r="1124" spans="1:21" s="186" customFormat="1" ht="15" customHeight="1" x14ac:dyDescent="0.25">
      <c r="A1124" s="53" t="str">
        <f>IFERROR(VLOOKUP(D1124,[28]CODIGOS!$A$1:$I$1872,2,0),"CODIGO INVALIDO ")</f>
        <v>ZONA 1</v>
      </c>
      <c r="B1124" s="53" t="str">
        <f>IFERROR(VLOOKUP(D1124,[28]CODIGOS!$A$1:$I$1872,3,0),"CODIGO INVALIDO ")</f>
        <v>IMBABURA</v>
      </c>
      <c r="C1124" s="53" t="str">
        <f>IFERROR(VLOOKUP(D1124,[28]CODIGOS!$A$1:$I$1872,4,0),"CODIGO INVALIDO ")</f>
        <v>IBARRA</v>
      </c>
      <c r="D1124" s="53" t="s">
        <v>1486</v>
      </c>
      <c r="E1124" s="53" t="str">
        <f>IFERROR(VLOOKUP(D1124,[29]CODIGOS!$A$1:$I$1872,6,0),"CODIGO INVALIDO ")</f>
        <v>CIUDAD BLANCA</v>
      </c>
      <c r="F1124" s="53" t="str">
        <f>IFERROR(VLOOKUP(D1124,[29]CODIGOS!$A$1:$I$1872,7,0),"CODIGO INVALIDO ")</f>
        <v>LOS CEIBOS</v>
      </c>
      <c r="G1124" s="53" t="str">
        <f>IFERROR(VLOOKUP(D1124,[29]CODIGOS!$A$1:$I$1872,8,0),"CODIGO INVALIDO ")</f>
        <v>LOS CEIBOS 1</v>
      </c>
      <c r="H1124" s="53" t="s">
        <v>1505</v>
      </c>
      <c r="I1124" s="53">
        <v>0.26305404278031602</v>
      </c>
      <c r="J1124" s="53">
        <v>-78.153626918792696</v>
      </c>
      <c r="K1124" s="24">
        <v>45117</v>
      </c>
      <c r="L1124" s="53" t="s">
        <v>112</v>
      </c>
      <c r="M1124" s="53" t="s">
        <v>17</v>
      </c>
      <c r="N1124" s="148" t="s">
        <v>1391</v>
      </c>
      <c r="O1124" s="148" t="s">
        <v>1479</v>
      </c>
      <c r="P1124" s="53">
        <v>6.12</v>
      </c>
      <c r="Q1124" s="53" t="s">
        <v>46</v>
      </c>
      <c r="R1124" s="53" t="s">
        <v>47</v>
      </c>
      <c r="S1124" s="53" t="s">
        <v>176</v>
      </c>
      <c r="T1124" s="53"/>
      <c r="U1124" s="53" t="s">
        <v>50</v>
      </c>
    </row>
    <row r="1125" spans="1:21" s="186" customFormat="1" ht="15" customHeight="1" x14ac:dyDescent="0.25">
      <c r="A1125" s="53" t="str">
        <f>IFERROR(VLOOKUP(D1125,[28]CODIGOS!$A$1:$I$1872,2,0),"CODIGO INVALIDO ")</f>
        <v>ZONA 1</v>
      </c>
      <c r="B1125" s="53" t="str">
        <f>IFERROR(VLOOKUP(D1125,[28]CODIGOS!$A$1:$I$1872,3,0),"CODIGO INVALIDO ")</f>
        <v>IMBABURA</v>
      </c>
      <c r="C1125" s="53" t="str">
        <f>IFERROR(VLOOKUP(D1125,[28]CODIGOS!$A$1:$I$1872,4,0),"CODIGO INVALIDO ")</f>
        <v>IBARRA</v>
      </c>
      <c r="D1125" s="53" t="s">
        <v>290</v>
      </c>
      <c r="E1125" s="53" t="str">
        <f>IFERROR(VLOOKUP(D1125,[29]CODIGOS!$A$1:$I$1872,6,0),"CODIGO INVALIDO ")</f>
        <v>CIUDAD BLANCA</v>
      </c>
      <c r="F1125" s="53" t="str">
        <f>IFERROR(VLOOKUP(D1125,[29]CODIGOS!$A$1:$I$1872,7,0),"CODIGO INVALIDO ")</f>
        <v>LA FLORIDA</v>
      </c>
      <c r="G1125" s="53" t="str">
        <f>IFERROR(VLOOKUP(D1125,[29]CODIGOS!$A$1:$I$1872,8,0),"CODIGO INVALIDO ")</f>
        <v>LA FLORIDA 1</v>
      </c>
      <c r="H1125" s="53" t="s">
        <v>1506</v>
      </c>
      <c r="I1125" s="53">
        <v>0.33203894078082102</v>
      </c>
      <c r="J1125" s="53">
        <v>-78.148434437375698</v>
      </c>
      <c r="K1125" s="24">
        <v>45117</v>
      </c>
      <c r="L1125" s="53" t="s">
        <v>112</v>
      </c>
      <c r="M1125" s="53" t="s">
        <v>17</v>
      </c>
      <c r="N1125" s="148" t="s">
        <v>1507</v>
      </c>
      <c r="O1125" s="148" t="s">
        <v>1442</v>
      </c>
      <c r="P1125" s="53">
        <v>5.98</v>
      </c>
      <c r="Q1125" s="53" t="s">
        <v>46</v>
      </c>
      <c r="R1125" s="53" t="s">
        <v>47</v>
      </c>
      <c r="S1125" s="53" t="s">
        <v>1508</v>
      </c>
      <c r="T1125" s="53" t="s">
        <v>518</v>
      </c>
      <c r="U1125" s="53" t="s">
        <v>50</v>
      </c>
    </row>
    <row r="1126" spans="1:21" s="186" customFormat="1" ht="15" customHeight="1" x14ac:dyDescent="0.25">
      <c r="A1126" s="53" t="str">
        <f>IFERROR(VLOOKUP(D1126,[28]CODIGOS!$A$1:$I$1872,2,0),"CODIGO INVALIDO ")</f>
        <v>ZONA 1</v>
      </c>
      <c r="B1126" s="53" t="str">
        <f>IFERROR(VLOOKUP(D1126,[28]CODIGOS!$A$1:$I$1872,3,0),"CODIGO INVALIDO ")</f>
        <v>IMBABURA</v>
      </c>
      <c r="C1126" s="53" t="str">
        <f>IFERROR(VLOOKUP(D1126,[28]CODIGOS!$A$1:$I$1872,4,0),"CODIGO INVALIDO ")</f>
        <v>OTAVALO</v>
      </c>
      <c r="D1126" s="53" t="s">
        <v>490</v>
      </c>
      <c r="E1126" s="53" t="str">
        <f>IFERROR(VLOOKUP(D1126,[29]CODIGOS!$A$1:$I$1872,6,0),"CODIGO INVALIDO ")</f>
        <v>VALLE DEL AMANECER</v>
      </c>
      <c r="F1126" s="53" t="str">
        <f>IFERROR(VLOOKUP(D1126,[29]CODIGOS!$A$1:$I$1872,7,0),"CODIGO INVALIDO ")</f>
        <v>LA CASCADA</v>
      </c>
      <c r="G1126" s="53" t="str">
        <f>IFERROR(VLOOKUP(D1126,[29]CODIGOS!$A$1:$I$1872,8,0),"CODIGO INVALIDO ")</f>
        <v>LA CASCADA 2</v>
      </c>
      <c r="H1126" s="53" t="s">
        <v>1509</v>
      </c>
      <c r="I1126" s="53">
        <v>0.25455689131480003</v>
      </c>
      <c r="J1126" s="53">
        <v>-78.248035311698004</v>
      </c>
      <c r="K1126" s="24">
        <v>45124</v>
      </c>
      <c r="L1126" s="53" t="s">
        <v>112</v>
      </c>
      <c r="M1126" s="53" t="s">
        <v>17</v>
      </c>
      <c r="N1126" s="148" t="s">
        <v>1510</v>
      </c>
      <c r="O1126" s="148" t="s">
        <v>1409</v>
      </c>
      <c r="P1126" s="53">
        <v>19.989999999999998</v>
      </c>
      <c r="Q1126" s="53" t="s">
        <v>46</v>
      </c>
      <c r="R1126" s="53" t="s">
        <v>47</v>
      </c>
      <c r="S1126" s="53" t="s">
        <v>49</v>
      </c>
      <c r="T1126" s="53"/>
      <c r="U1126" s="53" t="s">
        <v>50</v>
      </c>
    </row>
    <row r="1127" spans="1:21" s="186" customFormat="1" ht="15" customHeight="1" x14ac:dyDescent="0.25">
      <c r="A1127" s="53" t="str">
        <f>IFERROR(VLOOKUP(D1127,[28]CODIGOS!$A$1:$I$1872,2,0),"CODIGO INVALIDO ")</f>
        <v>ZONA 1</v>
      </c>
      <c r="B1127" s="53" t="str">
        <f>IFERROR(VLOOKUP(D1127,[28]CODIGOS!$A$1:$I$1872,3,0),"CODIGO INVALIDO ")</f>
        <v>IMBABURA</v>
      </c>
      <c r="C1127" s="53" t="str">
        <f>IFERROR(VLOOKUP(D1127,[28]CODIGOS!$A$1:$I$1872,4,0),"CODIGO INVALIDO ")</f>
        <v>COTACACHI</v>
      </c>
      <c r="D1127" s="53" t="s">
        <v>1511</v>
      </c>
      <c r="E1127" s="53" t="str">
        <f>IFERROR(VLOOKUP(D1127,[29]CODIGOS!$A$1:$I$1872,6,0),"CODIGO INVALIDO ")</f>
        <v>TIERRA DEL SOL</v>
      </c>
      <c r="F1127" s="53" t="str">
        <f>IFERROR(VLOOKUP(D1127,[29]CODIGOS!$A$1:$I$1872,7,0),"CODIGO INVALIDO ")</f>
        <v>IMANTAG</v>
      </c>
      <c r="G1127" s="53" t="str">
        <f>IFERROR(VLOOKUP(D1127,[29]CODIGOS!$A$1:$I$1872,8,0),"CODIGO INVALIDO ")</f>
        <v>IMANTAG 1</v>
      </c>
      <c r="H1127" s="53" t="s">
        <v>1512</v>
      </c>
      <c r="I1127" s="53">
        <v>0.359547575774331</v>
      </c>
      <c r="J1127" s="53">
        <v>-78.248046256303496</v>
      </c>
      <c r="K1127" s="24">
        <v>45127</v>
      </c>
      <c r="L1127" s="53" t="s">
        <v>1476</v>
      </c>
      <c r="M1127" s="53" t="s">
        <v>1033</v>
      </c>
      <c r="N1127" s="148" t="s">
        <v>1481</v>
      </c>
      <c r="O1127" s="148" t="s">
        <v>1477</v>
      </c>
      <c r="P1127" s="53">
        <v>4.05</v>
      </c>
      <c r="Q1127" s="53" t="s">
        <v>46</v>
      </c>
      <c r="R1127" s="53" t="s">
        <v>47</v>
      </c>
      <c r="S1127" s="53" t="s">
        <v>83</v>
      </c>
      <c r="T1127" s="53"/>
      <c r="U1127" s="53" t="s">
        <v>50</v>
      </c>
    </row>
    <row r="1128" spans="1:21" s="186" customFormat="1" ht="15" customHeight="1" x14ac:dyDescent="0.25">
      <c r="A1128" s="53" t="str">
        <f>IFERROR(VLOOKUP(D1128,[28]CODIGOS!$A$1:$I$1872,2,0),"CODIGO INVALIDO ")</f>
        <v>ZONA 1</v>
      </c>
      <c r="B1128" s="53" t="str">
        <f>IFERROR(VLOOKUP(D1128,[28]CODIGOS!$A$1:$I$1872,3,0),"CODIGO INVALIDO ")</f>
        <v>IMBABURA</v>
      </c>
      <c r="C1128" s="53" t="str">
        <f>IFERROR(VLOOKUP(D1128,[28]CODIGOS!$A$1:$I$1872,4,0),"CODIGO INVALIDO ")</f>
        <v>COTACACHI</v>
      </c>
      <c r="D1128" s="53" t="s">
        <v>1513</v>
      </c>
      <c r="E1128" s="53" t="str">
        <f>IFERROR(VLOOKUP(D1128,[29]CODIGOS!$A$1:$I$1872,6,0),"CODIGO INVALIDO ")</f>
        <v>TIERRA DEL SOL</v>
      </c>
      <c r="F1128" s="53" t="str">
        <f>IFERROR(VLOOKUP(D1128,[29]CODIGOS!$A$1:$I$1872,7,0),"CODIGO INVALIDO ")</f>
        <v>LAS TOLAS</v>
      </c>
      <c r="G1128" s="53" t="str">
        <f>IFERROR(VLOOKUP(D1128,[29]CODIGOS!$A$1:$I$1872,8,0),"CODIGO INVALIDO ")</f>
        <v>LAS TOLAS 1</v>
      </c>
      <c r="H1128" s="53" t="s">
        <v>1514</v>
      </c>
      <c r="I1128" s="53">
        <v>0.37303184260234501</v>
      </c>
      <c r="J1128" s="53">
        <v>-78.460028171430096</v>
      </c>
      <c r="K1128" s="24">
        <v>45127</v>
      </c>
      <c r="L1128" s="53" t="s">
        <v>1476</v>
      </c>
      <c r="M1128" s="53" t="s">
        <v>1033</v>
      </c>
      <c r="N1128" s="148" t="s">
        <v>1473</v>
      </c>
      <c r="O1128" s="148" t="s">
        <v>1515</v>
      </c>
      <c r="P1128" s="53">
        <v>9.07</v>
      </c>
      <c r="Q1128" s="53" t="s">
        <v>46</v>
      </c>
      <c r="R1128" s="53" t="s">
        <v>47</v>
      </c>
      <c r="S1128" s="53" t="s">
        <v>538</v>
      </c>
      <c r="T1128" s="53"/>
      <c r="U1128" s="53" t="s">
        <v>50</v>
      </c>
    </row>
    <row r="1129" spans="1:21" s="186" customFormat="1" ht="15" customHeight="1" x14ac:dyDescent="0.25">
      <c r="A1129" s="53" t="str">
        <f>IFERROR(VLOOKUP(D1129,[28]CODIGOS!$A$1:$I$1872,2,0),"CODIGO INVALIDO ")</f>
        <v>ZONA 1</v>
      </c>
      <c r="B1129" s="53" t="str">
        <f>IFERROR(VLOOKUP(D1129,[28]CODIGOS!$A$1:$I$1872,3,0),"CODIGO INVALIDO ")</f>
        <v>IMBABURA</v>
      </c>
      <c r="C1129" s="53" t="str">
        <f>IFERROR(VLOOKUP(D1129,[28]CODIGOS!$A$1:$I$1872,4,0),"CODIGO INVALIDO ")</f>
        <v>IBARRA</v>
      </c>
      <c r="D1129" s="53" t="s">
        <v>1516</v>
      </c>
      <c r="E1129" s="53" t="str">
        <f>IFERROR(VLOOKUP(D1129,[29]CODIGOS!$A$1:$I$1872,6,0),"CODIGO INVALIDO ")</f>
        <v>CIUDAD BLANCA</v>
      </c>
      <c r="F1129" s="53" t="str">
        <f>IFERROR(VLOOKUP(D1129,[29]CODIGOS!$A$1:$I$1872,7,0),"CODIGO INVALIDO ")</f>
        <v>LITA</v>
      </c>
      <c r="G1129" s="53" t="str">
        <f>IFERROR(VLOOKUP(D1129,[29]CODIGOS!$A$1:$I$1872,8,0),"CODIGO INVALIDO ")</f>
        <v>LITA 1</v>
      </c>
      <c r="H1129" s="53" t="s">
        <v>1517</v>
      </c>
      <c r="I1129" s="53">
        <v>-0.87079212300207298</v>
      </c>
      <c r="J1129" s="53">
        <v>-78.449242114802402</v>
      </c>
      <c r="K1129" s="24">
        <v>45131</v>
      </c>
      <c r="L1129" s="53" t="s">
        <v>112</v>
      </c>
      <c r="M1129" s="53" t="s">
        <v>17</v>
      </c>
      <c r="N1129" s="148" t="s">
        <v>1479</v>
      </c>
      <c r="O1129" s="148" t="s">
        <v>1473</v>
      </c>
      <c r="P1129" s="53">
        <v>5</v>
      </c>
      <c r="Q1129" s="53" t="s">
        <v>46</v>
      </c>
      <c r="R1129" s="53" t="s">
        <v>47</v>
      </c>
      <c r="S1129" s="53" t="s">
        <v>467</v>
      </c>
      <c r="T1129" s="53" t="s">
        <v>448</v>
      </c>
      <c r="U1129" s="53" t="s">
        <v>50</v>
      </c>
    </row>
    <row r="1130" spans="1:21" s="186" customFormat="1" ht="15" customHeight="1" x14ac:dyDescent="0.25">
      <c r="A1130" s="53" t="str">
        <f>IFERROR(VLOOKUP(D1130,[28]CODIGOS!$A$1:$I$1872,2,0),"CODIGO INVALIDO ")</f>
        <v>ZONA 1</v>
      </c>
      <c r="B1130" s="53" t="str">
        <f>IFERROR(VLOOKUP(D1130,[28]CODIGOS!$A$1:$I$1872,3,0),"CODIGO INVALIDO ")</f>
        <v>IMBABURA</v>
      </c>
      <c r="C1130" s="53" t="str">
        <f>IFERROR(VLOOKUP(D1130,[28]CODIGOS!$A$1:$I$1872,4,0),"CODIGO INVALIDO ")</f>
        <v>IBARRA</v>
      </c>
      <c r="D1130" s="53" t="s">
        <v>290</v>
      </c>
      <c r="E1130" s="53" t="str">
        <f>IFERROR(VLOOKUP(D1130,[29]CODIGOS!$A$1:$I$1872,6,0),"CODIGO INVALIDO ")</f>
        <v>CIUDAD BLANCA</v>
      </c>
      <c r="F1130" s="53" t="str">
        <f>IFERROR(VLOOKUP(D1130,[29]CODIGOS!$A$1:$I$1872,7,0),"CODIGO INVALIDO ")</f>
        <v>LA FLORIDA</v>
      </c>
      <c r="G1130" s="53" t="str">
        <f>IFERROR(VLOOKUP(D1130,[29]CODIGOS!$A$1:$I$1872,8,0),"CODIGO INVALIDO ")</f>
        <v>LA FLORIDA 1</v>
      </c>
      <c r="H1130" s="53" t="s">
        <v>825</v>
      </c>
      <c r="I1130" s="53">
        <v>-0.33075744976691401</v>
      </c>
      <c r="J1130" s="53">
        <v>-78.151534795761094</v>
      </c>
      <c r="K1130" s="24">
        <v>45132</v>
      </c>
      <c r="L1130" s="53" t="s">
        <v>112</v>
      </c>
      <c r="M1130" s="53" t="s">
        <v>17</v>
      </c>
      <c r="N1130" s="148" t="s">
        <v>1518</v>
      </c>
      <c r="O1130" s="148" t="s">
        <v>1393</v>
      </c>
      <c r="P1130" s="53">
        <v>7.17</v>
      </c>
      <c r="Q1130" s="53" t="s">
        <v>46</v>
      </c>
      <c r="R1130" s="53" t="s">
        <v>47</v>
      </c>
      <c r="S1130" s="53" t="s">
        <v>448</v>
      </c>
      <c r="T1130" s="53" t="s">
        <v>382</v>
      </c>
      <c r="U1130" s="53" t="s">
        <v>50</v>
      </c>
    </row>
    <row r="1131" spans="1:21" s="186" customFormat="1" ht="15" customHeight="1" x14ac:dyDescent="0.25">
      <c r="A1131" s="53" t="str">
        <f>IFERROR(VLOOKUP(D1131,[28]CODIGOS!$A$1:$I$1872,2,0),"CODIGO INVALIDO ")</f>
        <v>ZONA 1</v>
      </c>
      <c r="B1131" s="53" t="str">
        <f>IFERROR(VLOOKUP(D1131,[28]CODIGOS!$A$1:$I$1872,3,0),"CODIGO INVALIDO ")</f>
        <v>IMBABURA</v>
      </c>
      <c r="C1131" s="53" t="str">
        <f>IFERROR(VLOOKUP(D1131,[28]CODIGOS!$A$1:$I$1872,4,0),"CODIGO INVALIDO ")</f>
        <v>SAN MIGUEL DE URCUQUI</v>
      </c>
      <c r="D1131" s="53" t="s">
        <v>1490</v>
      </c>
      <c r="E1131" s="53" t="str">
        <f>IFERROR(VLOOKUP(D1131,[29]CODIGOS!$A$1:$I$1872,6,0),"CODIGO INVALIDO ")</f>
        <v>CIUDAD BLANCA</v>
      </c>
      <c r="F1131" s="53" t="str">
        <f>IFERROR(VLOOKUP(D1131,[29]CODIGOS!$A$1:$I$1872,7,0),"CODIGO INVALIDO ")</f>
        <v>LAS TERMAS</v>
      </c>
      <c r="G1131" s="53" t="str">
        <f>IFERROR(VLOOKUP(D1131,[29]CODIGOS!$A$1:$I$1872,8,0),"CODIGO INVALIDO ")</f>
        <v>LAS TERMAS 2</v>
      </c>
      <c r="H1131" s="53" t="s">
        <v>1519</v>
      </c>
      <c r="I1131" s="53">
        <v>0.42228267944510001</v>
      </c>
      <c r="J1131" s="53">
        <v>-78.193211492640003</v>
      </c>
      <c r="K1131" s="24">
        <v>45168</v>
      </c>
      <c r="L1131" s="53" t="s">
        <v>112</v>
      </c>
      <c r="M1131" s="53" t="s">
        <v>17</v>
      </c>
      <c r="N1131" s="148">
        <v>0.4513888888888889</v>
      </c>
      <c r="O1131" s="148">
        <v>0.54166666666666663</v>
      </c>
      <c r="P1131" s="53">
        <v>12.12</v>
      </c>
      <c r="Q1131" s="23" t="s">
        <v>46</v>
      </c>
      <c r="R1131" s="53" t="s">
        <v>47</v>
      </c>
      <c r="S1131" s="53" t="s">
        <v>75</v>
      </c>
      <c r="T1131" s="53" t="s">
        <v>448</v>
      </c>
      <c r="U1131" s="53" t="s">
        <v>50</v>
      </c>
    </row>
    <row r="1132" spans="1:21" s="186" customFormat="1" ht="15" customHeight="1" x14ac:dyDescent="0.25">
      <c r="A1132" s="53" t="str">
        <f>IFERROR(VLOOKUP(D1132,[28]CODIGOS!$A$1:$I$1872,2,0),"CODIGO INVALIDO ")</f>
        <v>ZONA 1</v>
      </c>
      <c r="B1132" s="53" t="str">
        <f>IFERROR(VLOOKUP(D1132,[28]CODIGOS!$A$1:$I$1872,3,0),"CODIGO INVALIDO ")</f>
        <v>IMBABURA</v>
      </c>
      <c r="C1132" s="53" t="str">
        <f>IFERROR(VLOOKUP(D1132,[28]CODIGOS!$A$1:$I$1872,4,0),"CODIGO INVALIDO ")</f>
        <v>IBARRA</v>
      </c>
      <c r="D1132" s="53" t="s">
        <v>1488</v>
      </c>
      <c r="E1132" s="53" t="str">
        <f>IFERROR(VLOOKUP(D1132,[29]CODIGOS!$A$1:$I$1872,6,0),"CODIGO INVALIDO ")</f>
        <v>CIUDAD BLANCA</v>
      </c>
      <c r="F1132" s="53" t="str">
        <f>IFERROR(VLOOKUP(D1132,[29]CODIGOS!$A$1:$I$1872,7,0),"CODIGO INVALIDO ")</f>
        <v>GUAYABILLAS</v>
      </c>
      <c r="G1132" s="53" t="str">
        <f>IFERROR(VLOOKUP(D1132,[29]CODIGOS!$A$1:$I$1872,8,0),"CODIGO INVALIDO ")</f>
        <v>GUAYABILLAS 2</v>
      </c>
      <c r="H1132" s="53" t="s">
        <v>1520</v>
      </c>
      <c r="I1132" s="53">
        <v>0.30796000000000001</v>
      </c>
      <c r="J1132" s="53">
        <v>-78.264470000000003</v>
      </c>
      <c r="K1132" s="24">
        <v>45169</v>
      </c>
      <c r="L1132" s="53" t="s">
        <v>112</v>
      </c>
      <c r="M1132" s="53" t="s">
        <v>17</v>
      </c>
      <c r="N1132" s="148">
        <v>0.625</v>
      </c>
      <c r="O1132" s="148">
        <v>0.70833333333333337</v>
      </c>
      <c r="P1132" s="53">
        <v>9.92</v>
      </c>
      <c r="Q1132" s="23" t="s">
        <v>46</v>
      </c>
      <c r="R1132" s="53" t="s">
        <v>47</v>
      </c>
      <c r="S1132" s="53" t="s">
        <v>83</v>
      </c>
      <c r="T1132" s="53"/>
      <c r="U1132" s="53" t="s">
        <v>50</v>
      </c>
    </row>
    <row r="1133" spans="1:21" s="186" customFormat="1" ht="15" customHeight="1" x14ac:dyDescent="0.25">
      <c r="A1133" s="53" t="str">
        <f>IFERROR(VLOOKUP(D1133,[28]CODIGOS!$A$1:$I$1872,2,0),"CODIGO INVALIDO ")</f>
        <v>ZONA 1</v>
      </c>
      <c r="B1133" s="53" t="str">
        <f>IFERROR(VLOOKUP(D1133,[28]CODIGOS!$A$1:$I$1872,3,0),"CODIGO INVALIDO ")</f>
        <v>IMBABURA</v>
      </c>
      <c r="C1133" s="53" t="str">
        <f>IFERROR(VLOOKUP(D1133,[28]CODIGOS!$A$1:$I$1872,4,0),"CODIGO INVALIDO ")</f>
        <v>OTAVALO</v>
      </c>
      <c r="D1133" s="53" t="s">
        <v>490</v>
      </c>
      <c r="E1133" s="53" t="str">
        <f>IFERROR(VLOOKUP(D1133,[29]CODIGOS!$A$1:$I$1872,6,0),"CODIGO INVALIDO ")</f>
        <v>VALLE DEL AMANECER</v>
      </c>
      <c r="F1133" s="53" t="str">
        <f>IFERROR(VLOOKUP(D1133,[29]CODIGOS!$A$1:$I$1872,7,0),"CODIGO INVALIDO ")</f>
        <v>LA CASCADA</v>
      </c>
      <c r="G1133" s="53" t="str">
        <f>IFERROR(VLOOKUP(D1133,[29]CODIGOS!$A$1:$I$1872,8,0),"CODIGO INVALIDO ")</f>
        <v>LA CASCADA 2</v>
      </c>
      <c r="H1133" s="53" t="s">
        <v>1521</v>
      </c>
      <c r="I1133" s="53">
        <v>0.25759814675659998</v>
      </c>
      <c r="J1133" s="53">
        <v>-78.246748037459994</v>
      </c>
      <c r="K1133" s="24">
        <v>45182</v>
      </c>
      <c r="L1133" s="53" t="s">
        <v>112</v>
      </c>
      <c r="M1133" s="53" t="s">
        <v>17</v>
      </c>
      <c r="N1133" s="148">
        <v>0.41666666666666669</v>
      </c>
      <c r="O1133" s="148">
        <v>0.54166666666666663</v>
      </c>
      <c r="P1133" s="53">
        <v>13.43</v>
      </c>
      <c r="Q1133" s="53" t="s">
        <v>46</v>
      </c>
      <c r="R1133" s="53" t="s">
        <v>47</v>
      </c>
      <c r="S1133" s="53" t="s">
        <v>49</v>
      </c>
      <c r="T1133" s="53"/>
      <c r="U1133" s="53" t="s">
        <v>50</v>
      </c>
    </row>
    <row r="1134" spans="1:21" s="186" customFormat="1" ht="15" customHeight="1" x14ac:dyDescent="0.25">
      <c r="A1134" s="53" t="str">
        <f>IFERROR(VLOOKUP(D1134,[28]CODIGOS!$A$1:$I$1872,2,0),"CODIGO INVALIDO ")</f>
        <v>ZONA 1</v>
      </c>
      <c r="B1134" s="53" t="str">
        <f>IFERROR(VLOOKUP(D1134,[28]CODIGOS!$A$1:$I$1872,3,0),"CODIGO INVALIDO ")</f>
        <v>IMBABURA</v>
      </c>
      <c r="C1134" s="53" t="str">
        <f>IFERROR(VLOOKUP(D1134,[28]CODIGOS!$A$1:$I$1872,4,0),"CODIGO INVALIDO ")</f>
        <v>OTAVALO</v>
      </c>
      <c r="D1134" s="53" t="s">
        <v>374</v>
      </c>
      <c r="E1134" s="53" t="str">
        <f>IFERROR(VLOOKUP(D1134,[29]CODIGOS!$A$1:$I$1872,6,0),"CODIGO INVALIDO ")</f>
        <v>VALLE DEL AMANECER</v>
      </c>
      <c r="F1134" s="53" t="str">
        <f>IFERROR(VLOOKUP(D1134,[29]CODIGOS!$A$1:$I$1872,7,0),"CODIGO INVALIDO ")</f>
        <v>LOS LAGOS</v>
      </c>
      <c r="G1134" s="53" t="str">
        <f>IFERROR(VLOOKUP(D1134,[29]CODIGOS!$A$1:$I$1872,8,0),"CODIGO INVALIDO ")</f>
        <v>LOS LAGOS 1</v>
      </c>
      <c r="H1134" s="53" t="s">
        <v>1234</v>
      </c>
      <c r="I1134" s="53">
        <v>0.24363455178621601</v>
      </c>
      <c r="J1134" s="53">
        <v>-78.258909108366396</v>
      </c>
      <c r="K1134" s="24">
        <v>45189</v>
      </c>
      <c r="L1134" s="53" t="s">
        <v>112</v>
      </c>
      <c r="M1134" s="53" t="s">
        <v>17</v>
      </c>
      <c r="N1134" s="148">
        <v>0.5625</v>
      </c>
      <c r="O1134" s="148">
        <v>0.625</v>
      </c>
      <c r="P1134" s="53">
        <v>18.600000000000001</v>
      </c>
      <c r="Q1134" s="53" t="s">
        <v>46</v>
      </c>
      <c r="R1134" s="53" t="s">
        <v>47</v>
      </c>
      <c r="S1134" s="53" t="s">
        <v>49</v>
      </c>
      <c r="T1134" s="53"/>
      <c r="U1134" s="53" t="s">
        <v>50</v>
      </c>
    </row>
    <row r="1135" spans="1:21" s="186" customFormat="1" ht="15" customHeight="1" x14ac:dyDescent="0.25">
      <c r="A1135" s="53" t="str">
        <f>IFERROR(VLOOKUP(D1135,[28]CODIGOS!$A$1:$I$1872,2,0),"CODIGO INVALIDO ")</f>
        <v>ZONA 1</v>
      </c>
      <c r="B1135" s="53" t="str">
        <f>IFERROR(VLOOKUP(D1135,[28]CODIGOS!$A$1:$I$1872,3,0),"CODIGO INVALIDO ")</f>
        <v>IMBABURA</v>
      </c>
      <c r="C1135" s="53" t="str">
        <f>IFERROR(VLOOKUP(D1135,[28]CODIGOS!$A$1:$I$1872,4,0),"CODIGO INVALIDO ")</f>
        <v>IBARRA</v>
      </c>
      <c r="D1135" s="53" t="s">
        <v>516</v>
      </c>
      <c r="E1135" s="53" t="str">
        <f>IFERROR(VLOOKUP(D1135,[29]CODIGOS!$A$1:$I$1872,6,0),"CODIGO INVALIDO ")</f>
        <v>CIUDAD BLANCA</v>
      </c>
      <c r="F1135" s="53" t="str">
        <f>IFERROR(VLOOKUP(D1135,[29]CODIGOS!$A$1:$I$1872,7,0),"CODIGO INVALIDO ")</f>
        <v>LA FLORIDA</v>
      </c>
      <c r="G1135" s="53" t="str">
        <f>IFERROR(VLOOKUP(D1135,[29]CODIGOS!$A$1:$I$1872,8,0),"CODIGO INVALIDO ")</f>
        <v>LA FLORIDA 2</v>
      </c>
      <c r="H1135" s="53" t="s">
        <v>1522</v>
      </c>
      <c r="I1135" s="53">
        <v>0.33793979560519</v>
      </c>
      <c r="J1135" s="53">
        <v>-78.166711350240007</v>
      </c>
      <c r="K1135" s="24">
        <v>45196</v>
      </c>
      <c r="L1135" s="53" t="s">
        <v>112</v>
      </c>
      <c r="M1135" s="53" t="s">
        <v>17</v>
      </c>
      <c r="N1135" s="148">
        <v>0.45833333333333331</v>
      </c>
      <c r="O1135" s="148">
        <v>0.58333333333333337</v>
      </c>
      <c r="P1135" s="53">
        <v>3.42</v>
      </c>
      <c r="Q1135" s="53" t="s">
        <v>46</v>
      </c>
      <c r="R1135" s="53" t="s">
        <v>47</v>
      </c>
      <c r="S1135" s="53" t="s">
        <v>49</v>
      </c>
      <c r="T1135" s="53"/>
      <c r="U1135" s="53" t="s">
        <v>50</v>
      </c>
    </row>
    <row r="1136" spans="1:21" s="186" customFormat="1" ht="15" customHeight="1" x14ac:dyDescent="0.25">
      <c r="A1136" s="53" t="str">
        <f>IFERROR(VLOOKUP(D1136,[28]CODIGOS!$A$1:$I$1872,2,0),"CODIGO INVALIDO ")</f>
        <v>ZONA 1</v>
      </c>
      <c r="B1136" s="53" t="str">
        <f>IFERROR(VLOOKUP(D1136,[28]CODIGOS!$A$1:$I$1872,3,0),"CODIGO INVALIDO ")</f>
        <v>IMBABURA</v>
      </c>
      <c r="C1136" s="53" t="str">
        <f>IFERROR(VLOOKUP(D1136,[28]CODIGOS!$A$1:$I$1872,4,0),"CODIGO INVALIDO ")</f>
        <v>ANTONIO ANTE</v>
      </c>
      <c r="D1136" s="53" t="s">
        <v>1500</v>
      </c>
      <c r="E1136" s="53" t="str">
        <f>IFERROR(VLOOKUP(D1136,[29]CODIGOS!$A$1:$I$1872,6,0),"CODIGO INVALIDO ")</f>
        <v>VALLE DEL AMANECER</v>
      </c>
      <c r="F1136" s="53" t="str">
        <f>IFERROR(VLOOKUP(D1136,[29]CODIGOS!$A$1:$I$1872,7,0),"CODIGO INVALIDO ")</f>
        <v>ANDRADE MARIN</v>
      </c>
      <c r="G1136" s="53" t="str">
        <f>IFERROR(VLOOKUP(D1136,[29]CODIGOS!$A$1:$I$1872,8,0),"CODIGO INVALIDO ")</f>
        <v>ANDRADE MARIN 1</v>
      </c>
      <c r="H1136" s="53" t="s">
        <v>1523</v>
      </c>
      <c r="I1136" s="53">
        <v>0.33118367192707399</v>
      </c>
      <c r="J1136" s="53">
        <v>-78.204864234406998</v>
      </c>
      <c r="K1136" s="24">
        <v>45201</v>
      </c>
      <c r="L1136" s="53" t="s">
        <v>112</v>
      </c>
      <c r="M1136" s="53" t="s">
        <v>17</v>
      </c>
      <c r="N1136" s="148">
        <v>0.45833333333333331</v>
      </c>
      <c r="O1136" s="148">
        <v>0.5625</v>
      </c>
      <c r="P1136" s="53">
        <v>1.31</v>
      </c>
      <c r="Q1136" s="53" t="s">
        <v>46</v>
      </c>
      <c r="R1136" s="53" t="s">
        <v>47</v>
      </c>
      <c r="S1136" s="53" t="s">
        <v>48</v>
      </c>
      <c r="T1136" s="53"/>
      <c r="U1136" s="53" t="s">
        <v>50</v>
      </c>
    </row>
    <row r="1137" spans="1:21" s="186" customFormat="1" ht="15" customHeight="1" x14ac:dyDescent="0.25">
      <c r="A1137" s="53" t="str">
        <f>IFERROR(VLOOKUP(D1137,[28]CODIGOS!$A$1:$I$1872,2,0),"CODIGO INVALIDO ")</f>
        <v>ZONA 1</v>
      </c>
      <c r="B1137" s="53" t="str">
        <f>IFERROR(VLOOKUP(D1137,[28]CODIGOS!$A$1:$I$1872,3,0),"CODIGO INVALIDO ")</f>
        <v>IMBABURA</v>
      </c>
      <c r="C1137" s="53" t="str">
        <f>IFERROR(VLOOKUP(D1137,[28]CODIGOS!$A$1:$I$1872,4,0),"CODIGO INVALIDO ")</f>
        <v>COTACACHI</v>
      </c>
      <c r="D1137" s="53" t="s">
        <v>1511</v>
      </c>
      <c r="E1137" s="53" t="str">
        <f>IFERROR(VLOOKUP(D1137,[29]CODIGOS!$A$1:$I$1872,6,0),"CODIGO INVALIDO ")</f>
        <v>TIERRA DEL SOL</v>
      </c>
      <c r="F1137" s="53" t="str">
        <f>IFERROR(VLOOKUP(D1137,[29]CODIGOS!$A$1:$I$1872,7,0),"CODIGO INVALIDO ")</f>
        <v>IMANTAG</v>
      </c>
      <c r="G1137" s="53" t="str">
        <f>IFERROR(VLOOKUP(D1137,[29]CODIGOS!$A$1:$I$1872,8,0),"CODIGO INVALIDO ")</f>
        <v>IMANTAG 1</v>
      </c>
      <c r="H1137" s="53" t="s">
        <v>1524</v>
      </c>
      <c r="I1137" s="53">
        <v>-0.26830611019099998</v>
      </c>
      <c r="J1137" s="53">
        <v>-78.242570728000004</v>
      </c>
      <c r="K1137" s="24">
        <v>45202</v>
      </c>
      <c r="L1137" s="53" t="s">
        <v>1476</v>
      </c>
      <c r="M1137" s="53" t="s">
        <v>1033</v>
      </c>
      <c r="N1137" s="148" t="s">
        <v>1518</v>
      </c>
      <c r="O1137" s="148" t="s">
        <v>1408</v>
      </c>
      <c r="P1137" s="53">
        <v>8.26</v>
      </c>
      <c r="Q1137" s="53" t="s">
        <v>46</v>
      </c>
      <c r="R1137" s="53" t="s">
        <v>47</v>
      </c>
      <c r="S1137" s="53" t="s">
        <v>467</v>
      </c>
      <c r="T1137" s="53" t="s">
        <v>451</v>
      </c>
      <c r="U1137" s="53" t="s">
        <v>50</v>
      </c>
    </row>
    <row r="1138" spans="1:21" s="186" customFormat="1" ht="15" customHeight="1" x14ac:dyDescent="0.25">
      <c r="A1138" s="53" t="str">
        <f>IFERROR(VLOOKUP(D1138,[28]CODIGOS!$A$1:$I$1872,2,0),"CODIGO INVALIDO ")</f>
        <v>ZONA 1</v>
      </c>
      <c r="B1138" s="53" t="str">
        <f>IFERROR(VLOOKUP(D1138,[28]CODIGOS!$A$1:$I$1872,3,0),"CODIGO INVALIDO ")</f>
        <v>IMBABURA</v>
      </c>
      <c r="C1138" s="53" t="str">
        <f>IFERROR(VLOOKUP(D1138,[28]CODIGOS!$A$1:$I$1872,4,0),"CODIGO INVALIDO ")</f>
        <v>COTACACHI</v>
      </c>
      <c r="D1138" s="53" t="s">
        <v>1511</v>
      </c>
      <c r="E1138" s="53" t="str">
        <f>IFERROR(VLOOKUP(D1138,[29]CODIGOS!$A$1:$I$1872,6,0),"CODIGO INVALIDO ")</f>
        <v>TIERRA DEL SOL</v>
      </c>
      <c r="F1138" s="53" t="str">
        <f>IFERROR(VLOOKUP(D1138,[29]CODIGOS!$A$1:$I$1872,7,0),"CODIGO INVALIDO ")</f>
        <v>IMANTAG</v>
      </c>
      <c r="G1138" s="53" t="str">
        <f>IFERROR(VLOOKUP(D1138,[29]CODIGOS!$A$1:$I$1872,8,0),"CODIGO INVALIDO ")</f>
        <v>IMANTAG 1</v>
      </c>
      <c r="H1138" s="53" t="s">
        <v>1525</v>
      </c>
      <c r="I1138" s="53">
        <v>-0.26830611019099998</v>
      </c>
      <c r="J1138" s="53">
        <v>-78.242570728478995</v>
      </c>
      <c r="K1138" s="24">
        <v>45202</v>
      </c>
      <c r="L1138" s="53" t="s">
        <v>1476</v>
      </c>
      <c r="M1138" s="53" t="s">
        <v>1033</v>
      </c>
      <c r="N1138" s="148">
        <v>0.47916666666666669</v>
      </c>
      <c r="O1138" s="148" t="s">
        <v>1477</v>
      </c>
      <c r="P1138" s="53">
        <v>3.34</v>
      </c>
      <c r="Q1138" s="53" t="s">
        <v>46</v>
      </c>
      <c r="R1138" s="53" t="s">
        <v>47</v>
      </c>
      <c r="S1138" s="53" t="s">
        <v>416</v>
      </c>
      <c r="T1138" s="53" t="s">
        <v>645</v>
      </c>
      <c r="U1138" s="53" t="s">
        <v>50</v>
      </c>
    </row>
    <row r="1139" spans="1:21" s="186" customFormat="1" ht="15" customHeight="1" x14ac:dyDescent="0.25">
      <c r="A1139" s="53" t="str">
        <f>IFERROR(VLOOKUP(D1139,[28]CODIGOS!$A$1:$I$1872,2,0),"CODIGO INVALIDO ")</f>
        <v>ZONA 1</v>
      </c>
      <c r="B1139" s="53" t="str">
        <f>IFERROR(VLOOKUP(D1139,[28]CODIGOS!$A$1:$I$1872,3,0),"CODIGO INVALIDO ")</f>
        <v>IMBABURA</v>
      </c>
      <c r="C1139" s="53" t="str">
        <f>IFERROR(VLOOKUP(D1139,[28]CODIGOS!$A$1:$I$1872,4,0),"CODIGO INVALIDO ")</f>
        <v>OTAVALO</v>
      </c>
      <c r="D1139" s="65" t="s">
        <v>1526</v>
      </c>
      <c r="E1139" s="53" t="str">
        <f>IFERROR(VLOOKUP(D1139,[29]CODIGOS!$A$1:$I$1872,6,0),"CODIGO INVALIDO ")</f>
        <v>VALLE DEL AMANECER</v>
      </c>
      <c r="F1139" s="53" t="str">
        <f>IFERROR(VLOOKUP(D1139,[29]CODIGOS!$A$1:$I$1872,7,0),"CODIGO INVALIDO ")</f>
        <v>SAN PABLO</v>
      </c>
      <c r="G1139" s="53" t="str">
        <f>IFERROR(VLOOKUP(D1139,[29]CODIGOS!$A$1:$I$1872,8,0),"CODIGO INVALIDO ")</f>
        <v>SAN PABLO 1</v>
      </c>
      <c r="H1139" s="23" t="s">
        <v>1527</v>
      </c>
      <c r="I1139" s="7">
        <v>0.18959000000000001</v>
      </c>
      <c r="J1139" s="7">
        <v>-78.26294</v>
      </c>
      <c r="K1139" s="24">
        <v>45203</v>
      </c>
      <c r="L1139" s="53" t="s">
        <v>112</v>
      </c>
      <c r="M1139" s="53" t="s">
        <v>17</v>
      </c>
      <c r="N1139" s="62">
        <v>0.72916666666666663</v>
      </c>
      <c r="O1139" s="148">
        <v>0.77083333333333337</v>
      </c>
      <c r="P1139" s="53">
        <v>2.64</v>
      </c>
      <c r="Q1139" s="53" t="s">
        <v>46</v>
      </c>
      <c r="R1139" s="53" t="s">
        <v>47</v>
      </c>
      <c r="S1139" s="53" t="s">
        <v>416</v>
      </c>
      <c r="T1139" s="53" t="s">
        <v>645</v>
      </c>
      <c r="U1139" s="53" t="s">
        <v>50</v>
      </c>
    </row>
    <row r="1140" spans="1:21" s="186" customFormat="1" ht="15" customHeight="1" x14ac:dyDescent="0.25">
      <c r="A1140" s="53" t="str">
        <f>IFERROR(VLOOKUP(D1140,[28]CODIGOS!$A$1:$I$1872,2,0),"CODIGO INVALIDO ")</f>
        <v>ZONA 1</v>
      </c>
      <c r="B1140" s="53" t="str">
        <f>IFERROR(VLOOKUP(D1140,[28]CODIGOS!$A$1:$I$1872,3,0),"CODIGO INVALIDO ")</f>
        <v>IMBABURA</v>
      </c>
      <c r="C1140" s="53" t="str">
        <f>IFERROR(VLOOKUP(D1140,[28]CODIGOS!$A$1:$I$1872,4,0),"CODIGO INVALIDO ")</f>
        <v>OTAVALO</v>
      </c>
      <c r="D1140" s="53" t="s">
        <v>1526</v>
      </c>
      <c r="E1140" s="53" t="str">
        <f>IFERROR(VLOOKUP(D1140,[29]CODIGOS!$A$1:$I$1872,6,0),"CODIGO INVALIDO ")</f>
        <v>VALLE DEL AMANECER</v>
      </c>
      <c r="F1140" s="53" t="str">
        <f>IFERROR(VLOOKUP(D1140,[29]CODIGOS!$A$1:$I$1872,7,0),"CODIGO INVALIDO ")</f>
        <v>SAN PABLO</v>
      </c>
      <c r="G1140" s="53" t="str">
        <f>IFERROR(VLOOKUP(D1140,[29]CODIGOS!$A$1:$I$1872,8,0),"CODIGO INVALIDO ")</f>
        <v>SAN PABLO 1</v>
      </c>
      <c r="H1140" s="53" t="s">
        <v>1528</v>
      </c>
      <c r="I1140" s="53">
        <v>0.18959000000000001</v>
      </c>
      <c r="J1140" s="53">
        <v>-78.192520000000002</v>
      </c>
      <c r="K1140" s="24">
        <v>45204</v>
      </c>
      <c r="L1140" s="53" t="s">
        <v>112</v>
      </c>
      <c r="M1140" s="53" t="s">
        <v>17</v>
      </c>
      <c r="N1140" s="148">
        <v>0.25</v>
      </c>
      <c r="O1140" s="148">
        <v>0.47916666666666669</v>
      </c>
      <c r="P1140" s="53">
        <v>9.56</v>
      </c>
      <c r="Q1140" s="53" t="s">
        <v>46</v>
      </c>
      <c r="R1140" s="53" t="s">
        <v>47</v>
      </c>
      <c r="S1140" s="53" t="s">
        <v>1508</v>
      </c>
      <c r="T1140" s="53" t="s">
        <v>75</v>
      </c>
      <c r="U1140" s="53" t="s">
        <v>50</v>
      </c>
    </row>
    <row r="1141" spans="1:21" s="186" customFormat="1" ht="15" customHeight="1" x14ac:dyDescent="0.25">
      <c r="A1141" s="53" t="str">
        <f>IFERROR(VLOOKUP(D1141,[28]CODIGOS!$A$1:$I$1872,2,0),"CODIGO INVALIDO ")</f>
        <v>ZONA 1</v>
      </c>
      <c r="B1141" s="53" t="str">
        <f>IFERROR(VLOOKUP(D1141,[28]CODIGOS!$A$1:$I$1872,3,0),"CODIGO INVALIDO ")</f>
        <v>IMBABURA</v>
      </c>
      <c r="C1141" s="53" t="str">
        <f>IFERROR(VLOOKUP(D1141,[28]CODIGOS!$A$1:$I$1872,4,0),"CODIGO INVALIDO ")</f>
        <v>COTACACHI</v>
      </c>
      <c r="D1141" s="53" t="s">
        <v>1513</v>
      </c>
      <c r="E1141" s="53" t="str">
        <f>IFERROR(VLOOKUP(D1141,[29]CODIGOS!$A$1:$I$1872,6,0),"CODIGO INVALIDO ")</f>
        <v>TIERRA DEL SOL</v>
      </c>
      <c r="F1141" s="53" t="str">
        <f>IFERROR(VLOOKUP(D1141,[29]CODIGOS!$A$1:$I$1872,7,0),"CODIGO INVALIDO ")</f>
        <v>LAS TOLAS</v>
      </c>
      <c r="G1141" s="53" t="str">
        <f>IFERROR(VLOOKUP(D1141,[29]CODIGOS!$A$1:$I$1872,8,0),"CODIGO INVALIDO ")</f>
        <v>LAS TOLAS 1</v>
      </c>
      <c r="H1141" s="53" t="s">
        <v>1529</v>
      </c>
      <c r="I1141" s="53">
        <v>0.36426185141200002</v>
      </c>
      <c r="J1141" s="53">
        <v>-78.456649215037004</v>
      </c>
      <c r="K1141" s="24">
        <v>45205</v>
      </c>
      <c r="L1141" s="53" t="s">
        <v>112</v>
      </c>
      <c r="M1141" s="53" t="s">
        <v>17</v>
      </c>
      <c r="N1141" s="148">
        <v>0.25</v>
      </c>
      <c r="O1141" s="148">
        <v>0.64583333333333337</v>
      </c>
      <c r="P1141" s="53">
        <v>33.22</v>
      </c>
      <c r="Q1141" s="53" t="s">
        <v>46</v>
      </c>
      <c r="R1141" s="53" t="s">
        <v>47</v>
      </c>
      <c r="S1141" s="53" t="s">
        <v>382</v>
      </c>
      <c r="T1141" s="53" t="s">
        <v>75</v>
      </c>
      <c r="U1141" s="53" t="s">
        <v>50</v>
      </c>
    </row>
    <row r="1142" spans="1:21" s="186" customFormat="1" ht="15" customHeight="1" x14ac:dyDescent="0.25">
      <c r="A1142" s="53" t="str">
        <f>IFERROR(VLOOKUP(D1142,[28]CODIGOS!$A$1:$I$1872,2,0),"CODIGO INVALIDO ")</f>
        <v>ZONA 1</v>
      </c>
      <c r="B1142" s="53" t="str">
        <f>IFERROR(VLOOKUP(D1142,[28]CODIGOS!$A$1:$I$1872,3,0),"CODIGO INVALIDO ")</f>
        <v>IMBABURA</v>
      </c>
      <c r="C1142" s="53" t="str">
        <f>IFERROR(VLOOKUP(D1142,[28]CODIGOS!$A$1:$I$1872,4,0),"CODIGO INVALIDO ")</f>
        <v>SAN MIGUEL DE URCUQUI</v>
      </c>
      <c r="D1142" s="53" t="s">
        <v>1490</v>
      </c>
      <c r="E1142" s="53" t="str">
        <f>IFERROR(VLOOKUP(D1142,[29]CODIGOS!$A$1:$I$1872,6,0),"CODIGO INVALIDO ")</f>
        <v>CIUDAD BLANCA</v>
      </c>
      <c r="F1142" s="53" t="str">
        <f>IFERROR(VLOOKUP(D1142,[29]CODIGOS!$A$1:$I$1872,7,0),"CODIGO INVALIDO ")</f>
        <v>LAS TERMAS</v>
      </c>
      <c r="G1142" s="53" t="str">
        <f>IFERROR(VLOOKUP(D1142,[29]CODIGOS!$A$1:$I$1872,8,0),"CODIGO INVALIDO ")</f>
        <v>LAS TERMAS 2</v>
      </c>
      <c r="H1142" s="53" t="s">
        <v>1530</v>
      </c>
      <c r="I1142" s="53">
        <v>0.42231999999999997</v>
      </c>
      <c r="J1142" s="53">
        <v>-78.193560000000005</v>
      </c>
      <c r="K1142" s="24">
        <v>45211</v>
      </c>
      <c r="L1142" s="53" t="s">
        <v>112</v>
      </c>
      <c r="M1142" s="53" t="s">
        <v>17</v>
      </c>
      <c r="N1142" s="148">
        <v>0.45833333333333331</v>
      </c>
      <c r="O1142" s="148">
        <v>0.58333333333333337</v>
      </c>
      <c r="P1142" s="53">
        <v>10.43</v>
      </c>
      <c r="Q1142" s="53" t="s">
        <v>46</v>
      </c>
      <c r="R1142" s="23" t="s">
        <v>109</v>
      </c>
      <c r="S1142" s="23" t="s">
        <v>441</v>
      </c>
      <c r="T1142" s="53"/>
      <c r="U1142" s="53" t="s">
        <v>50</v>
      </c>
    </row>
    <row r="1143" spans="1:21" s="186" customFormat="1" ht="15" customHeight="1" x14ac:dyDescent="0.25">
      <c r="A1143" s="53" t="str">
        <f>IFERROR(VLOOKUP(D1143,[28]CODIGOS!$A$1:$I$1872,2,0),"CODIGO INVALIDO ")</f>
        <v>ZONA 1</v>
      </c>
      <c r="B1143" s="53" t="str">
        <f>IFERROR(VLOOKUP(D1143,[28]CODIGOS!$A$1:$I$1872,3,0),"CODIGO INVALIDO ")</f>
        <v>IMBABURA</v>
      </c>
      <c r="C1143" s="53" t="str">
        <f>IFERROR(VLOOKUP(D1143,[28]CODIGOS!$A$1:$I$1872,4,0),"CODIGO INVALIDO ")</f>
        <v>COTACACHI</v>
      </c>
      <c r="D1143" s="53" t="s">
        <v>1513</v>
      </c>
      <c r="E1143" s="53" t="str">
        <f>IFERROR(VLOOKUP(D1143,[29]CODIGOS!$A$1:$I$1872,6,0),"CODIGO INVALIDO ")</f>
        <v>TIERRA DEL SOL</v>
      </c>
      <c r="F1143" s="53" t="str">
        <f>IFERROR(VLOOKUP(D1143,[29]CODIGOS!$A$1:$I$1872,7,0),"CODIGO INVALIDO ")</f>
        <v>LAS TOLAS</v>
      </c>
      <c r="G1143" s="53" t="str">
        <f>IFERROR(VLOOKUP(D1143,[29]CODIGOS!$A$1:$I$1872,8,0),"CODIGO INVALIDO ")</f>
        <v>LAS TOLAS 1</v>
      </c>
      <c r="H1143" s="53" t="s">
        <v>1529</v>
      </c>
      <c r="I1143" s="53">
        <v>0.36426185141246797</v>
      </c>
      <c r="J1143" s="53">
        <v>-78.4566492150377</v>
      </c>
      <c r="K1143" s="24">
        <v>45212</v>
      </c>
      <c r="L1143" s="53" t="s">
        <v>1476</v>
      </c>
      <c r="M1143" s="53" t="s">
        <v>1033</v>
      </c>
      <c r="N1143" s="148" t="s">
        <v>1408</v>
      </c>
      <c r="O1143" s="148" t="s">
        <v>1477</v>
      </c>
      <c r="P1143" s="53">
        <v>1.8</v>
      </c>
      <c r="Q1143" s="53" t="s">
        <v>46</v>
      </c>
      <c r="R1143" s="23" t="s">
        <v>47</v>
      </c>
      <c r="S1143" s="23" t="s">
        <v>538</v>
      </c>
      <c r="T1143" s="53"/>
      <c r="U1143" s="53" t="s">
        <v>50</v>
      </c>
    </row>
    <row r="1144" spans="1:21" s="186" customFormat="1" ht="15" customHeight="1" x14ac:dyDescent="0.25">
      <c r="A1144" s="53" t="str">
        <f>IFERROR(VLOOKUP(D1144,[28]CODIGOS!$A$1:$I$1872,2,0),"CODIGO INVALIDO ")</f>
        <v>ZONA 1</v>
      </c>
      <c r="B1144" s="53" t="str">
        <f>IFERROR(VLOOKUP(D1144,[28]CODIGOS!$A$1:$I$1872,3,0),"CODIGO INVALIDO ")</f>
        <v>IMBABURA</v>
      </c>
      <c r="C1144" s="53" t="str">
        <f>IFERROR(VLOOKUP(D1144,[28]CODIGOS!$A$1:$I$1872,4,0),"CODIGO INVALIDO ")</f>
        <v>COTACACHI</v>
      </c>
      <c r="D1144" s="53" t="s">
        <v>1511</v>
      </c>
      <c r="E1144" s="53" t="str">
        <f>IFERROR(VLOOKUP(D1144,[29]CODIGOS!$A$1:$I$1872,6,0),"CODIGO INVALIDO ")</f>
        <v>TIERRA DEL SOL</v>
      </c>
      <c r="F1144" s="53" t="str">
        <f>IFERROR(VLOOKUP(D1144,[29]CODIGOS!$A$1:$I$1872,7,0),"CODIGO INVALIDO ")</f>
        <v>IMANTAG</v>
      </c>
      <c r="G1144" s="53" t="str">
        <f>IFERROR(VLOOKUP(D1144,[29]CODIGOS!$A$1:$I$1872,8,0),"CODIGO INVALIDO ")</f>
        <v>IMANTAG 1</v>
      </c>
      <c r="H1144" s="53" t="s">
        <v>1531</v>
      </c>
      <c r="I1144" s="53">
        <v>0.35818093400664902</v>
      </c>
      <c r="J1144" s="53">
        <v>-78.248674732989997</v>
      </c>
      <c r="K1144" s="24">
        <v>45212</v>
      </c>
      <c r="L1144" s="53" t="s">
        <v>112</v>
      </c>
      <c r="M1144" s="53" t="s">
        <v>17</v>
      </c>
      <c r="N1144" s="148">
        <v>0.5</v>
      </c>
      <c r="O1144" s="148">
        <v>0.58333333333333337</v>
      </c>
      <c r="P1144" s="53">
        <v>13.44</v>
      </c>
      <c r="Q1144" s="53" t="s">
        <v>46</v>
      </c>
      <c r="R1144" s="23" t="s">
        <v>47</v>
      </c>
      <c r="S1144" s="53" t="s">
        <v>83</v>
      </c>
      <c r="T1144" s="53"/>
      <c r="U1144" s="53" t="s">
        <v>50</v>
      </c>
    </row>
    <row r="1145" spans="1:21" s="186" customFormat="1" ht="15" customHeight="1" x14ac:dyDescent="0.25">
      <c r="A1145" s="53" t="str">
        <f>IFERROR(VLOOKUP(D1145,[28]CODIGOS!$A$1:$I$1872,2,0),"CODIGO INVALIDO ")</f>
        <v>ZONA 1</v>
      </c>
      <c r="B1145" s="53" t="str">
        <f>IFERROR(VLOOKUP(D1145,[28]CODIGOS!$A$1:$I$1872,3,0),"CODIGO INVALIDO ")</f>
        <v>IMBABURA</v>
      </c>
      <c r="C1145" s="53" t="str">
        <f>IFERROR(VLOOKUP(D1145,[28]CODIGOS!$A$1:$I$1872,4,0),"CODIGO INVALIDO ")</f>
        <v>COTACACHI</v>
      </c>
      <c r="D1145" s="53" t="s">
        <v>1511</v>
      </c>
      <c r="E1145" s="53" t="str">
        <f>IFERROR(VLOOKUP(D1145,[29]CODIGOS!$A$1:$I$1872,6,0),"CODIGO INVALIDO ")</f>
        <v>TIERRA DEL SOL</v>
      </c>
      <c r="F1145" s="53" t="str">
        <f>IFERROR(VLOOKUP(D1145,[29]CODIGOS!$A$1:$I$1872,7,0),"CODIGO INVALIDO ")</f>
        <v>IMANTAG</v>
      </c>
      <c r="G1145" s="53" t="str">
        <f>IFERROR(VLOOKUP(D1145,[29]CODIGOS!$A$1:$I$1872,8,0),"CODIGO INVALIDO ")</f>
        <v>IMANTAG 1</v>
      </c>
      <c r="H1145" s="53" t="s">
        <v>1532</v>
      </c>
      <c r="I1145" s="53">
        <v>0.34617999999999999</v>
      </c>
      <c r="J1145" s="53">
        <v>-78.195049999999995</v>
      </c>
      <c r="K1145" s="24">
        <v>45222</v>
      </c>
      <c r="L1145" s="53" t="s">
        <v>112</v>
      </c>
      <c r="M1145" s="53" t="s">
        <v>17</v>
      </c>
      <c r="N1145" s="148" t="s">
        <v>1408</v>
      </c>
      <c r="O1145" s="148" t="s">
        <v>1473</v>
      </c>
      <c r="P1145" s="53">
        <v>21.86</v>
      </c>
      <c r="Q1145" s="53" t="s">
        <v>46</v>
      </c>
      <c r="R1145" s="23" t="s">
        <v>47</v>
      </c>
      <c r="S1145" s="23" t="s">
        <v>83</v>
      </c>
      <c r="T1145" s="53"/>
      <c r="U1145" s="53" t="s">
        <v>50</v>
      </c>
    </row>
    <row r="1146" spans="1:21" s="186" customFormat="1" ht="15" customHeight="1" x14ac:dyDescent="0.25">
      <c r="A1146" s="53" t="str">
        <f>IFERROR(VLOOKUP(D1146,[28]CODIGOS!$A$1:$I$1872,2,0),"CODIGO INVALIDO ")</f>
        <v>ZONA 1</v>
      </c>
      <c r="B1146" s="53" t="str">
        <f>IFERROR(VLOOKUP(D1146,[28]CODIGOS!$A$1:$I$1872,3,0),"CODIGO INVALIDO ")</f>
        <v>IMBABURA</v>
      </c>
      <c r="C1146" s="53" t="str">
        <f>IFERROR(VLOOKUP(D1146,[28]CODIGOS!$A$1:$I$1872,4,0),"CODIGO INVALIDO ")</f>
        <v>OTAVALO</v>
      </c>
      <c r="D1146" s="53" t="s">
        <v>490</v>
      </c>
      <c r="E1146" s="53" t="str">
        <f>IFERROR(VLOOKUP(D1146,[29]CODIGOS!$A$1:$I$1872,6,0),"CODIGO INVALIDO ")</f>
        <v>VALLE DEL AMANECER</v>
      </c>
      <c r="F1146" s="53" t="str">
        <f>IFERROR(VLOOKUP(D1146,[29]CODIGOS!$A$1:$I$1872,7,0),"CODIGO INVALIDO ")</f>
        <v>LA CASCADA</v>
      </c>
      <c r="G1146" s="53" t="str">
        <f>IFERROR(VLOOKUP(D1146,[29]CODIGOS!$A$1:$I$1872,8,0),"CODIGO INVALIDO ")</f>
        <v>LA CASCADA 2</v>
      </c>
      <c r="H1146" s="53" t="s">
        <v>1533</v>
      </c>
      <c r="I1146" s="53">
        <v>0.25032199999999999</v>
      </c>
      <c r="J1146" s="53">
        <v>-78.222566</v>
      </c>
      <c r="K1146" s="24">
        <v>45225</v>
      </c>
      <c r="L1146" s="53" t="s">
        <v>112</v>
      </c>
      <c r="M1146" s="53" t="s">
        <v>17</v>
      </c>
      <c r="N1146" s="148" t="s">
        <v>1400</v>
      </c>
      <c r="O1146" s="148" t="s">
        <v>1515</v>
      </c>
      <c r="P1146" s="53">
        <v>41.8</v>
      </c>
      <c r="Q1146" s="53" t="s">
        <v>46</v>
      </c>
      <c r="R1146" s="23" t="s">
        <v>47</v>
      </c>
      <c r="S1146" s="23" t="s">
        <v>176</v>
      </c>
      <c r="T1146" s="53"/>
      <c r="U1146" s="53" t="s">
        <v>50</v>
      </c>
    </row>
    <row r="1147" spans="1:21" s="186" customFormat="1" ht="15" customHeight="1" x14ac:dyDescent="0.2">
      <c r="A1147" s="53" t="str">
        <f>IFERROR(VLOOKUP(D1147,[28]CODIGOS!$A$1:$I$1872,2,0),"CODIGO INVALIDO ")</f>
        <v>ZONA 1</v>
      </c>
      <c r="B1147" s="53" t="str">
        <f>IFERROR(VLOOKUP(D1147,[28]CODIGOS!$A$1:$I$1872,3,0),"CODIGO INVALIDO ")</f>
        <v>IMBABURA</v>
      </c>
      <c r="C1147" s="53" t="str">
        <f>IFERROR(VLOOKUP(D1147,[28]CODIGOS!$A$1:$I$1872,4,0),"CODIGO INVALIDO ")</f>
        <v>IBARRA</v>
      </c>
      <c r="D1147" s="53" t="s">
        <v>823</v>
      </c>
      <c r="E1147" s="53" t="str">
        <f>IFERROR(VLOOKUP(D1147,[29]CODIGOS!$A$1:$I$1872,6,0),"CODIGO INVALIDO ")</f>
        <v>CIUDAD BLANCA</v>
      </c>
      <c r="F1147" s="53" t="str">
        <f>IFERROR(VLOOKUP(D1147,[29]CODIGOS!$A$1:$I$1872,7,0),"CODIGO INVALIDO ")</f>
        <v>SALINAS</v>
      </c>
      <c r="G1147" s="53" t="str">
        <f>IFERROR(VLOOKUP(D1147,[29]CODIGOS!$A$1:$I$1872,8,0),"CODIGO INVALIDO ")</f>
        <v>SALINAS 1</v>
      </c>
      <c r="H1147" s="53" t="s">
        <v>1534</v>
      </c>
      <c r="I1147" s="53">
        <v>0.48286374230500001</v>
      </c>
      <c r="J1147" s="53">
        <v>-78.117804722209996</v>
      </c>
      <c r="K1147" s="67">
        <v>45234</v>
      </c>
      <c r="L1147" s="53" t="s">
        <v>112</v>
      </c>
      <c r="M1147" s="53" t="s">
        <v>17</v>
      </c>
      <c r="N1147" s="148" t="s">
        <v>1535</v>
      </c>
      <c r="O1147" s="148" t="s">
        <v>1536</v>
      </c>
      <c r="P1147" s="53">
        <v>19.8</v>
      </c>
      <c r="Q1147" s="53" t="s">
        <v>46</v>
      </c>
      <c r="R1147" s="23" t="s">
        <v>47</v>
      </c>
      <c r="S1147" s="23" t="s">
        <v>75</v>
      </c>
      <c r="T1147" s="53" t="s">
        <v>416</v>
      </c>
      <c r="U1147" s="53" t="s">
        <v>50</v>
      </c>
    </row>
    <row r="1148" spans="1:21" s="186" customFormat="1" ht="15" customHeight="1" x14ac:dyDescent="0.2">
      <c r="A1148" s="53" t="str">
        <f>IFERROR(VLOOKUP(D1148,[28]CODIGOS!$A$1:$I$1872,2,0),"CODIGO INVALIDO ")</f>
        <v>ZONA 1</v>
      </c>
      <c r="B1148" s="53" t="str">
        <f>IFERROR(VLOOKUP(D1148,[28]CODIGOS!$A$1:$I$1872,3,0),"CODIGO INVALIDO ")</f>
        <v>IMBABURA</v>
      </c>
      <c r="C1148" s="53" t="str">
        <f>IFERROR(VLOOKUP(D1148,[28]CODIGOS!$A$1:$I$1872,4,0),"CODIGO INVALIDO ")</f>
        <v>IBARRA</v>
      </c>
      <c r="D1148" s="53" t="s">
        <v>279</v>
      </c>
      <c r="E1148" s="53" t="str">
        <f>IFERROR(VLOOKUP(D1148,[29]CODIGOS!$A$1:$I$1872,6,0),"CODIGO INVALIDO ")</f>
        <v>CIUDAD BLANCA</v>
      </c>
      <c r="F1148" s="53" t="str">
        <f>IFERROR(VLOOKUP(D1148,[29]CODIGOS!$A$1:$I$1872,7,0),"CODIGO INVALIDO ")</f>
        <v>AMBUQUI</v>
      </c>
      <c r="G1148" s="53" t="str">
        <f>IFERROR(VLOOKUP(D1148,[29]CODIGOS!$A$1:$I$1872,8,0),"CODIGO INVALIDO ")</f>
        <v>AMBUQUI 1</v>
      </c>
      <c r="H1148" s="53" t="s">
        <v>1537</v>
      </c>
      <c r="I1148" s="53">
        <v>0.476551</v>
      </c>
      <c r="J1148" s="53">
        <v>-78.080501999999996</v>
      </c>
      <c r="K1148" s="67">
        <v>45235</v>
      </c>
      <c r="L1148" s="53" t="s">
        <v>112</v>
      </c>
      <c r="M1148" s="53" t="s">
        <v>17</v>
      </c>
      <c r="N1148" s="148" t="s">
        <v>1538</v>
      </c>
      <c r="O1148" s="148" t="s">
        <v>1447</v>
      </c>
      <c r="P1148" s="53">
        <v>30.8</v>
      </c>
      <c r="Q1148" s="53" t="s">
        <v>46</v>
      </c>
      <c r="R1148" s="23" t="s">
        <v>47</v>
      </c>
      <c r="S1148" s="23" t="s">
        <v>75</v>
      </c>
      <c r="T1148" s="53"/>
      <c r="U1148" s="53" t="s">
        <v>50</v>
      </c>
    </row>
    <row r="1149" spans="1:21" s="186" customFormat="1" ht="15" customHeight="1" x14ac:dyDescent="0.25">
      <c r="A1149" s="53" t="str">
        <f>IFERROR(VLOOKUP(D1149,[28]CODIGOS!$A$1:$I$1872,2,0),"CODIGO INVALIDO ")</f>
        <v>ZONA 1</v>
      </c>
      <c r="B1149" s="53" t="str">
        <f>IFERROR(VLOOKUP(D1149,[28]CODIGOS!$A$1:$I$1872,3,0),"CODIGO INVALIDO ")</f>
        <v>IMBABURA</v>
      </c>
      <c r="C1149" s="53" t="str">
        <f>IFERROR(VLOOKUP(D1149,[28]CODIGOS!$A$1:$I$1872,4,0),"CODIGO INVALIDO ")</f>
        <v>IBARRA</v>
      </c>
      <c r="D1149" s="53" t="s">
        <v>516</v>
      </c>
      <c r="E1149" s="53" t="str">
        <f>IFERROR(VLOOKUP(D1149,[29]CODIGOS!$A$1:$I$1872,6,0),"CODIGO INVALIDO ")</f>
        <v>CIUDAD BLANCA</v>
      </c>
      <c r="F1149" s="53" t="str">
        <f>IFERROR(VLOOKUP(D1149,[29]CODIGOS!$A$1:$I$1872,7,0),"CODIGO INVALIDO ")</f>
        <v>LA FLORIDA</v>
      </c>
      <c r="G1149" s="53" t="str">
        <f>IFERROR(VLOOKUP(D1149,[29]CODIGOS!$A$1:$I$1872,8,0),"CODIGO INVALIDO ")</f>
        <v>LA FLORIDA 2</v>
      </c>
      <c r="H1149" s="53" t="s">
        <v>825</v>
      </c>
      <c r="I1149" s="53">
        <v>-0.33214144645999999</v>
      </c>
      <c r="J1149" s="53">
        <v>-78.148498535000002</v>
      </c>
      <c r="K1149" s="24">
        <v>45250</v>
      </c>
      <c r="L1149" s="53" t="s">
        <v>112</v>
      </c>
      <c r="M1149" s="53" t="s">
        <v>17</v>
      </c>
      <c r="N1149" s="148" t="s">
        <v>1538</v>
      </c>
      <c r="O1149" s="148" t="s">
        <v>1539</v>
      </c>
      <c r="P1149" s="53">
        <v>2.48</v>
      </c>
      <c r="Q1149" s="53" t="s">
        <v>46</v>
      </c>
      <c r="R1149" s="53" t="s">
        <v>47</v>
      </c>
      <c r="S1149" s="53" t="s">
        <v>176</v>
      </c>
      <c r="T1149" s="53"/>
      <c r="U1149" s="53" t="s">
        <v>50</v>
      </c>
    </row>
    <row r="1150" spans="1:21" s="186" customFormat="1" ht="15" customHeight="1" x14ac:dyDescent="0.25">
      <c r="A1150" s="53" t="str">
        <f>IFERROR(VLOOKUP(D1150,[28]CODIGOS!$A$1:$I$1872,2,0),"CODIGO INVALIDO ")</f>
        <v>ZONA 1</v>
      </c>
      <c r="B1150" s="53" t="str">
        <f>IFERROR(VLOOKUP(D1150,[28]CODIGOS!$A$1:$I$1872,3,0),"CODIGO INVALIDO ")</f>
        <v>IMBABURA</v>
      </c>
      <c r="C1150" s="53" t="str">
        <f>IFERROR(VLOOKUP(D1150,[28]CODIGOS!$A$1:$I$1872,4,0),"CODIGO INVALIDO ")</f>
        <v>COTACACHI</v>
      </c>
      <c r="D1150" s="53" t="s">
        <v>1540</v>
      </c>
      <c r="E1150" s="53" t="str">
        <f>IFERROR(VLOOKUP(D1150,[29]CODIGOS!$A$1:$I$1872,6,0),"CODIGO INVALIDO ")</f>
        <v>TIERRA DEL SOL</v>
      </c>
      <c r="F1150" s="53" t="str">
        <f>IFERROR(VLOOKUP(D1150,[29]CODIGOS!$A$1:$I$1872,7,0),"CODIGO INVALIDO ")</f>
        <v>QUIROGA</v>
      </c>
      <c r="G1150" s="53" t="str">
        <f>IFERROR(VLOOKUP(D1150,[29]CODIGOS!$A$1:$I$1872,8,0),"CODIGO INVALIDO ")</f>
        <v>QUIROGA 1</v>
      </c>
      <c r="H1150" s="53" t="s">
        <v>1541</v>
      </c>
      <c r="I1150" s="53">
        <v>0.30249666441617168</v>
      </c>
      <c r="J1150" s="129">
        <v>-78.267693479585034</v>
      </c>
      <c r="K1150" s="24">
        <v>45258</v>
      </c>
      <c r="L1150" s="53" t="s">
        <v>1476</v>
      </c>
      <c r="M1150" s="53" t="s">
        <v>17</v>
      </c>
      <c r="N1150" s="148">
        <v>0.66666666666666663</v>
      </c>
      <c r="O1150" s="148">
        <v>0.70833333333333337</v>
      </c>
      <c r="P1150" s="53">
        <v>4.2</v>
      </c>
      <c r="Q1150" s="53" t="s">
        <v>46</v>
      </c>
      <c r="R1150" s="53" t="s">
        <v>47</v>
      </c>
      <c r="S1150" s="53" t="s">
        <v>1542</v>
      </c>
      <c r="T1150" s="53"/>
      <c r="U1150" s="53" t="s">
        <v>50</v>
      </c>
    </row>
    <row r="1151" spans="1:21" s="189" customFormat="1" ht="15" customHeight="1" x14ac:dyDescent="0.25">
      <c r="A1151" s="150" t="str">
        <f>IFERROR(VLOOKUP(D1151,[28]CODIGOS!$A$1:$I$1872,2,0),"CODIGO INVALIDO ")</f>
        <v>ZONA 1</v>
      </c>
      <c r="B1151" s="150" t="str">
        <f>IFERROR(VLOOKUP(D1151,[28]CODIGOS!$A$1:$I$1872,3,0),"CODIGO INVALIDO ")</f>
        <v>IMBABURA</v>
      </c>
      <c r="C1151" s="150" t="str">
        <f>IFERROR(VLOOKUP(D1151,[28]CODIGOS!$A$1:$I$1872,4,0),"CODIGO INVALIDO ")</f>
        <v>IBARRA</v>
      </c>
      <c r="D1151" s="150" t="s">
        <v>1486</v>
      </c>
      <c r="E1151" s="150" t="str">
        <f>IFERROR(VLOOKUP(D1151,[29]CODIGOS!$A$1:$I$1872,6,0),"CODIGO INVALIDO ")</f>
        <v>CIUDAD BLANCA</v>
      </c>
      <c r="F1151" s="150" t="str">
        <f>IFERROR(VLOOKUP(D1151,[29]CODIGOS!$A$1:$I$1872,7,0),"CODIGO INVALIDO ")</f>
        <v>LOS CEIBOS</v>
      </c>
      <c r="G1151" s="150" t="str">
        <f>IFERROR(VLOOKUP(D1151,[29]CODIGOS!$A$1:$I$1872,8,0),"CODIGO INVALIDO ")</f>
        <v>LOS CEIBOS 1</v>
      </c>
      <c r="H1151" s="150" t="s">
        <v>825</v>
      </c>
      <c r="I1151" s="53">
        <v>0.33204237551951599</v>
      </c>
      <c r="J1151" s="129">
        <v>-78.148390969455093</v>
      </c>
      <c r="K1151" s="24">
        <v>45265</v>
      </c>
      <c r="L1151" s="150" t="s">
        <v>1476</v>
      </c>
      <c r="M1151" s="150" t="s">
        <v>17</v>
      </c>
      <c r="N1151" s="148" t="s">
        <v>1408</v>
      </c>
      <c r="O1151" s="148" t="s">
        <v>1473</v>
      </c>
      <c r="P1151" s="53">
        <v>7.17</v>
      </c>
      <c r="Q1151" s="150" t="s">
        <v>46</v>
      </c>
      <c r="R1151" s="150" t="s">
        <v>47</v>
      </c>
      <c r="S1151" s="150" t="s">
        <v>75</v>
      </c>
      <c r="T1151" s="150"/>
      <c r="U1151" s="150" t="s">
        <v>50</v>
      </c>
    </row>
    <row r="1152" spans="1:21" s="189" customFormat="1" ht="15" customHeight="1" x14ac:dyDescent="0.25">
      <c r="A1152" s="150" t="str">
        <f>IFERROR(VLOOKUP(D1152,[28]CODIGOS!$A$1:$I$1872,2,0),"CODIGO INVALIDO ")</f>
        <v>ZONA 1</v>
      </c>
      <c r="B1152" s="150" t="str">
        <f>IFERROR(VLOOKUP(D1152,[28]CODIGOS!$A$1:$I$1872,3,0),"CODIGO INVALIDO ")</f>
        <v>IMBABURA</v>
      </c>
      <c r="C1152" s="150" t="str">
        <f>IFERROR(VLOOKUP(D1152,[28]CODIGOS!$A$1:$I$1872,4,0),"CODIGO INVALIDO ")</f>
        <v>IBARRA</v>
      </c>
      <c r="D1152" s="150" t="s">
        <v>516</v>
      </c>
      <c r="E1152" s="150" t="str">
        <f>IFERROR(VLOOKUP(D1152,[29]CODIGOS!$A$1:$I$1872,6,0),"CODIGO INVALIDO ")</f>
        <v>CIUDAD BLANCA</v>
      </c>
      <c r="F1152" s="150" t="str">
        <f>IFERROR(VLOOKUP(D1152,[29]CODIGOS!$A$1:$I$1872,7,0),"CODIGO INVALIDO ")</f>
        <v>LA FLORIDA</v>
      </c>
      <c r="G1152" s="150" t="str">
        <f>IFERROR(VLOOKUP(D1152,[29]CODIGOS!$A$1:$I$1872,8,0),"CODIGO INVALIDO ")</f>
        <v>LA FLORIDA 2</v>
      </c>
      <c r="H1152" s="150" t="s">
        <v>1495</v>
      </c>
      <c r="I1152" s="53">
        <v>0.33891025059820001</v>
      </c>
      <c r="J1152" s="129">
        <v>-78.182021210701294</v>
      </c>
      <c r="K1152" s="24">
        <v>45267</v>
      </c>
      <c r="L1152" s="150" t="s">
        <v>1476</v>
      </c>
      <c r="M1152" s="150" t="s">
        <v>17</v>
      </c>
      <c r="N1152" s="148">
        <v>0.45833333333333331</v>
      </c>
      <c r="O1152" s="148">
        <v>0.58333333333333337</v>
      </c>
      <c r="P1152" s="53">
        <v>20.399999999999999</v>
      </c>
      <c r="Q1152" s="150" t="s">
        <v>46</v>
      </c>
      <c r="R1152" s="150" t="s">
        <v>47</v>
      </c>
      <c r="S1152" s="150" t="s">
        <v>49</v>
      </c>
      <c r="T1152" s="150" t="s">
        <v>48</v>
      </c>
      <c r="U1152" s="150" t="s">
        <v>50</v>
      </c>
    </row>
    <row r="1153" spans="1:21" s="190" customFormat="1" ht="15" customHeight="1" x14ac:dyDescent="0.2">
      <c r="A1153" s="150" t="str">
        <f>IFERROR(VLOOKUP(D1153,[28]CODIGOS!$A$1:$I$1872,2,0),"CODIGO INVALIDO ")</f>
        <v>ZONA 1</v>
      </c>
      <c r="B1153" s="150" t="str">
        <f>IFERROR(VLOOKUP(D1153,[28]CODIGOS!$A$1:$I$1872,3,0),"CODIGO INVALIDO ")</f>
        <v>IMBABURA</v>
      </c>
      <c r="C1153" s="150" t="str">
        <f>IFERROR(VLOOKUP(D1153,[28]CODIGOS!$A$1:$I$1872,4,0),"CODIGO INVALIDO ")</f>
        <v>COTACACHI</v>
      </c>
      <c r="D1153" s="151" t="s">
        <v>1513</v>
      </c>
      <c r="E1153" s="150" t="str">
        <f>IFERROR(VLOOKUP(D1153,[29]CODIGOS!$A$1:$I$1872,6,0),"CODIGO INVALIDO ")</f>
        <v>TIERRA DEL SOL</v>
      </c>
      <c r="F1153" s="150" t="str">
        <f>IFERROR(VLOOKUP(D1153,[29]CODIGOS!$A$1:$I$1872,7,0),"CODIGO INVALIDO ")</f>
        <v>LAS TOLAS</v>
      </c>
      <c r="G1153" s="150" t="str">
        <f>IFERROR(VLOOKUP(D1153,[29]CODIGOS!$A$1:$I$1872,8,0),"CODIGO INVALIDO ")</f>
        <v>LAS TOLAS 1</v>
      </c>
      <c r="H1153" s="152" t="s">
        <v>1543</v>
      </c>
      <c r="I1153" s="74">
        <v>0.30608202880000002</v>
      </c>
      <c r="J1153" s="129">
        <v>-78.141666262499996</v>
      </c>
      <c r="K1153" s="22">
        <v>45275</v>
      </c>
      <c r="L1153" s="152" t="s">
        <v>1476</v>
      </c>
      <c r="M1153" s="152" t="s">
        <v>17</v>
      </c>
      <c r="N1153" s="153">
        <v>0.52083333333333337</v>
      </c>
      <c r="O1153" s="153">
        <v>0.58333333333333337</v>
      </c>
      <c r="P1153" s="74">
        <v>1.76</v>
      </c>
      <c r="Q1153" s="152" t="s">
        <v>46</v>
      </c>
      <c r="R1153" s="152" t="s">
        <v>47</v>
      </c>
      <c r="S1153" s="152" t="s">
        <v>83</v>
      </c>
      <c r="T1153" s="152"/>
      <c r="U1153" s="152" t="s">
        <v>1544</v>
      </c>
    </row>
    <row r="1154" spans="1:21" s="186" customFormat="1" ht="15" customHeight="1" x14ac:dyDescent="0.25">
      <c r="A1154" s="53" t="str">
        <f>IFERROR(VLOOKUP(D1154,[28]CODIGOS!$A$1:$I$1872,2,0),"CODIGO INVALIDO ")</f>
        <v>ZONA 1</v>
      </c>
      <c r="B1154" s="53" t="str">
        <f>IFERROR(VLOOKUP(D1154,[28]CODIGOS!$A$1:$I$1872,3,0),"CODIGO INVALIDO ")</f>
        <v>SUCUMBIOS</v>
      </c>
      <c r="C1154" s="53" t="str">
        <f>IFERROR(VLOOKUP(D1154,[28]CODIGOS!$A$1:$I$1872,4,0),"CODIGO INVALIDO ")</f>
        <v>CUYABENO</v>
      </c>
      <c r="D1154" s="53" t="s">
        <v>1271</v>
      </c>
      <c r="E1154" s="53" t="str">
        <f>IFERROR(VLOOKUP(D1154,[29]CODIGOS!$A$1:$I$1872,6,0),"CODIGO INVALIDO ")</f>
        <v>PUTUMAYO</v>
      </c>
      <c r="F1154" s="53" t="str">
        <f>IFERROR(VLOOKUP(D1154,[29]CODIGOS!$A$1:$I$1872,7,0),"CODIGO INVALIDO ")</f>
        <v>TARAPOA</v>
      </c>
      <c r="G1154" s="53" t="str">
        <f>IFERROR(VLOOKUP(D1154,[29]CODIGOS!$A$1:$I$1872,8,0),"CODIGO INVALIDO ")</f>
        <v>TARAPOA 1</v>
      </c>
      <c r="H1154" s="53" t="s">
        <v>1545</v>
      </c>
      <c r="I1154" s="53">
        <v>-0.10780439999999999</v>
      </c>
      <c r="J1154" s="129">
        <v>-76.4782443</v>
      </c>
      <c r="K1154" s="24">
        <v>44939</v>
      </c>
      <c r="L1154" s="53" t="s">
        <v>141</v>
      </c>
      <c r="M1154" s="53" t="s">
        <v>17</v>
      </c>
      <c r="N1154" s="148" t="s">
        <v>1399</v>
      </c>
      <c r="O1154" s="148" t="s">
        <v>1417</v>
      </c>
      <c r="P1154" s="53">
        <v>3.9</v>
      </c>
      <c r="Q1154" s="53" t="s">
        <v>46</v>
      </c>
      <c r="R1154" s="53" t="s">
        <v>47</v>
      </c>
      <c r="S1154" s="53" t="s">
        <v>166</v>
      </c>
      <c r="T1154" s="53"/>
      <c r="U1154" s="53" t="s">
        <v>50</v>
      </c>
    </row>
    <row r="1155" spans="1:21" s="186" customFormat="1" ht="15" customHeight="1" x14ac:dyDescent="0.25">
      <c r="A1155" s="53" t="str">
        <f>IFERROR(VLOOKUP(D1155,[28]CODIGOS!$A$1:$I$1872,2,0),"CODIGO INVALIDO ")</f>
        <v>ZONA 1</v>
      </c>
      <c r="B1155" s="53" t="str">
        <f>IFERROR(VLOOKUP(D1155,[28]CODIGOS!$A$1:$I$1872,3,0),"CODIGO INVALIDO ")</f>
        <v>SUCUMBIOS</v>
      </c>
      <c r="C1155" s="53" t="str">
        <f>IFERROR(VLOOKUP(D1155,[28]CODIGOS!$A$1:$I$1872,4,0),"CODIGO INVALIDO ")</f>
        <v>PUTUMAYO</v>
      </c>
      <c r="D1155" s="53" t="s">
        <v>209</v>
      </c>
      <c r="E1155" s="53" t="str">
        <f>IFERROR(VLOOKUP(D1155,[29]CODIGOS!$A$1:$I$1872,6,0),"CODIGO INVALIDO ")</f>
        <v>PUTUMAYO</v>
      </c>
      <c r="F1155" s="53" t="str">
        <f>IFERROR(VLOOKUP(D1155,[29]CODIGOS!$A$1:$I$1872,7,0),"CODIGO INVALIDO ")</f>
        <v>PUERTO DEL CARMEN</v>
      </c>
      <c r="G1155" s="53" t="str">
        <f>IFERROR(VLOOKUP(D1155,[29]CODIGOS!$A$1:$I$1872,8,0),"CODIGO INVALIDO ")</f>
        <v>PUERTO DEL CARMEN 1</v>
      </c>
      <c r="H1155" s="53" t="s">
        <v>1546</v>
      </c>
      <c r="I1155" s="53">
        <v>0.11608304999999999</v>
      </c>
      <c r="J1155" s="129">
        <v>-75.850845640325502</v>
      </c>
      <c r="K1155" s="24">
        <v>44956</v>
      </c>
      <c r="L1155" s="53" t="s">
        <v>141</v>
      </c>
      <c r="M1155" s="53" t="s">
        <v>17</v>
      </c>
      <c r="N1155" s="148" t="s">
        <v>1547</v>
      </c>
      <c r="O1155" s="148" t="s">
        <v>1399</v>
      </c>
      <c r="P1155" s="53">
        <v>23.08</v>
      </c>
      <c r="Q1155" s="53" t="s">
        <v>46</v>
      </c>
      <c r="R1155" s="53" t="s">
        <v>47</v>
      </c>
      <c r="S1155" s="53" t="s">
        <v>598</v>
      </c>
      <c r="T1155" s="53"/>
      <c r="U1155" s="53" t="s">
        <v>50</v>
      </c>
    </row>
    <row r="1156" spans="1:21" s="186" customFormat="1" ht="15" customHeight="1" x14ac:dyDescent="0.25">
      <c r="A1156" s="53" t="str">
        <f>IFERROR(VLOOKUP(D1156,[28]CODIGOS!$A$1:$I$1872,2,0),"CODIGO INVALIDO ")</f>
        <v>ZONA 1</v>
      </c>
      <c r="B1156" s="53" t="str">
        <f>IFERROR(VLOOKUP(D1156,[28]CODIGOS!$A$1:$I$1872,3,0),"CODIGO INVALIDO ")</f>
        <v>SUCUMBIOS</v>
      </c>
      <c r="C1156" s="53" t="str">
        <f>IFERROR(VLOOKUP(D1156,[28]CODIGOS!$A$1:$I$1872,4,0),"CODIGO INVALIDO ")</f>
        <v>LAGO AGRIO</v>
      </c>
      <c r="D1156" s="53" t="s">
        <v>277</v>
      </c>
      <c r="E1156" s="53" t="str">
        <f>IFERROR(VLOOKUP(D1156,[29]CODIGOS!$A$1:$I$1872,6,0),"CODIGO INVALIDO ")</f>
        <v>LAGO AGRIO</v>
      </c>
      <c r="F1156" s="53" t="str">
        <f>IFERROR(VLOOKUP(D1156,[29]CODIGOS!$A$1:$I$1872,7,0),"CODIGO INVALIDO ")</f>
        <v>LAS PALMERAS</v>
      </c>
      <c r="G1156" s="53" t="str">
        <f>IFERROR(VLOOKUP(D1156,[29]CODIGOS!$A$1:$I$1872,8,0),"CODIGO INVALIDO ")</f>
        <v>LAS PALMERAS 1</v>
      </c>
      <c r="H1156" s="53" t="s">
        <v>1548</v>
      </c>
      <c r="I1156" s="53">
        <v>0.11400621</v>
      </c>
      <c r="J1156" s="129">
        <v>-76.880993169999996</v>
      </c>
      <c r="K1156" s="24">
        <v>44965</v>
      </c>
      <c r="L1156" s="53" t="s">
        <v>141</v>
      </c>
      <c r="M1156" s="53" t="s">
        <v>17</v>
      </c>
      <c r="N1156" s="148" t="s">
        <v>1549</v>
      </c>
      <c r="O1156" s="148" t="s">
        <v>1400</v>
      </c>
      <c r="P1156" s="53">
        <v>2.97</v>
      </c>
      <c r="Q1156" s="53" t="s">
        <v>550</v>
      </c>
      <c r="R1156" s="53" t="s">
        <v>47</v>
      </c>
      <c r="S1156" s="53" t="s">
        <v>598</v>
      </c>
      <c r="T1156" s="53"/>
      <c r="U1156" s="53" t="s">
        <v>50</v>
      </c>
    </row>
    <row r="1157" spans="1:21" s="186" customFormat="1" ht="15" customHeight="1" x14ac:dyDescent="0.25">
      <c r="A1157" s="53" t="str">
        <f>IFERROR(VLOOKUP(D1157,[28]CODIGOS!$A$1:$I$1872,2,0),"CODIGO INVALIDO ")</f>
        <v>ZONA 1</v>
      </c>
      <c r="B1157" s="53" t="str">
        <f>IFERROR(VLOOKUP(D1157,[28]CODIGOS!$A$1:$I$1872,3,0),"CODIGO INVALIDO ")</f>
        <v>SUCUMBIOS</v>
      </c>
      <c r="C1157" s="53" t="str">
        <f>IFERROR(VLOOKUP(D1157,[28]CODIGOS!$A$1:$I$1872,4,0),"CODIGO INVALIDO ")</f>
        <v>SHUSHUFINDI</v>
      </c>
      <c r="D1157" s="53" t="s">
        <v>1550</v>
      </c>
      <c r="E1157" s="53" t="str">
        <f>IFERROR(VLOOKUP(D1157,[29]CODIGOS!$A$1:$I$1872,6,0),"CODIGO INVALIDO ")</f>
        <v>SHUSHUFINDI</v>
      </c>
      <c r="F1157" s="53" t="str">
        <f>IFERROR(VLOOKUP(D1157,[29]CODIGOS!$A$1:$I$1872,7,0),"CODIGO INVALIDO ")</f>
        <v>7 DE JULIO</v>
      </c>
      <c r="G1157" s="53" t="str">
        <f>IFERROR(VLOOKUP(D1157,[29]CODIGOS!$A$1:$I$1872,8,0),"CODIGO INVALIDO ")</f>
        <v>7 DE JULIO 1</v>
      </c>
      <c r="H1157" s="53" t="s">
        <v>1551</v>
      </c>
      <c r="I1157" s="53">
        <v>-0.17906762288446099</v>
      </c>
      <c r="J1157" s="129">
        <v>-76.836252039007107</v>
      </c>
      <c r="K1157" s="24">
        <v>44972</v>
      </c>
      <c r="L1157" s="53" t="s">
        <v>141</v>
      </c>
      <c r="M1157" s="53" t="s">
        <v>17</v>
      </c>
      <c r="N1157" s="148" t="s">
        <v>1510</v>
      </c>
      <c r="O1157" s="148" t="s">
        <v>1408</v>
      </c>
      <c r="P1157" s="53">
        <v>7</v>
      </c>
      <c r="Q1157" s="53" t="s">
        <v>550</v>
      </c>
      <c r="R1157" s="53" t="s">
        <v>109</v>
      </c>
      <c r="S1157" s="53" t="s">
        <v>65</v>
      </c>
      <c r="T1157" s="53"/>
      <c r="U1157" s="53" t="s">
        <v>50</v>
      </c>
    </row>
    <row r="1158" spans="1:21" s="186" customFormat="1" ht="15" customHeight="1" x14ac:dyDescent="0.25">
      <c r="A1158" s="53" t="str">
        <f>IFERROR(VLOOKUP(D1158,[28]CODIGOS!$A$1:$I$1872,2,0),"CODIGO INVALIDO ")</f>
        <v>ZONA 1</v>
      </c>
      <c r="B1158" s="53" t="str">
        <f>IFERROR(VLOOKUP(D1158,[28]CODIGOS!$A$1:$I$1872,3,0),"CODIGO INVALIDO ")</f>
        <v>SUCUMBIOS</v>
      </c>
      <c r="C1158" s="53" t="str">
        <f>IFERROR(VLOOKUP(D1158,[28]CODIGOS!$A$1:$I$1872,4,0),"CODIGO INVALIDO ")</f>
        <v>PUTUMAYO</v>
      </c>
      <c r="D1158" s="53" t="s">
        <v>209</v>
      </c>
      <c r="E1158" s="53" t="str">
        <f>IFERROR(VLOOKUP(D1158,[29]CODIGOS!$A$1:$I$1872,6,0),"CODIGO INVALIDO ")</f>
        <v>PUTUMAYO</v>
      </c>
      <c r="F1158" s="53" t="str">
        <f>IFERROR(VLOOKUP(D1158,[29]CODIGOS!$A$1:$I$1872,7,0),"CODIGO INVALIDO ")</f>
        <v>PUERTO DEL CARMEN</v>
      </c>
      <c r="G1158" s="53" t="str">
        <f>IFERROR(VLOOKUP(D1158,[29]CODIGOS!$A$1:$I$1872,8,0),"CODIGO INVALIDO ")</f>
        <v>PUERTO DEL CARMEN 1</v>
      </c>
      <c r="H1158" s="53" t="s">
        <v>1546</v>
      </c>
      <c r="I1158" s="53">
        <v>0.11608304999999999</v>
      </c>
      <c r="J1158" s="129">
        <v>-75.850845640325502</v>
      </c>
      <c r="K1158" s="24">
        <v>44987</v>
      </c>
      <c r="L1158" s="53" t="s">
        <v>141</v>
      </c>
      <c r="M1158" s="53" t="s">
        <v>17</v>
      </c>
      <c r="N1158" s="148" t="s">
        <v>1552</v>
      </c>
      <c r="O1158" s="148" t="s">
        <v>1553</v>
      </c>
      <c r="P1158" s="53">
        <v>5.67</v>
      </c>
      <c r="Q1158" s="53" t="s">
        <v>550</v>
      </c>
      <c r="R1158" s="53" t="s">
        <v>47</v>
      </c>
      <c r="S1158" s="53" t="s">
        <v>49</v>
      </c>
      <c r="T1158" s="53"/>
      <c r="U1158" s="53" t="s">
        <v>50</v>
      </c>
    </row>
    <row r="1159" spans="1:21" s="186" customFormat="1" ht="15" customHeight="1" x14ac:dyDescent="0.25">
      <c r="A1159" s="53" t="str">
        <f>IFERROR(VLOOKUP(D1159,[28]CODIGOS!$A$1:$I$1872,2,0),"CODIGO INVALIDO ")</f>
        <v>ZONA 1</v>
      </c>
      <c r="B1159" s="53" t="str">
        <f>IFERROR(VLOOKUP(D1159,[28]CODIGOS!$A$1:$I$1872,3,0),"CODIGO INVALIDO ")</f>
        <v>SUCUMBIOS</v>
      </c>
      <c r="C1159" s="53" t="str">
        <f>IFERROR(VLOOKUP(D1159,[28]CODIGOS!$A$1:$I$1872,4,0),"CODIGO INVALIDO ")</f>
        <v>LAGO AGRIO</v>
      </c>
      <c r="D1159" s="53" t="s">
        <v>1089</v>
      </c>
      <c r="E1159" s="53" t="str">
        <f>IFERROR(VLOOKUP(D1159,[29]CODIGOS!$A$1:$I$1872,6,0),"CODIGO INVALIDO ")</f>
        <v>LAGO AGRIO</v>
      </c>
      <c r="F1159" s="53" t="str">
        <f>IFERROR(VLOOKUP(D1159,[29]CODIGOS!$A$1:$I$1872,7,0),"CODIGO INVALIDO ")</f>
        <v>SANTA CECILIA</v>
      </c>
      <c r="G1159" s="53" t="str">
        <f>IFERROR(VLOOKUP(D1159,[29]CODIGOS!$A$1:$I$1872,8,0),"CODIGO INVALIDO ")</f>
        <v>SANTA CECILIA 2</v>
      </c>
      <c r="H1159" s="53" t="s">
        <v>1554</v>
      </c>
      <c r="I1159" s="53">
        <v>8.2985360057801105E-2</v>
      </c>
      <c r="J1159" s="129">
        <f>-76.9916219583363</f>
        <v>-76.991621958336296</v>
      </c>
      <c r="K1159" s="24">
        <v>44991</v>
      </c>
      <c r="L1159" s="53" t="s">
        <v>141</v>
      </c>
      <c r="M1159" s="53" t="s">
        <v>17</v>
      </c>
      <c r="N1159" s="148" t="s">
        <v>1555</v>
      </c>
      <c r="O1159" s="148" t="s">
        <v>1418</v>
      </c>
      <c r="P1159" s="53">
        <v>20.12</v>
      </c>
      <c r="Q1159" s="53" t="s">
        <v>550</v>
      </c>
      <c r="R1159" s="53" t="s">
        <v>109</v>
      </c>
      <c r="S1159" s="53" t="s">
        <v>65</v>
      </c>
      <c r="T1159" s="53"/>
      <c r="U1159" s="53" t="s">
        <v>50</v>
      </c>
    </row>
    <row r="1160" spans="1:21" s="185" customFormat="1" ht="15" customHeight="1" x14ac:dyDescent="0.25">
      <c r="A1160" s="53" t="str">
        <f>IFERROR(VLOOKUP(D1160,[28]CODIGOS!$A$1:$I$1872,2,0),"CODIGO INVALIDO ")</f>
        <v>ZONA 1</v>
      </c>
      <c r="B1160" s="53" t="str">
        <f>IFERROR(VLOOKUP(D1160,[28]CODIGOS!$A$1:$I$1872,3,0),"CODIGO INVALIDO ")</f>
        <v>SUCUMBIOS</v>
      </c>
      <c r="C1160" s="53" t="str">
        <f>IFERROR(VLOOKUP(D1160,[28]CODIGOS!$A$1:$I$1872,4,0),"CODIGO INVALIDO ")</f>
        <v>LAGO AGRIO</v>
      </c>
      <c r="D1160" s="23" t="s">
        <v>277</v>
      </c>
      <c r="E1160" s="53" t="str">
        <f>IFERROR(VLOOKUP(D1160,[29]CODIGOS!$A$1:$I$1872,6,0),"CODIGO INVALIDO ")</f>
        <v>LAGO AGRIO</v>
      </c>
      <c r="F1160" s="53" t="str">
        <f>IFERROR(VLOOKUP(D1160,[29]CODIGOS!$A$1:$I$1872,7,0),"CODIGO INVALIDO ")</f>
        <v>LAS PALMERAS</v>
      </c>
      <c r="G1160" s="53" t="str">
        <f>IFERROR(VLOOKUP(D1160,[29]CODIGOS!$A$1:$I$1872,8,0),"CODIGO INVALIDO ")</f>
        <v>LAS PALMERAS 1</v>
      </c>
      <c r="H1160" s="23" t="s">
        <v>1556</v>
      </c>
      <c r="I1160" s="23">
        <v>0.113367477048545</v>
      </c>
      <c r="J1160" s="129">
        <v>-76.880745889029001</v>
      </c>
      <c r="K1160" s="24">
        <v>45016</v>
      </c>
      <c r="L1160" s="23" t="s">
        <v>141</v>
      </c>
      <c r="M1160" s="53" t="s">
        <v>17</v>
      </c>
      <c r="N1160" s="62">
        <v>0.52083333333333337</v>
      </c>
      <c r="O1160" s="62">
        <v>0.58333333333333337</v>
      </c>
      <c r="P1160" s="23">
        <v>3.6</v>
      </c>
      <c r="Q1160" s="23" t="s">
        <v>550</v>
      </c>
      <c r="R1160" s="23" t="s">
        <v>47</v>
      </c>
      <c r="S1160" s="23" t="s">
        <v>598</v>
      </c>
      <c r="T1160" s="23"/>
      <c r="U1160" s="23" t="s">
        <v>50</v>
      </c>
    </row>
    <row r="1161" spans="1:21" s="185" customFormat="1" ht="15" customHeight="1" x14ac:dyDescent="0.25">
      <c r="A1161" s="53" t="str">
        <f>IFERROR(VLOOKUP(D1161,[28]CODIGOS!$A$1:$I$1872,2,0),"CODIGO INVALIDO ")</f>
        <v>ZONA 1</v>
      </c>
      <c r="B1161" s="53" t="str">
        <f>IFERROR(VLOOKUP(D1161,[28]CODIGOS!$A$1:$I$1872,3,0),"CODIGO INVALIDO ")</f>
        <v>SUCUMBIOS</v>
      </c>
      <c r="C1161" s="53" t="str">
        <f>IFERROR(VLOOKUP(D1161,[28]CODIGOS!$A$1:$I$1872,4,0),"CODIGO INVALIDO ")</f>
        <v>LAGO AGRIO</v>
      </c>
      <c r="D1161" s="23" t="s">
        <v>277</v>
      </c>
      <c r="E1161" s="53" t="str">
        <f>IFERROR(VLOOKUP(D1161,[29]CODIGOS!$A$1:$I$1872,6,0),"CODIGO INVALIDO ")</f>
        <v>LAGO AGRIO</v>
      </c>
      <c r="F1161" s="53" t="str">
        <f>IFERROR(VLOOKUP(D1161,[29]CODIGOS!$A$1:$I$1872,7,0),"CODIGO INVALIDO ")</f>
        <v>LAS PALMERAS</v>
      </c>
      <c r="G1161" s="53" t="str">
        <f>IFERROR(VLOOKUP(D1161,[29]CODIGOS!$A$1:$I$1872,8,0),"CODIGO INVALIDO ")</f>
        <v>LAS PALMERAS 1</v>
      </c>
      <c r="H1161" s="23" t="s">
        <v>1557</v>
      </c>
      <c r="I1161" s="23">
        <v>0.10713641</v>
      </c>
      <c r="J1161" s="129">
        <v>-76.883406600000001</v>
      </c>
      <c r="K1161" s="24">
        <v>45017</v>
      </c>
      <c r="L1161" s="23" t="s">
        <v>141</v>
      </c>
      <c r="M1161" s="53" t="s">
        <v>17</v>
      </c>
      <c r="N1161" s="62">
        <v>0.60416666666666663</v>
      </c>
      <c r="O1161" s="62">
        <v>0.65277777777777779</v>
      </c>
      <c r="P1161" s="23">
        <v>10.92</v>
      </c>
      <c r="Q1161" s="23" t="s">
        <v>550</v>
      </c>
      <c r="R1161" s="23" t="s">
        <v>47</v>
      </c>
      <c r="S1161" s="23" t="s">
        <v>598</v>
      </c>
      <c r="T1161" s="23" t="s">
        <v>239</v>
      </c>
      <c r="U1161" s="23" t="s">
        <v>50</v>
      </c>
    </row>
    <row r="1162" spans="1:21" s="185" customFormat="1" ht="15" customHeight="1" x14ac:dyDescent="0.25">
      <c r="A1162" s="53" t="str">
        <f>IFERROR(VLOOKUP(D1162,[28]CODIGOS!$A$1:$I$1872,2,0),"CODIGO INVALIDO ")</f>
        <v>ZONA 1</v>
      </c>
      <c r="B1162" s="53" t="str">
        <f>IFERROR(VLOOKUP(D1162,[28]CODIGOS!$A$1:$I$1872,3,0),"CODIGO INVALIDO ")</f>
        <v>SUCUMBIOS</v>
      </c>
      <c r="C1162" s="53" t="str">
        <f>IFERROR(VLOOKUP(D1162,[28]CODIGOS!$A$1:$I$1872,4,0),"CODIGO INVALIDO ")</f>
        <v>LAGO AGRIO</v>
      </c>
      <c r="D1162" s="65" t="s">
        <v>1276</v>
      </c>
      <c r="E1162" s="53" t="str">
        <f>IFERROR(VLOOKUP(D1162,[29]CODIGOS!$A$1:$I$1872,6,0),"CODIGO INVALIDO ")</f>
        <v>LAGO AGRIO</v>
      </c>
      <c r="F1162" s="53" t="str">
        <f>IFERROR(VLOOKUP(D1162,[29]CODIGOS!$A$1:$I$1872,7,0),"CODIGO INVALIDO ")</f>
        <v>PACAYACU</v>
      </c>
      <c r="G1162" s="53" t="str">
        <f>IFERROR(VLOOKUP(D1162,[29]CODIGOS!$A$1:$I$1872,8,0),"CODIGO INVALIDO ")</f>
        <v>PACAYACU 2</v>
      </c>
      <c r="H1162" s="23" t="s">
        <v>1558</v>
      </c>
      <c r="I1162" s="23">
        <v>-4.658936802587E-2</v>
      </c>
      <c r="J1162" s="129">
        <v>-76.575098037865203</v>
      </c>
      <c r="K1162" s="24">
        <v>45020</v>
      </c>
      <c r="L1162" s="23" t="s">
        <v>141</v>
      </c>
      <c r="M1162" s="53" t="s">
        <v>17</v>
      </c>
      <c r="N1162" s="62">
        <v>0.33333333333333331</v>
      </c>
      <c r="O1162" s="62">
        <v>0.75</v>
      </c>
      <c r="P1162" s="23">
        <v>5.0599999999999996</v>
      </c>
      <c r="Q1162" s="23" t="s">
        <v>550</v>
      </c>
      <c r="R1162" s="23" t="s">
        <v>47</v>
      </c>
      <c r="S1162" s="23" t="s">
        <v>598</v>
      </c>
      <c r="T1162" s="23" t="s">
        <v>467</v>
      </c>
      <c r="U1162" s="23" t="s">
        <v>50</v>
      </c>
    </row>
    <row r="1163" spans="1:21" s="185" customFormat="1" ht="15" customHeight="1" x14ac:dyDescent="0.25">
      <c r="A1163" s="53" t="str">
        <f>IFERROR(VLOOKUP(D1163,[28]CODIGOS!$A$1:$I$1872,2,0),"CODIGO INVALIDO ")</f>
        <v>ZONA 1</v>
      </c>
      <c r="B1163" s="53" t="str">
        <f>IFERROR(VLOOKUP(D1163,[28]CODIGOS!$A$1:$I$1872,3,0),"CODIGO INVALIDO ")</f>
        <v>SUCUMBIOS</v>
      </c>
      <c r="C1163" s="53" t="str">
        <f>IFERROR(VLOOKUP(D1163,[28]CODIGOS!$A$1:$I$1872,4,0),"CODIGO INVALIDO ")</f>
        <v>LAGO AGRIO</v>
      </c>
      <c r="D1163" s="23" t="s">
        <v>661</v>
      </c>
      <c r="E1163" s="53" t="str">
        <f>IFERROR(VLOOKUP(D1163,[29]CODIGOS!$A$1:$I$1872,6,0),"CODIGO INVALIDO ")</f>
        <v>LAGO AGRIO</v>
      </c>
      <c r="F1163" s="53" t="str">
        <f>IFERROR(VLOOKUP(D1163,[29]CODIGOS!$A$1:$I$1872,7,0),"CODIGO INVALIDO ")</f>
        <v>LAS PALMERAS</v>
      </c>
      <c r="G1163" s="53" t="str">
        <f>IFERROR(VLOOKUP(D1163,[29]CODIGOS!$A$1:$I$1872,8,0),"CODIGO INVALIDO ")</f>
        <v>LAS PALMERAS 2</v>
      </c>
      <c r="H1163" s="23" t="s">
        <v>1559</v>
      </c>
      <c r="I1163" s="23">
        <v>9.7662386383678898E-2</v>
      </c>
      <c r="J1163" s="129">
        <v>-76.893672941732802</v>
      </c>
      <c r="K1163" s="24">
        <v>45021</v>
      </c>
      <c r="L1163" s="23" t="s">
        <v>141</v>
      </c>
      <c r="M1163" s="53" t="s">
        <v>17</v>
      </c>
      <c r="N1163" s="62">
        <v>0.47916666666666669</v>
      </c>
      <c r="O1163" s="62">
        <v>0.52083333333333337</v>
      </c>
      <c r="P1163" s="23">
        <v>3.71</v>
      </c>
      <c r="Q1163" s="23" t="s">
        <v>550</v>
      </c>
      <c r="R1163" s="23" t="s">
        <v>47</v>
      </c>
      <c r="S1163" s="23" t="s">
        <v>467</v>
      </c>
      <c r="T1163" s="23"/>
      <c r="U1163" s="23" t="s">
        <v>50</v>
      </c>
    </row>
    <row r="1164" spans="1:21" s="185" customFormat="1" ht="15" customHeight="1" x14ac:dyDescent="0.25">
      <c r="A1164" s="53" t="str">
        <f>IFERROR(VLOOKUP(D1164,[28]CODIGOS!$A$1:$I$1872,2,0),"CODIGO INVALIDO ")</f>
        <v>ZONA 1</v>
      </c>
      <c r="B1164" s="53" t="str">
        <f>IFERROR(VLOOKUP(D1164,[28]CODIGOS!$A$1:$I$1872,3,0),"CODIGO INVALIDO ")</f>
        <v>SUCUMBIOS</v>
      </c>
      <c r="C1164" s="53" t="str">
        <f>IFERROR(VLOOKUP(D1164,[28]CODIGOS!$A$1:$I$1872,4,0),"CODIGO INVALIDO ")</f>
        <v>CASCALES</v>
      </c>
      <c r="D1164" s="65" t="s">
        <v>465</v>
      </c>
      <c r="E1164" s="53" t="str">
        <f>IFERROR(VLOOKUP(D1164,[29]CODIGOS!$A$1:$I$1872,6,0),"CODIGO INVALIDO ")</f>
        <v>SUCUMBIOS</v>
      </c>
      <c r="F1164" s="53" t="str">
        <f>IFERROR(VLOOKUP(D1164,[29]CODIGOS!$A$1:$I$1872,7,0),"CODIGO INVALIDO ")</f>
        <v>CASCALES</v>
      </c>
      <c r="G1164" s="53" t="str">
        <f>IFERROR(VLOOKUP(D1164,[29]CODIGOS!$A$1:$I$1872,8,0),"CODIGO INVALIDO ")</f>
        <v>CASCALES 1</v>
      </c>
      <c r="H1164" s="23" t="s">
        <v>1560</v>
      </c>
      <c r="I1164" s="23">
        <v>8.0191093794417204E-2</v>
      </c>
      <c r="J1164" s="129">
        <v>-77.206811905707596</v>
      </c>
      <c r="K1164" s="24">
        <v>45022</v>
      </c>
      <c r="L1164" s="23" t="s">
        <v>141</v>
      </c>
      <c r="M1164" s="53" t="s">
        <v>17</v>
      </c>
      <c r="N1164" s="62">
        <v>0.5</v>
      </c>
      <c r="O1164" s="62">
        <v>0.54166666666666663</v>
      </c>
      <c r="P1164" s="23">
        <v>6.86</v>
      </c>
      <c r="Q1164" s="23" t="s">
        <v>550</v>
      </c>
      <c r="R1164" s="23" t="s">
        <v>47</v>
      </c>
      <c r="S1164" s="23" t="s">
        <v>467</v>
      </c>
      <c r="T1164" s="23" t="s">
        <v>1561</v>
      </c>
      <c r="U1164" s="23" t="s">
        <v>50</v>
      </c>
    </row>
    <row r="1165" spans="1:21" s="185" customFormat="1" ht="15" customHeight="1" x14ac:dyDescent="0.25">
      <c r="A1165" s="53" t="str">
        <f>IFERROR(VLOOKUP(D1165,[28]CODIGOS!$A$1:$I$1872,2,0),"CODIGO INVALIDO ")</f>
        <v>ZONA 1</v>
      </c>
      <c r="B1165" s="53" t="str">
        <f>IFERROR(VLOOKUP(D1165,[28]CODIGOS!$A$1:$I$1872,3,0),"CODIGO INVALIDO ")</f>
        <v>SUCUMBIOS</v>
      </c>
      <c r="C1165" s="53" t="str">
        <f>IFERROR(VLOOKUP(D1165,[28]CODIGOS!$A$1:$I$1872,4,0),"CODIGO INVALIDO ")</f>
        <v>LAGO AGRIO</v>
      </c>
      <c r="D1165" s="65" t="s">
        <v>377</v>
      </c>
      <c r="E1165" s="53" t="str">
        <f>IFERROR(VLOOKUP(D1165,[29]CODIGOS!$A$1:$I$1872,6,0),"CODIGO INVALIDO ")</f>
        <v>LAGO AGRIO</v>
      </c>
      <c r="F1165" s="53" t="str">
        <f>IFERROR(VLOOKUP(D1165,[29]CODIGOS!$A$1:$I$1872,7,0),"CODIGO INVALIDO ")</f>
        <v>EL ENO</v>
      </c>
      <c r="G1165" s="53" t="str">
        <f>IFERROR(VLOOKUP(D1165,[29]CODIGOS!$A$1:$I$1872,8,0),"CODIGO INVALIDO ")</f>
        <v>EL ENO 1</v>
      </c>
      <c r="H1165" s="23" t="s">
        <v>1562</v>
      </c>
      <c r="I1165" s="23">
        <v>-7.0465124289438005E-2</v>
      </c>
      <c r="J1165" s="129">
        <v>-76.878867401942003</v>
      </c>
      <c r="K1165" s="24">
        <v>45025</v>
      </c>
      <c r="L1165" s="23" t="s">
        <v>141</v>
      </c>
      <c r="M1165" s="53" t="s">
        <v>17</v>
      </c>
      <c r="N1165" s="62">
        <v>0.45833333333333331</v>
      </c>
      <c r="O1165" s="62">
        <v>0.54166666666666663</v>
      </c>
      <c r="P1165" s="23">
        <v>9.74</v>
      </c>
      <c r="Q1165" s="23" t="s">
        <v>550</v>
      </c>
      <c r="R1165" s="23" t="s">
        <v>47</v>
      </c>
      <c r="S1165" s="23" t="s">
        <v>467</v>
      </c>
      <c r="T1165" s="23" t="s">
        <v>451</v>
      </c>
      <c r="U1165" s="23" t="s">
        <v>50</v>
      </c>
    </row>
    <row r="1166" spans="1:21" s="186" customFormat="1" ht="15" customHeight="1" x14ac:dyDescent="0.25">
      <c r="A1166" s="53" t="str">
        <f>IFERROR(VLOOKUP(D1166,[28]CODIGOS!$A$1:$I$1872,2,0),"CODIGO INVALIDO ")</f>
        <v>ZONA 1</v>
      </c>
      <c r="B1166" s="53" t="str">
        <f>IFERROR(VLOOKUP(D1166,[28]CODIGOS!$A$1:$I$1872,3,0),"CODIGO INVALIDO ")</f>
        <v>SUCUMBIOS</v>
      </c>
      <c r="C1166" s="53" t="str">
        <f>IFERROR(VLOOKUP(D1166,[28]CODIGOS!$A$1:$I$1872,4,0),"CODIGO INVALIDO ")</f>
        <v>LAGO AGRIO</v>
      </c>
      <c r="D1166" s="53" t="s">
        <v>1089</v>
      </c>
      <c r="E1166" s="53" t="str">
        <f>IFERROR(VLOOKUP(D1166,[29]CODIGOS!$A$1:$I$1872,6,0),"CODIGO INVALIDO ")</f>
        <v>LAGO AGRIO</v>
      </c>
      <c r="F1166" s="53" t="str">
        <f>IFERROR(VLOOKUP(D1166,[29]CODIGOS!$A$1:$I$1872,7,0),"CODIGO INVALIDO ")</f>
        <v>SANTA CECILIA</v>
      </c>
      <c r="G1166" s="53" t="str">
        <f>IFERROR(VLOOKUP(D1166,[29]CODIGOS!$A$1:$I$1872,8,0),"CODIGO INVALIDO ")</f>
        <v>SANTA CECILIA 2</v>
      </c>
      <c r="H1166" s="53" t="s">
        <v>1563</v>
      </c>
      <c r="I1166" s="53">
        <v>8.326365744E-2</v>
      </c>
      <c r="J1166" s="129">
        <v>-76.991995881199998</v>
      </c>
      <c r="K1166" s="24">
        <v>45031</v>
      </c>
      <c r="L1166" s="53" t="s">
        <v>141</v>
      </c>
      <c r="M1166" s="53" t="s">
        <v>17</v>
      </c>
      <c r="N1166" s="148" t="s">
        <v>1555</v>
      </c>
      <c r="O1166" s="148" t="s">
        <v>1564</v>
      </c>
      <c r="P1166" s="53">
        <v>18.59</v>
      </c>
      <c r="Q1166" s="53" t="s">
        <v>550</v>
      </c>
      <c r="R1166" s="53" t="s">
        <v>109</v>
      </c>
      <c r="S1166" s="53" t="s">
        <v>65</v>
      </c>
      <c r="T1166" s="53"/>
      <c r="U1166" s="53" t="s">
        <v>50</v>
      </c>
    </row>
    <row r="1167" spans="1:21" s="186" customFormat="1" ht="15" customHeight="1" x14ac:dyDescent="0.25">
      <c r="A1167" s="53" t="str">
        <f>IFERROR(VLOOKUP(D1167,[28]CODIGOS!$A$1:$I$1872,2,0),"CODIGO INVALIDO ")</f>
        <v>ZONA 1</v>
      </c>
      <c r="B1167" s="53" t="str">
        <f>IFERROR(VLOOKUP(D1167,[28]CODIGOS!$A$1:$I$1872,3,0),"CODIGO INVALIDO ")</f>
        <v>SUCUMBIOS</v>
      </c>
      <c r="C1167" s="53" t="str">
        <f>IFERROR(VLOOKUP(D1167,[28]CODIGOS!$A$1:$I$1872,4,0),"CODIGO INVALIDO ")</f>
        <v>LAGO AGRIO</v>
      </c>
      <c r="D1167" s="53" t="s">
        <v>1089</v>
      </c>
      <c r="E1167" s="53" t="str">
        <f>IFERROR(VLOOKUP(D1167,[29]CODIGOS!$A$1:$I$1872,6,0),"CODIGO INVALIDO ")</f>
        <v>LAGO AGRIO</v>
      </c>
      <c r="F1167" s="53" t="str">
        <f>IFERROR(VLOOKUP(D1167,[29]CODIGOS!$A$1:$I$1872,7,0),"CODIGO INVALIDO ")</f>
        <v>SANTA CECILIA</v>
      </c>
      <c r="G1167" s="53" t="str">
        <f>IFERROR(VLOOKUP(D1167,[29]CODIGOS!$A$1:$I$1872,8,0),"CODIGO INVALIDO ")</f>
        <v>SANTA CECILIA 2</v>
      </c>
      <c r="H1167" s="53" t="s">
        <v>1565</v>
      </c>
      <c r="I1167" s="53">
        <v>8.3013260040929807E-2</v>
      </c>
      <c r="J1167" s="129">
        <v>-76.991802454031102</v>
      </c>
      <c r="K1167" s="24">
        <v>45032</v>
      </c>
      <c r="L1167" s="53" t="s">
        <v>141</v>
      </c>
      <c r="M1167" s="53" t="s">
        <v>17</v>
      </c>
      <c r="N1167" s="148" t="s">
        <v>1539</v>
      </c>
      <c r="O1167" s="148" t="s">
        <v>1566</v>
      </c>
      <c r="P1167" s="53">
        <v>12.78</v>
      </c>
      <c r="Q1167" s="53" t="s">
        <v>550</v>
      </c>
      <c r="R1167" s="53" t="s">
        <v>109</v>
      </c>
      <c r="S1167" s="53" t="s">
        <v>65</v>
      </c>
      <c r="T1167" s="53"/>
      <c r="U1167" s="53" t="s">
        <v>50</v>
      </c>
    </row>
    <row r="1168" spans="1:21" s="186" customFormat="1" ht="15" customHeight="1" x14ac:dyDescent="0.25">
      <c r="A1168" s="53" t="str">
        <f>IFERROR(VLOOKUP(D1168,[28]CODIGOS!$A$1:$I$1872,2,0),"CODIGO INVALIDO ")</f>
        <v>ZONA 1</v>
      </c>
      <c r="B1168" s="53" t="str">
        <f>IFERROR(VLOOKUP(D1168,[28]CODIGOS!$A$1:$I$1872,3,0),"CODIGO INVALIDO ")</f>
        <v>SUCUMBIOS</v>
      </c>
      <c r="C1168" s="53" t="str">
        <f>IFERROR(VLOOKUP(D1168,[28]CODIGOS!$A$1:$I$1872,4,0),"CODIGO INVALIDO ")</f>
        <v>LAGO AGRIO</v>
      </c>
      <c r="D1168" s="53" t="s">
        <v>1089</v>
      </c>
      <c r="E1168" s="53" t="str">
        <f>IFERROR(VLOOKUP(D1168,[29]CODIGOS!$A$1:$I$1872,6,0),"CODIGO INVALIDO ")</f>
        <v>LAGO AGRIO</v>
      </c>
      <c r="F1168" s="53" t="str">
        <f>IFERROR(VLOOKUP(D1168,[29]CODIGOS!$A$1:$I$1872,7,0),"CODIGO INVALIDO ")</f>
        <v>SANTA CECILIA</v>
      </c>
      <c r="G1168" s="53" t="str">
        <f>IFERROR(VLOOKUP(D1168,[29]CODIGOS!$A$1:$I$1872,8,0),"CODIGO INVALIDO ")</f>
        <v>SANTA CECILIA 2</v>
      </c>
      <c r="H1168" s="53" t="s">
        <v>1565</v>
      </c>
      <c r="I1168" s="53">
        <v>8.326365744E-2</v>
      </c>
      <c r="J1168" s="129">
        <v>-76.991995881199998</v>
      </c>
      <c r="K1168" s="24">
        <v>45041</v>
      </c>
      <c r="L1168" s="53" t="s">
        <v>141</v>
      </c>
      <c r="M1168" s="53" t="s">
        <v>17</v>
      </c>
      <c r="N1168" s="148" t="s">
        <v>1479</v>
      </c>
      <c r="O1168" s="148" t="s">
        <v>1448</v>
      </c>
      <c r="P1168" s="53">
        <v>5.85</v>
      </c>
      <c r="Q1168" s="53" t="s">
        <v>550</v>
      </c>
      <c r="R1168" s="53" t="s">
        <v>109</v>
      </c>
      <c r="S1168" s="53" t="s">
        <v>65</v>
      </c>
      <c r="T1168" s="53" t="s">
        <v>1567</v>
      </c>
      <c r="U1168" s="53" t="s">
        <v>50</v>
      </c>
    </row>
    <row r="1169" spans="1:21" s="186" customFormat="1" ht="15" customHeight="1" x14ac:dyDescent="0.25">
      <c r="A1169" s="53" t="str">
        <f>IFERROR(VLOOKUP(D1169,[28]CODIGOS!$A$1:$I$1872,2,0),"CODIGO INVALIDO ")</f>
        <v>ZONA 1</v>
      </c>
      <c r="B1169" s="53" t="str">
        <f>IFERROR(VLOOKUP(D1169,[28]CODIGOS!$A$1:$I$1872,3,0),"CODIGO INVALIDO ")</f>
        <v>SUCUMBIOS</v>
      </c>
      <c r="C1169" s="53" t="str">
        <f>IFERROR(VLOOKUP(D1169,[28]CODIGOS!$A$1:$I$1872,4,0),"CODIGO INVALIDO ")</f>
        <v>LAGO AGRIO</v>
      </c>
      <c r="D1169" s="53" t="s">
        <v>1089</v>
      </c>
      <c r="E1169" s="53" t="str">
        <f>IFERROR(VLOOKUP(D1169,[29]CODIGOS!$A$1:$I$1872,6,0),"CODIGO INVALIDO ")</f>
        <v>LAGO AGRIO</v>
      </c>
      <c r="F1169" s="53" t="str">
        <f>IFERROR(VLOOKUP(D1169,[29]CODIGOS!$A$1:$I$1872,7,0),"CODIGO INVALIDO ")</f>
        <v>SANTA CECILIA</v>
      </c>
      <c r="G1169" s="53" t="str">
        <f>IFERROR(VLOOKUP(D1169,[29]CODIGOS!$A$1:$I$1872,8,0),"CODIGO INVALIDO ")</f>
        <v>SANTA CECILIA 2</v>
      </c>
      <c r="H1169" s="53" t="s">
        <v>1568</v>
      </c>
      <c r="I1169" s="53">
        <v>8.3443492950000003E-2</v>
      </c>
      <c r="J1169" s="129">
        <v>-76.991613507270003</v>
      </c>
      <c r="K1169" s="24">
        <v>45096</v>
      </c>
      <c r="L1169" s="53" t="s">
        <v>141</v>
      </c>
      <c r="M1169" s="53" t="s">
        <v>17</v>
      </c>
      <c r="N1169" s="148" t="s">
        <v>1406</v>
      </c>
      <c r="O1169" s="148" t="s">
        <v>1414</v>
      </c>
      <c r="P1169" s="53">
        <v>6.63</v>
      </c>
      <c r="Q1169" s="23" t="s">
        <v>550</v>
      </c>
      <c r="R1169" s="53" t="s">
        <v>109</v>
      </c>
      <c r="S1169" s="53" t="s">
        <v>65</v>
      </c>
      <c r="T1169" s="53"/>
      <c r="U1169" s="53" t="s">
        <v>50</v>
      </c>
    </row>
    <row r="1170" spans="1:21" s="186" customFormat="1" ht="15" customHeight="1" x14ac:dyDescent="0.25">
      <c r="A1170" s="53" t="str">
        <f>IFERROR(VLOOKUP(D1170,[28]CODIGOS!$A$1:$I$1872,2,0),"CODIGO INVALIDO ")</f>
        <v>ZONA 1</v>
      </c>
      <c r="B1170" s="53" t="str">
        <f>IFERROR(VLOOKUP(D1170,[28]CODIGOS!$A$1:$I$1872,3,0),"CODIGO INVALIDO ")</f>
        <v>SUCUMBIOS</v>
      </c>
      <c r="C1170" s="53" t="str">
        <f>IFERROR(VLOOKUP(D1170,[28]CODIGOS!$A$1:$I$1872,4,0),"CODIGO INVALIDO ")</f>
        <v>CASCALES</v>
      </c>
      <c r="D1170" s="53" t="s">
        <v>800</v>
      </c>
      <c r="E1170" s="53" t="str">
        <f>IFERROR(VLOOKUP(D1170,[29]CODIGOS!$A$1:$I$1872,6,0),"CODIGO INVALIDO ")</f>
        <v>SUCUMBIOS</v>
      </c>
      <c r="F1170" s="53" t="str">
        <f>IFERROR(VLOOKUP(D1170,[29]CODIGOS!$A$1:$I$1872,7,0),"CODIGO INVALIDO ")</f>
        <v>CASCALES</v>
      </c>
      <c r="G1170" s="53" t="str">
        <f>IFERROR(VLOOKUP(D1170,[29]CODIGOS!$A$1:$I$1872,8,0),"CODIGO INVALIDO ")</f>
        <v>CASCALES 2</v>
      </c>
      <c r="H1170" s="53" t="s">
        <v>1569</v>
      </c>
      <c r="I1170" s="53">
        <v>8.6482000000000003E-2</v>
      </c>
      <c r="J1170" s="129">
        <v>-77.174728000000002</v>
      </c>
      <c r="K1170" s="24">
        <v>45103</v>
      </c>
      <c r="L1170" s="53" t="s">
        <v>141</v>
      </c>
      <c r="M1170" s="53" t="s">
        <v>17</v>
      </c>
      <c r="N1170" s="148" t="s">
        <v>1479</v>
      </c>
      <c r="O1170" s="148" t="s">
        <v>1400</v>
      </c>
      <c r="P1170" s="53">
        <v>27.4</v>
      </c>
      <c r="Q1170" s="23" t="s">
        <v>550</v>
      </c>
      <c r="R1170" s="53" t="s">
        <v>47</v>
      </c>
      <c r="S1170" s="53" t="s">
        <v>48</v>
      </c>
      <c r="T1170" s="53"/>
      <c r="U1170" s="53" t="s">
        <v>50</v>
      </c>
    </row>
    <row r="1171" spans="1:21" s="186" customFormat="1" ht="15" customHeight="1" x14ac:dyDescent="0.25">
      <c r="A1171" s="53" t="str">
        <f>IFERROR(VLOOKUP(D1171,[28]CODIGOS!$A$1:$I$1872,2,0),"CODIGO INVALIDO ")</f>
        <v>ZONA 1</v>
      </c>
      <c r="B1171" s="53" t="str">
        <f>IFERROR(VLOOKUP(D1171,[28]CODIGOS!$A$1:$I$1872,3,0),"CODIGO INVALIDO ")</f>
        <v>SUCUMBIOS</v>
      </c>
      <c r="C1171" s="53" t="str">
        <f>IFERROR(VLOOKUP(D1171,[28]CODIGOS!$A$1:$I$1872,4,0),"CODIGO INVALIDO ")</f>
        <v>SHUSHUFINDI</v>
      </c>
      <c r="D1171" s="53" t="s">
        <v>1570</v>
      </c>
      <c r="E1171" s="53" t="str">
        <f>IFERROR(VLOOKUP(D1171,[29]CODIGOS!$A$1:$I$1872,6,0),"CODIGO INVALIDO ")</f>
        <v>SHUSHUFINDI</v>
      </c>
      <c r="F1171" s="53" t="str">
        <f>IFERROR(VLOOKUP(D1171,[29]CODIGOS!$A$1:$I$1872,7,0),"CODIGO INVALIDO ")</f>
        <v>LIMONCOCHA</v>
      </c>
      <c r="G1171" s="53" t="str">
        <f>IFERROR(VLOOKUP(D1171,[29]CODIGOS!$A$1:$I$1872,8,0),"CODIGO INVALIDO ")</f>
        <v>LIMONCOCHA 1</v>
      </c>
      <c r="H1171" s="53" t="s">
        <v>1571</v>
      </c>
      <c r="I1171" s="53">
        <v>-0.25529069999999998</v>
      </c>
      <c r="J1171" s="129">
        <v>-76.650590600000001</v>
      </c>
      <c r="K1171" s="24">
        <v>45105</v>
      </c>
      <c r="L1171" s="53" t="s">
        <v>141</v>
      </c>
      <c r="M1171" s="53" t="s">
        <v>17</v>
      </c>
      <c r="N1171" s="148" t="s">
        <v>1496</v>
      </c>
      <c r="O1171" s="148" t="s">
        <v>1447</v>
      </c>
      <c r="P1171" s="53">
        <v>47.12</v>
      </c>
      <c r="Q1171" s="23" t="s">
        <v>550</v>
      </c>
      <c r="R1171" s="53" t="s">
        <v>109</v>
      </c>
      <c r="S1171" s="53" t="s">
        <v>65</v>
      </c>
      <c r="T1171" s="53"/>
      <c r="U1171" s="53" t="s">
        <v>50</v>
      </c>
    </row>
    <row r="1172" spans="1:21" s="186" customFormat="1" ht="15" customHeight="1" x14ac:dyDescent="0.25">
      <c r="A1172" s="53" t="str">
        <f>IFERROR(VLOOKUP(D1172,[28]CODIGOS!$A$1:$I$1872,2,0),"CODIGO INVALIDO ")</f>
        <v>ZONA 1</v>
      </c>
      <c r="B1172" s="53" t="str">
        <f>IFERROR(VLOOKUP(D1172,[28]CODIGOS!$A$1:$I$1872,3,0),"CODIGO INVALIDO ")</f>
        <v>SUCUMBIOS</v>
      </c>
      <c r="C1172" s="53" t="str">
        <f>IFERROR(VLOOKUP(D1172,[28]CODIGOS!$A$1:$I$1872,4,0),"CODIGO INVALIDO ")</f>
        <v>LAGO AGRIO</v>
      </c>
      <c r="D1172" s="53" t="s">
        <v>1089</v>
      </c>
      <c r="E1172" s="53" t="str">
        <f>IFERROR(VLOOKUP(D1172,[29]CODIGOS!$A$1:$I$1872,6,0),"CODIGO INVALIDO ")</f>
        <v>LAGO AGRIO</v>
      </c>
      <c r="F1172" s="53" t="str">
        <f>IFERROR(VLOOKUP(D1172,[29]CODIGOS!$A$1:$I$1872,7,0),"CODIGO INVALIDO ")</f>
        <v>SANTA CECILIA</v>
      </c>
      <c r="G1172" s="53" t="str">
        <f>IFERROR(VLOOKUP(D1172,[29]CODIGOS!$A$1:$I$1872,8,0),"CODIGO INVALIDO ")</f>
        <v>SANTA CECILIA 2</v>
      </c>
      <c r="H1172" s="53" t="s">
        <v>1572</v>
      </c>
      <c r="I1172" s="53">
        <v>8.2440347799999994E-2</v>
      </c>
      <c r="J1172" s="129">
        <v>-76.996940374000005</v>
      </c>
      <c r="K1172" s="24">
        <v>45106</v>
      </c>
      <c r="L1172" s="53" t="s">
        <v>141</v>
      </c>
      <c r="M1172" s="53" t="s">
        <v>17</v>
      </c>
      <c r="N1172" s="148" t="s">
        <v>1477</v>
      </c>
      <c r="O1172" s="148" t="s">
        <v>1447</v>
      </c>
      <c r="P1172" s="53">
        <v>6</v>
      </c>
      <c r="Q1172" s="23" t="s">
        <v>550</v>
      </c>
      <c r="R1172" s="53" t="s">
        <v>109</v>
      </c>
      <c r="S1172" s="53" t="s">
        <v>647</v>
      </c>
      <c r="T1172" s="53"/>
      <c r="U1172" s="53" t="s">
        <v>50</v>
      </c>
    </row>
    <row r="1173" spans="1:21" s="186" customFormat="1" ht="15" customHeight="1" x14ac:dyDescent="0.25">
      <c r="A1173" s="53" t="str">
        <f>IFERROR(VLOOKUP(D1173,[28]CODIGOS!$A$1:$I$1872,2,0),"CODIGO INVALIDO ")</f>
        <v>ZONA 1</v>
      </c>
      <c r="B1173" s="53" t="str">
        <f>IFERROR(VLOOKUP(D1173,[28]CODIGOS!$A$1:$I$1872,3,0),"CODIGO INVALIDO ")</f>
        <v>SUCUMBIOS</v>
      </c>
      <c r="C1173" s="53" t="str">
        <f>IFERROR(VLOOKUP(D1173,[28]CODIGOS!$A$1:$I$1872,4,0),"CODIGO INVALIDO ")</f>
        <v>CASCALES</v>
      </c>
      <c r="D1173" s="53" t="s">
        <v>465</v>
      </c>
      <c r="E1173" s="53" t="str">
        <f>IFERROR(VLOOKUP(D1173,[29]CODIGOS!$A$1:$I$1872,6,0),"CODIGO INVALIDO ")</f>
        <v>SUCUMBIOS</v>
      </c>
      <c r="F1173" s="53" t="str">
        <f>IFERROR(VLOOKUP(D1173,[29]CODIGOS!$A$1:$I$1872,7,0),"CODIGO INVALIDO ")</f>
        <v>CASCALES</v>
      </c>
      <c r="G1173" s="53" t="str">
        <f>IFERROR(VLOOKUP(D1173,[29]CODIGOS!$A$1:$I$1872,8,0),"CODIGO INVALIDO ")</f>
        <v>CASCALES 1</v>
      </c>
      <c r="H1173" s="53" t="s">
        <v>1573</v>
      </c>
      <c r="I1173" s="53">
        <v>-6.7312700000000003E-2</v>
      </c>
      <c r="J1173" s="129">
        <v>-77.059017400000002</v>
      </c>
      <c r="K1173" s="24">
        <v>45107</v>
      </c>
      <c r="L1173" s="53" t="s">
        <v>141</v>
      </c>
      <c r="M1173" s="53" t="s">
        <v>17</v>
      </c>
      <c r="N1173" s="148" t="s">
        <v>1574</v>
      </c>
      <c r="O1173" s="148" t="s">
        <v>1399</v>
      </c>
      <c r="P1173" s="53">
        <v>13</v>
      </c>
      <c r="Q1173" s="23" t="s">
        <v>1575</v>
      </c>
      <c r="R1173" s="53" t="s">
        <v>109</v>
      </c>
      <c r="S1173" s="53" t="s">
        <v>647</v>
      </c>
      <c r="T1173" s="53"/>
      <c r="U1173" s="53" t="s">
        <v>50</v>
      </c>
    </row>
    <row r="1174" spans="1:21" s="186" customFormat="1" ht="15" customHeight="1" x14ac:dyDescent="0.25">
      <c r="A1174" s="53" t="str">
        <f>IFERROR(VLOOKUP(D1174,[28]CODIGOS!$A$1:$I$1872,2,0),"CODIGO INVALIDO ")</f>
        <v>ZONA 1</v>
      </c>
      <c r="B1174" s="53" t="str">
        <f>IFERROR(VLOOKUP(D1174,[28]CODIGOS!$A$1:$I$1872,3,0),"CODIGO INVALIDO ")</f>
        <v>SUCUMBIOS</v>
      </c>
      <c r="C1174" s="53" t="str">
        <f>IFERROR(VLOOKUP(D1174,[28]CODIGOS!$A$1:$I$1872,4,0),"CODIGO INVALIDO ")</f>
        <v>LAGO AGRIO</v>
      </c>
      <c r="D1174" s="53" t="s">
        <v>1089</v>
      </c>
      <c r="E1174" s="53" t="str">
        <f>IFERROR(VLOOKUP(D1174,[29]CODIGOS!$A$1:$I$1872,6,0),"CODIGO INVALIDO ")</f>
        <v>LAGO AGRIO</v>
      </c>
      <c r="F1174" s="53" t="str">
        <f>IFERROR(VLOOKUP(D1174,[29]CODIGOS!$A$1:$I$1872,7,0),"CODIGO INVALIDO ")</f>
        <v>SANTA CECILIA</v>
      </c>
      <c r="G1174" s="53" t="str">
        <f>IFERROR(VLOOKUP(D1174,[29]CODIGOS!$A$1:$I$1872,8,0),"CODIGO INVALIDO ")</f>
        <v>SANTA CECILIA 2</v>
      </c>
      <c r="H1174" s="53" t="s">
        <v>1568</v>
      </c>
      <c r="I1174" s="53">
        <v>8.3443492950000003E-2</v>
      </c>
      <c r="J1174" s="129">
        <v>-76.991613507270003</v>
      </c>
      <c r="K1174" s="24">
        <v>45131</v>
      </c>
      <c r="L1174" s="53" t="s">
        <v>141</v>
      </c>
      <c r="M1174" s="53" t="s">
        <v>17</v>
      </c>
      <c r="N1174" s="148" t="s">
        <v>1448</v>
      </c>
      <c r="O1174" s="148" t="s">
        <v>1515</v>
      </c>
      <c r="P1174" s="53">
        <v>12.9</v>
      </c>
      <c r="Q1174" s="53" t="s">
        <v>550</v>
      </c>
      <c r="R1174" s="53" t="s">
        <v>1120</v>
      </c>
      <c r="S1174" s="53" t="s">
        <v>75</v>
      </c>
      <c r="T1174" s="53" t="s">
        <v>496</v>
      </c>
      <c r="U1174" s="53" t="s">
        <v>50</v>
      </c>
    </row>
    <row r="1175" spans="1:21" s="186" customFormat="1" ht="15" customHeight="1" x14ac:dyDescent="0.25">
      <c r="A1175" s="53" t="str">
        <f>IFERROR(VLOOKUP(D1175,[28]CODIGOS!$A$1:$I$1872,2,0),"CODIGO INVALIDO ")</f>
        <v>ZONA 1</v>
      </c>
      <c r="B1175" s="53" t="str">
        <f>IFERROR(VLOOKUP(D1175,[28]CODIGOS!$A$1:$I$1872,3,0),"CODIGO INVALIDO ")</f>
        <v>SUCUMBIOS</v>
      </c>
      <c r="C1175" s="53" t="str">
        <f>IFERROR(VLOOKUP(D1175,[28]CODIGOS!$A$1:$I$1872,4,0),"CODIGO INVALIDO ")</f>
        <v>LAGO AGRIO</v>
      </c>
      <c r="D1175" s="53" t="s">
        <v>1089</v>
      </c>
      <c r="E1175" s="53" t="str">
        <f>IFERROR(VLOOKUP(D1175,[29]CODIGOS!$A$1:$I$1872,6,0),"CODIGO INVALIDO ")</f>
        <v>LAGO AGRIO</v>
      </c>
      <c r="F1175" s="53" t="str">
        <f>IFERROR(VLOOKUP(D1175,[29]CODIGOS!$A$1:$I$1872,7,0),"CODIGO INVALIDO ")</f>
        <v>SANTA CECILIA</v>
      </c>
      <c r="G1175" s="53" t="str">
        <f>IFERROR(VLOOKUP(D1175,[29]CODIGOS!$A$1:$I$1872,8,0),"CODIGO INVALIDO ")</f>
        <v>SANTA CECILIA 2</v>
      </c>
      <c r="H1175" s="53" t="s">
        <v>1568</v>
      </c>
      <c r="I1175" s="53">
        <v>8.3443492950000003E-2</v>
      </c>
      <c r="J1175" s="129">
        <v>-76.991613507270003</v>
      </c>
      <c r="K1175" s="24">
        <v>45145</v>
      </c>
      <c r="L1175" s="53" t="s">
        <v>141</v>
      </c>
      <c r="M1175" s="53" t="s">
        <v>17</v>
      </c>
      <c r="N1175" s="148">
        <v>0.5625</v>
      </c>
      <c r="O1175" s="148">
        <v>0.625</v>
      </c>
      <c r="P1175" s="53">
        <v>11.01</v>
      </c>
      <c r="Q1175" s="53" t="s">
        <v>550</v>
      </c>
      <c r="R1175" s="53" t="s">
        <v>1120</v>
      </c>
      <c r="S1175" s="53" t="s">
        <v>49</v>
      </c>
      <c r="T1175" s="53"/>
      <c r="U1175" s="53" t="s">
        <v>50</v>
      </c>
    </row>
    <row r="1176" spans="1:21" s="186" customFormat="1" ht="15" customHeight="1" x14ac:dyDescent="0.25">
      <c r="A1176" s="53" t="str">
        <f>IFERROR(VLOOKUP(D1176,[28]CODIGOS!$A$1:$I$1872,2,0),"CODIGO INVALIDO ")</f>
        <v>ZONA 1</v>
      </c>
      <c r="B1176" s="53" t="str">
        <f>IFERROR(VLOOKUP(D1176,[28]CODIGOS!$A$1:$I$1872,3,0),"CODIGO INVALIDO ")</f>
        <v>SUCUMBIOS</v>
      </c>
      <c r="C1176" s="53" t="str">
        <f>IFERROR(VLOOKUP(D1176,[28]CODIGOS!$A$1:$I$1872,4,0),"CODIGO INVALIDO ")</f>
        <v>LAGO AGRIO</v>
      </c>
      <c r="D1176" s="53" t="s">
        <v>1089</v>
      </c>
      <c r="E1176" s="53" t="str">
        <f>IFERROR(VLOOKUP(D1176,[29]CODIGOS!$A$1:$I$1872,6,0),"CODIGO INVALIDO ")</f>
        <v>LAGO AGRIO</v>
      </c>
      <c r="F1176" s="53" t="str">
        <f>IFERROR(VLOOKUP(D1176,[29]CODIGOS!$A$1:$I$1872,7,0),"CODIGO INVALIDO ")</f>
        <v>SANTA CECILIA</v>
      </c>
      <c r="G1176" s="53" t="str">
        <f>IFERROR(VLOOKUP(D1176,[29]CODIGOS!$A$1:$I$1872,8,0),"CODIGO INVALIDO ")</f>
        <v>SANTA CECILIA 2</v>
      </c>
      <c r="H1176" s="53" t="s">
        <v>1568</v>
      </c>
      <c r="I1176" s="53">
        <v>8.3443492950000003E-2</v>
      </c>
      <c r="J1176" s="129">
        <v>-76.991613507270003</v>
      </c>
      <c r="K1176" s="24">
        <v>45147</v>
      </c>
      <c r="L1176" s="53" t="s">
        <v>141</v>
      </c>
      <c r="M1176" s="53" t="s">
        <v>17</v>
      </c>
      <c r="N1176" s="148">
        <v>6.25E-2</v>
      </c>
      <c r="O1176" s="148">
        <v>0.125</v>
      </c>
      <c r="P1176" s="53">
        <v>20.21</v>
      </c>
      <c r="Q1176" s="53" t="s">
        <v>550</v>
      </c>
      <c r="R1176" s="53" t="s">
        <v>1120</v>
      </c>
      <c r="S1176" s="53" t="s">
        <v>49</v>
      </c>
      <c r="T1176" s="53"/>
      <c r="U1176" s="53" t="s">
        <v>50</v>
      </c>
    </row>
    <row r="1177" spans="1:21" s="186" customFormat="1" ht="15" customHeight="1" x14ac:dyDescent="0.25">
      <c r="A1177" s="53" t="str">
        <f>IFERROR(VLOOKUP(D1177,[28]CODIGOS!$A$1:$I$1872,2,0),"CODIGO INVALIDO ")</f>
        <v>ZONA 1</v>
      </c>
      <c r="B1177" s="53" t="str">
        <f>IFERROR(VLOOKUP(D1177,[28]CODIGOS!$A$1:$I$1872,3,0),"CODIGO INVALIDO ")</f>
        <v>SUCUMBIOS</v>
      </c>
      <c r="C1177" s="53" t="str">
        <f>IFERROR(VLOOKUP(D1177,[28]CODIGOS!$A$1:$I$1872,4,0),"CODIGO INVALIDO ")</f>
        <v>LAGO AGRIO</v>
      </c>
      <c r="D1177" s="53" t="s">
        <v>377</v>
      </c>
      <c r="E1177" s="53" t="str">
        <f>IFERROR(VLOOKUP(D1177,[29]CODIGOS!$A$1:$I$1872,6,0),"CODIGO INVALIDO ")</f>
        <v>LAGO AGRIO</v>
      </c>
      <c r="F1177" s="53" t="str">
        <f>IFERROR(VLOOKUP(D1177,[29]CODIGOS!$A$1:$I$1872,7,0),"CODIGO INVALIDO ")</f>
        <v>EL ENO</v>
      </c>
      <c r="G1177" s="53" t="str">
        <f>IFERROR(VLOOKUP(D1177,[29]CODIGOS!$A$1:$I$1872,8,0),"CODIGO INVALIDO ")</f>
        <v>EL ENO 1</v>
      </c>
      <c r="H1177" s="53" t="s">
        <v>1576</v>
      </c>
      <c r="I1177" s="53">
        <v>-6.9801450000000001E-2</v>
      </c>
      <c r="J1177" s="129">
        <v>-76.878716310000001</v>
      </c>
      <c r="K1177" s="24">
        <v>45177</v>
      </c>
      <c r="L1177" s="53" t="s">
        <v>141</v>
      </c>
      <c r="M1177" s="53" t="s">
        <v>17</v>
      </c>
      <c r="N1177" s="148">
        <v>0.45833333333333331</v>
      </c>
      <c r="O1177" s="148">
        <v>0.54166666666666663</v>
      </c>
      <c r="P1177" s="53">
        <v>3.81</v>
      </c>
      <c r="Q1177" s="53" t="s">
        <v>550</v>
      </c>
      <c r="R1177" s="53" t="s">
        <v>1120</v>
      </c>
      <c r="S1177" s="53" t="s">
        <v>49</v>
      </c>
      <c r="T1177" s="53"/>
      <c r="U1177" s="53" t="s">
        <v>50</v>
      </c>
    </row>
    <row r="1178" spans="1:21" s="186" customFormat="1" ht="15" customHeight="1" x14ac:dyDescent="0.25">
      <c r="A1178" s="53" t="str">
        <f>IFERROR(VLOOKUP(D1178,[28]CODIGOS!$A$1:$I$1872,2,0),"CODIGO INVALIDO ")</f>
        <v>ZONA 1</v>
      </c>
      <c r="B1178" s="53" t="str">
        <f>IFERROR(VLOOKUP(D1178,[28]CODIGOS!$A$1:$I$1872,3,0),"CODIGO INVALIDO ")</f>
        <v>SUCUMBIOS</v>
      </c>
      <c r="C1178" s="53" t="str">
        <f>IFERROR(VLOOKUP(D1178,[28]CODIGOS!$A$1:$I$1872,4,0),"CODIGO INVALIDO ")</f>
        <v>LAGO AGRIO</v>
      </c>
      <c r="D1178" s="53" t="s">
        <v>377</v>
      </c>
      <c r="E1178" s="53" t="str">
        <f>IFERROR(VLOOKUP(D1178,[29]CODIGOS!$A$1:$I$1872,6,0),"CODIGO INVALIDO ")</f>
        <v>LAGO AGRIO</v>
      </c>
      <c r="F1178" s="53" t="str">
        <f>IFERROR(VLOOKUP(D1178,[29]CODIGOS!$A$1:$I$1872,7,0),"CODIGO INVALIDO ")</f>
        <v>EL ENO</v>
      </c>
      <c r="G1178" s="53" t="str">
        <f>IFERROR(VLOOKUP(D1178,[29]CODIGOS!$A$1:$I$1872,8,0),"CODIGO INVALIDO ")</f>
        <v>EL ENO 1</v>
      </c>
      <c r="H1178" s="53" t="s">
        <v>1577</v>
      </c>
      <c r="I1178" s="53">
        <v>-6.9045830000000002E-2</v>
      </c>
      <c r="J1178" s="129">
        <v>-76.875988527872494</v>
      </c>
      <c r="K1178" s="24">
        <v>45177</v>
      </c>
      <c r="L1178" s="53" t="s">
        <v>141</v>
      </c>
      <c r="M1178" s="53" t="s">
        <v>17</v>
      </c>
      <c r="N1178" s="148">
        <v>0.5625</v>
      </c>
      <c r="O1178" s="148">
        <v>0.60416666666666663</v>
      </c>
      <c r="P1178" s="53">
        <v>3.37</v>
      </c>
      <c r="Q1178" s="53" t="s">
        <v>550</v>
      </c>
      <c r="R1178" s="53" t="s">
        <v>1120</v>
      </c>
      <c r="S1178" s="53" t="s">
        <v>49</v>
      </c>
      <c r="T1178" s="53"/>
      <c r="U1178" s="53" t="s">
        <v>50</v>
      </c>
    </row>
    <row r="1179" spans="1:21" s="186" customFormat="1" ht="15" customHeight="1" x14ac:dyDescent="0.25">
      <c r="A1179" s="53" t="str">
        <f>IFERROR(VLOOKUP(D1179,[28]CODIGOS!$A$1:$I$1872,2,0),"CODIGO INVALIDO ")</f>
        <v>ZONA 1</v>
      </c>
      <c r="B1179" s="53" t="str">
        <f>IFERROR(VLOOKUP(D1179,[28]CODIGOS!$A$1:$I$1872,3,0),"CODIGO INVALIDO ")</f>
        <v>SUCUMBIOS</v>
      </c>
      <c r="C1179" s="53" t="str">
        <f>IFERROR(VLOOKUP(D1179,[28]CODIGOS!$A$1:$I$1872,4,0),"CODIGO INVALIDO ")</f>
        <v>LAGO AGRIO</v>
      </c>
      <c r="D1179" s="53" t="s">
        <v>377</v>
      </c>
      <c r="E1179" s="53" t="str">
        <f>IFERROR(VLOOKUP(D1179,[29]CODIGOS!$A$1:$I$1872,6,0),"CODIGO INVALIDO ")</f>
        <v>LAGO AGRIO</v>
      </c>
      <c r="F1179" s="53" t="str">
        <f>IFERROR(VLOOKUP(D1179,[29]CODIGOS!$A$1:$I$1872,7,0),"CODIGO INVALIDO ")</f>
        <v>EL ENO</v>
      </c>
      <c r="G1179" s="53" t="str">
        <f>IFERROR(VLOOKUP(D1179,[29]CODIGOS!$A$1:$I$1872,8,0),"CODIGO INVALIDO ")</f>
        <v>EL ENO 1</v>
      </c>
      <c r="H1179" s="53" t="s">
        <v>1577</v>
      </c>
      <c r="I1179" s="53">
        <v>-6.9046634957645001E-2</v>
      </c>
      <c r="J1179" s="129">
        <v>-76.8759152739526</v>
      </c>
      <c r="K1179" s="24">
        <v>45177</v>
      </c>
      <c r="L1179" s="53" t="s">
        <v>141</v>
      </c>
      <c r="M1179" s="53" t="s">
        <v>17</v>
      </c>
      <c r="N1179" s="148">
        <v>0.625</v>
      </c>
      <c r="O1179" s="148">
        <v>0.66666666666666663</v>
      </c>
      <c r="P1179" s="53">
        <v>4</v>
      </c>
      <c r="Q1179" s="53" t="s">
        <v>550</v>
      </c>
      <c r="R1179" s="53" t="s">
        <v>1120</v>
      </c>
      <c r="S1179" s="53" t="s">
        <v>49</v>
      </c>
      <c r="T1179" s="53"/>
      <c r="U1179" s="53" t="s">
        <v>50</v>
      </c>
    </row>
    <row r="1180" spans="1:21" s="186" customFormat="1" ht="15" customHeight="1" x14ac:dyDescent="0.25">
      <c r="A1180" s="53" t="str">
        <f>IFERROR(VLOOKUP(D1180,[28]CODIGOS!$A$1:$I$1872,2,0),"CODIGO INVALIDO ")</f>
        <v>ZONA 1</v>
      </c>
      <c r="B1180" s="53" t="str">
        <f>IFERROR(VLOOKUP(D1180,[28]CODIGOS!$A$1:$I$1872,3,0),"CODIGO INVALIDO ")</f>
        <v>SUCUMBIOS</v>
      </c>
      <c r="C1180" s="53" t="str">
        <f>IFERROR(VLOOKUP(D1180,[28]CODIGOS!$A$1:$I$1872,4,0),"CODIGO INVALIDO ")</f>
        <v>LAGO AGRIO</v>
      </c>
      <c r="D1180" s="53" t="s">
        <v>1089</v>
      </c>
      <c r="E1180" s="53" t="str">
        <f>IFERROR(VLOOKUP(D1180,[29]CODIGOS!$A$1:$I$1872,6,0),"CODIGO INVALIDO ")</f>
        <v>LAGO AGRIO</v>
      </c>
      <c r="F1180" s="53" t="str">
        <f>IFERROR(VLOOKUP(D1180,[29]CODIGOS!$A$1:$I$1872,7,0),"CODIGO INVALIDO ")</f>
        <v>SANTA CECILIA</v>
      </c>
      <c r="G1180" s="53" t="str">
        <f>IFERROR(VLOOKUP(D1180,[29]CODIGOS!$A$1:$I$1872,8,0),"CODIGO INVALIDO ")</f>
        <v>SANTA CECILIA 2</v>
      </c>
      <c r="H1180" s="53" t="s">
        <v>1568</v>
      </c>
      <c r="I1180" s="53">
        <v>8.3285945430191299E-2</v>
      </c>
      <c r="J1180" s="129">
        <v>-76.991958568586497</v>
      </c>
      <c r="K1180" s="24">
        <v>45183</v>
      </c>
      <c r="L1180" s="53" t="s">
        <v>141</v>
      </c>
      <c r="M1180" s="53" t="s">
        <v>17</v>
      </c>
      <c r="N1180" s="148">
        <v>0.67499999999999993</v>
      </c>
      <c r="O1180" s="148">
        <v>0.75</v>
      </c>
      <c r="P1180" s="53">
        <v>29.1</v>
      </c>
      <c r="Q1180" s="53" t="s">
        <v>550</v>
      </c>
      <c r="R1180" s="53" t="s">
        <v>1120</v>
      </c>
      <c r="S1180" s="53" t="s">
        <v>49</v>
      </c>
      <c r="T1180" s="53"/>
      <c r="U1180" s="53" t="s">
        <v>50</v>
      </c>
    </row>
    <row r="1181" spans="1:21" s="186" customFormat="1" ht="15" customHeight="1" x14ac:dyDescent="0.25">
      <c r="A1181" s="53" t="str">
        <f>IFERROR(VLOOKUP(D1181,[28]CODIGOS!$A$1:$I$1872,2,0),"CODIGO INVALIDO ")</f>
        <v>ZONA 1</v>
      </c>
      <c r="B1181" s="53" t="str">
        <f>IFERROR(VLOOKUP(D1181,[28]CODIGOS!$A$1:$I$1872,3,0),"CODIGO INVALIDO ")</f>
        <v>SUCUMBIOS</v>
      </c>
      <c r="C1181" s="53" t="str">
        <f>IFERROR(VLOOKUP(D1181,[28]CODIGOS!$A$1:$I$1872,4,0),"CODIGO INVALIDO ")</f>
        <v>LAGO AGRIO</v>
      </c>
      <c r="D1181" s="53" t="s">
        <v>1089</v>
      </c>
      <c r="E1181" s="53" t="str">
        <f>IFERROR(VLOOKUP(D1181,[29]CODIGOS!$A$1:$I$1872,6,0),"CODIGO INVALIDO ")</f>
        <v>LAGO AGRIO</v>
      </c>
      <c r="F1181" s="53" t="str">
        <f>IFERROR(VLOOKUP(D1181,[29]CODIGOS!$A$1:$I$1872,7,0),"CODIGO INVALIDO ")</f>
        <v>SANTA CECILIA</v>
      </c>
      <c r="G1181" s="53" t="str">
        <f>IFERROR(VLOOKUP(D1181,[29]CODIGOS!$A$1:$I$1872,8,0),"CODIGO INVALIDO ")</f>
        <v>SANTA CECILIA 2</v>
      </c>
      <c r="H1181" s="53" t="s">
        <v>1568</v>
      </c>
      <c r="I1181" s="53">
        <v>8.3285945430191299E-2</v>
      </c>
      <c r="J1181" s="129">
        <v>-76.991958568586497</v>
      </c>
      <c r="K1181" s="24">
        <v>45187</v>
      </c>
      <c r="L1181" s="53" t="s">
        <v>141</v>
      </c>
      <c r="M1181" s="53" t="s">
        <v>17</v>
      </c>
      <c r="N1181" s="148">
        <v>0.35416666666666669</v>
      </c>
      <c r="O1181" s="148">
        <v>0.52083333333333337</v>
      </c>
      <c r="P1181" s="53">
        <v>20.04</v>
      </c>
      <c r="Q1181" s="53" t="s">
        <v>550</v>
      </c>
      <c r="R1181" s="53" t="s">
        <v>1120</v>
      </c>
      <c r="S1181" s="53" t="s">
        <v>49</v>
      </c>
      <c r="T1181" s="53"/>
      <c r="U1181" s="53" t="s">
        <v>50</v>
      </c>
    </row>
    <row r="1182" spans="1:21" s="186" customFormat="1" ht="15" customHeight="1" x14ac:dyDescent="0.25">
      <c r="A1182" s="53" t="str">
        <f>IFERROR(VLOOKUP(D1182,[28]CODIGOS!$A$1:$I$1872,2,0),"CODIGO INVALIDO ")</f>
        <v>ZONA 1</v>
      </c>
      <c r="B1182" s="53" t="str">
        <f>IFERROR(VLOOKUP(D1182,[28]CODIGOS!$A$1:$I$1872,3,0),"CODIGO INVALIDO ")</f>
        <v>SUCUMBIOS</v>
      </c>
      <c r="C1182" s="53" t="str">
        <f>IFERROR(VLOOKUP(D1182,[28]CODIGOS!$A$1:$I$1872,4,0),"CODIGO INVALIDO ")</f>
        <v>LAGO AGRIO</v>
      </c>
      <c r="D1182" s="53" t="s">
        <v>124</v>
      </c>
      <c r="E1182" s="53" t="str">
        <f>IFERROR(VLOOKUP(D1182,[29]CODIGOS!$A$1:$I$1872,6,0),"CODIGO INVALIDO ")</f>
        <v>LAGO AGRIO</v>
      </c>
      <c r="F1182" s="53" t="str">
        <f>IFERROR(VLOOKUP(D1182,[29]CODIGOS!$A$1:$I$1872,7,0),"CODIGO INVALIDO ")</f>
        <v>PARQUE ECOLOGICO</v>
      </c>
      <c r="G1182" s="53" t="str">
        <f>IFERROR(VLOOKUP(D1182,[29]CODIGOS!$A$1:$I$1872,8,0),"CODIGO INVALIDO ")</f>
        <v>PARQUE ECOLOGICO 1</v>
      </c>
      <c r="H1182" s="53" t="s">
        <v>1578</v>
      </c>
      <c r="I1182" s="53">
        <v>7.6150700000000002E-2</v>
      </c>
      <c r="J1182" s="129">
        <v>-76.934419340000005</v>
      </c>
      <c r="K1182" s="24">
        <v>45207</v>
      </c>
      <c r="L1182" s="53" t="s">
        <v>141</v>
      </c>
      <c r="M1182" s="53" t="s">
        <v>17</v>
      </c>
      <c r="N1182" s="148">
        <v>0.69791666666666663</v>
      </c>
      <c r="O1182" s="148">
        <v>0.75</v>
      </c>
      <c r="P1182" s="53">
        <v>7.36</v>
      </c>
      <c r="Q1182" s="53" t="s">
        <v>550</v>
      </c>
      <c r="R1182" s="53" t="s">
        <v>1120</v>
      </c>
      <c r="S1182" s="53" t="s">
        <v>382</v>
      </c>
      <c r="T1182" s="53"/>
      <c r="U1182" s="53" t="s">
        <v>50</v>
      </c>
    </row>
    <row r="1183" spans="1:21" s="186" customFormat="1" ht="15" customHeight="1" x14ac:dyDescent="0.25">
      <c r="A1183" s="53" t="str">
        <f>IFERROR(VLOOKUP(D1183,[28]CODIGOS!$A$1:$I$1872,2,0),"CODIGO INVALIDO ")</f>
        <v>ZONA 1</v>
      </c>
      <c r="B1183" s="53" t="str">
        <f>IFERROR(VLOOKUP(D1183,[28]CODIGOS!$A$1:$I$1872,3,0),"CODIGO INVALIDO ")</f>
        <v>SUCUMBIOS</v>
      </c>
      <c r="C1183" s="53" t="str">
        <f>IFERROR(VLOOKUP(D1183,[28]CODIGOS!$A$1:$I$1872,4,0),"CODIGO INVALIDO ")</f>
        <v>LAGO AGRIO</v>
      </c>
      <c r="D1183" s="53" t="s">
        <v>1276</v>
      </c>
      <c r="E1183" s="53" t="str">
        <f>IFERROR(VLOOKUP(D1183,[29]CODIGOS!$A$1:$I$1872,6,0),"CODIGO INVALIDO ")</f>
        <v>LAGO AGRIO</v>
      </c>
      <c r="F1183" s="53" t="str">
        <f>IFERROR(VLOOKUP(D1183,[29]CODIGOS!$A$1:$I$1872,7,0),"CODIGO INVALIDO ")</f>
        <v>PACAYACU</v>
      </c>
      <c r="G1183" s="53" t="str">
        <f>IFERROR(VLOOKUP(D1183,[29]CODIGOS!$A$1:$I$1872,8,0),"CODIGO INVALIDO ")</f>
        <v>PACAYACU 2</v>
      </c>
      <c r="H1183" s="53" t="s">
        <v>1579</v>
      </c>
      <c r="I1183" s="53">
        <v>-4.5599000000000001E-2</v>
      </c>
      <c r="J1183" s="129">
        <v>-76.578193229999997</v>
      </c>
      <c r="K1183" s="24">
        <v>45218</v>
      </c>
      <c r="L1183" s="53" t="s">
        <v>141</v>
      </c>
      <c r="M1183" s="53" t="s">
        <v>17</v>
      </c>
      <c r="N1183" s="148">
        <v>0.52083333333333337</v>
      </c>
      <c r="O1183" s="148">
        <v>0.5625</v>
      </c>
      <c r="P1183" s="53">
        <v>11.62</v>
      </c>
      <c r="Q1183" s="53" t="s">
        <v>550</v>
      </c>
      <c r="R1183" s="53" t="s">
        <v>1120</v>
      </c>
      <c r="S1183" s="53" t="s">
        <v>663</v>
      </c>
      <c r="T1183" s="53"/>
      <c r="U1183" s="53" t="s">
        <v>50</v>
      </c>
    </row>
    <row r="1184" spans="1:21" s="186" customFormat="1" ht="15" customHeight="1" x14ac:dyDescent="0.25">
      <c r="A1184" s="53" t="str">
        <f>IFERROR(VLOOKUP(D1184,[28]CODIGOS!$A$1:$I$1872,2,0),"CODIGO INVALIDO ")</f>
        <v>ZONA 1</v>
      </c>
      <c r="B1184" s="53" t="str">
        <f>IFERROR(VLOOKUP(D1184,[28]CODIGOS!$A$1:$I$1872,3,0),"CODIGO INVALIDO ")</f>
        <v>SUCUMBIOS</v>
      </c>
      <c r="C1184" s="53" t="str">
        <f>IFERROR(VLOOKUP(D1184,[28]CODIGOS!$A$1:$I$1872,4,0),"CODIGO INVALIDO ")</f>
        <v>LAGO AGRIO</v>
      </c>
      <c r="D1184" s="53" t="s">
        <v>1089</v>
      </c>
      <c r="E1184" s="53" t="str">
        <f>IFERROR(VLOOKUP(D1184,[29]CODIGOS!$A$1:$I$1872,6,0),"CODIGO INVALIDO ")</f>
        <v>LAGO AGRIO</v>
      </c>
      <c r="F1184" s="53" t="str">
        <f>IFERROR(VLOOKUP(D1184,[29]CODIGOS!$A$1:$I$1872,7,0),"CODIGO INVALIDO ")</f>
        <v>SANTA CECILIA</v>
      </c>
      <c r="G1184" s="53" t="str">
        <f>IFERROR(VLOOKUP(D1184,[29]CODIGOS!$A$1:$I$1872,8,0),"CODIGO INVALIDO ")</f>
        <v>SANTA CECILIA 2</v>
      </c>
      <c r="H1184" s="53" t="s">
        <v>1580</v>
      </c>
      <c r="I1184" s="53">
        <v>8.3281480321099999E-2</v>
      </c>
      <c r="J1184" s="129">
        <v>-76.991885901100005</v>
      </c>
      <c r="K1184" s="24">
        <v>45223</v>
      </c>
      <c r="L1184" s="53" t="s">
        <v>141</v>
      </c>
      <c r="M1184" s="53" t="s">
        <v>17</v>
      </c>
      <c r="N1184" s="148">
        <v>0.23958333333333334</v>
      </c>
      <c r="O1184" s="148">
        <v>0.33333333333333331</v>
      </c>
      <c r="P1184" s="53">
        <v>31.1</v>
      </c>
      <c r="Q1184" s="53" t="s">
        <v>550</v>
      </c>
      <c r="R1184" s="53" t="s">
        <v>47</v>
      </c>
      <c r="S1184" s="53" t="s">
        <v>49</v>
      </c>
      <c r="T1184" s="53"/>
      <c r="U1184" s="53" t="s">
        <v>50</v>
      </c>
    </row>
    <row r="1185" spans="1:21" s="186" customFormat="1" ht="15" customHeight="1" x14ac:dyDescent="0.25">
      <c r="A1185" s="53" t="str">
        <f>IFERROR(VLOOKUP(D1185,[28]CODIGOS!$A$1:$I$1872,2,0),"CODIGO INVALIDO ")</f>
        <v>ZONA 1</v>
      </c>
      <c r="B1185" s="53" t="str">
        <f>IFERROR(VLOOKUP(D1185,[28]CODIGOS!$A$1:$I$1872,3,0),"CODIGO INVALIDO ")</f>
        <v>SUCUMBIOS</v>
      </c>
      <c r="C1185" s="53" t="str">
        <f>IFERROR(VLOOKUP(D1185,[28]CODIGOS!$A$1:$I$1872,4,0),"CODIGO INVALIDO ")</f>
        <v>PUTUMAYO</v>
      </c>
      <c r="D1185" s="53" t="s">
        <v>375</v>
      </c>
      <c r="E1185" s="53" t="str">
        <f>IFERROR(VLOOKUP(D1185,[29]CODIGOS!$A$1:$I$1872,6,0),"CODIGO INVALIDO ")</f>
        <v>PUTUMAYO</v>
      </c>
      <c r="F1185" s="53" t="str">
        <f>IFERROR(VLOOKUP(D1185,[29]CODIGOS!$A$1:$I$1872,7,0),"CODIGO INVALIDO ")</f>
        <v>PALMA ROJA</v>
      </c>
      <c r="G1185" s="53" t="str">
        <f>IFERROR(VLOOKUP(D1185,[29]CODIGOS!$A$1:$I$1872,8,0),"CODIGO INVALIDO ")</f>
        <v>PALMA ROJA 1</v>
      </c>
      <c r="H1185" s="53" t="s">
        <v>1581</v>
      </c>
      <c r="I1185" s="53">
        <v>7.4157600000000004E-2</v>
      </c>
      <c r="J1185" s="129">
        <v>-76.259017999999998</v>
      </c>
      <c r="K1185" s="24">
        <v>45224</v>
      </c>
      <c r="L1185" s="53" t="s">
        <v>141</v>
      </c>
      <c r="M1185" s="53" t="s">
        <v>17</v>
      </c>
      <c r="N1185" s="148">
        <v>0.47916666666666669</v>
      </c>
      <c r="O1185" s="148">
        <v>0.54166666666666663</v>
      </c>
      <c r="P1185" s="53">
        <v>11.74</v>
      </c>
      <c r="Q1185" s="53" t="s">
        <v>550</v>
      </c>
      <c r="R1185" s="53" t="s">
        <v>47</v>
      </c>
      <c r="S1185" s="53" t="s">
        <v>48</v>
      </c>
      <c r="T1185" s="53" t="s">
        <v>1292</v>
      </c>
      <c r="U1185" s="53" t="s">
        <v>50</v>
      </c>
    </row>
    <row r="1186" spans="1:21" s="186" customFormat="1" ht="15" customHeight="1" x14ac:dyDescent="0.25">
      <c r="A1186" s="53" t="str">
        <f>IFERROR(VLOOKUP(D1186,[28]CODIGOS!$A$1:$I$1872,2,0),"CODIGO INVALIDO ")</f>
        <v>ZONA 1</v>
      </c>
      <c r="B1186" s="53" t="str">
        <f>IFERROR(VLOOKUP(D1186,[28]CODIGOS!$A$1:$I$1872,3,0),"CODIGO INVALIDO ")</f>
        <v>SUCUMBIOS</v>
      </c>
      <c r="C1186" s="53" t="str">
        <f>IFERROR(VLOOKUP(D1186,[28]CODIGOS!$A$1:$I$1872,4,0),"CODIGO INVALIDO ")</f>
        <v>LAGO AGRIO</v>
      </c>
      <c r="D1186" s="53" t="s">
        <v>1089</v>
      </c>
      <c r="E1186" s="53" t="str">
        <f>IFERROR(VLOOKUP(D1186,[29]CODIGOS!$A$1:$I$1872,6,0),"CODIGO INVALIDO ")</f>
        <v>LAGO AGRIO</v>
      </c>
      <c r="F1186" s="53" t="str">
        <f>IFERROR(VLOOKUP(D1186,[29]CODIGOS!$A$1:$I$1872,7,0),"CODIGO INVALIDO ")</f>
        <v>SANTA CECILIA</v>
      </c>
      <c r="G1186" s="53" t="str">
        <f>IFERROR(VLOOKUP(D1186,[29]CODIGOS!$A$1:$I$1872,8,0),"CODIGO INVALIDO ")</f>
        <v>SANTA CECILIA 2</v>
      </c>
      <c r="H1186" s="53" t="s">
        <v>1582</v>
      </c>
      <c r="I1186" s="53">
        <v>8.3281480321099999E-2</v>
      </c>
      <c r="J1186" s="129">
        <v>-76.991885901100005</v>
      </c>
      <c r="K1186" s="24">
        <v>45225</v>
      </c>
      <c r="L1186" s="53" t="s">
        <v>141</v>
      </c>
      <c r="M1186" s="53" t="s">
        <v>17</v>
      </c>
      <c r="N1186" s="148">
        <v>0.1875</v>
      </c>
      <c r="O1186" s="148">
        <v>0.29166666666666669</v>
      </c>
      <c r="P1186" s="53">
        <v>17.420000000000002</v>
      </c>
      <c r="Q1186" s="53" t="s">
        <v>550</v>
      </c>
      <c r="R1186" s="53" t="s">
        <v>47</v>
      </c>
      <c r="S1186" s="53" t="s">
        <v>451</v>
      </c>
      <c r="T1186" s="53"/>
      <c r="U1186" s="53" t="s">
        <v>50</v>
      </c>
    </row>
    <row r="1187" spans="1:21" s="186" customFormat="1" ht="15" customHeight="1" x14ac:dyDescent="0.25">
      <c r="A1187" s="53" t="str">
        <f>IFERROR(VLOOKUP(D1187,[28]CODIGOS!$A$1:$I$1872,2,0),"CODIGO INVALIDO ")</f>
        <v>ZONA 1</v>
      </c>
      <c r="B1187" s="53" t="str">
        <f>IFERROR(VLOOKUP(D1187,[28]CODIGOS!$A$1:$I$1872,3,0),"CODIGO INVALIDO ")</f>
        <v>SUCUMBIOS</v>
      </c>
      <c r="C1187" s="53" t="str">
        <f>IFERROR(VLOOKUP(D1187,[28]CODIGOS!$A$1:$I$1872,4,0),"CODIGO INVALIDO ")</f>
        <v>LAGO AGRIO</v>
      </c>
      <c r="D1187" s="53" t="s">
        <v>1089</v>
      </c>
      <c r="E1187" s="53" t="str">
        <f>IFERROR(VLOOKUP(D1187,[29]CODIGOS!$A$1:$I$1872,6,0),"CODIGO INVALIDO ")</f>
        <v>LAGO AGRIO</v>
      </c>
      <c r="F1187" s="53" t="str">
        <f>IFERROR(VLOOKUP(D1187,[29]CODIGOS!$A$1:$I$1872,7,0),"CODIGO INVALIDO ")</f>
        <v>SANTA CECILIA</v>
      </c>
      <c r="G1187" s="53" t="str">
        <f>IFERROR(VLOOKUP(D1187,[29]CODIGOS!$A$1:$I$1872,8,0),"CODIGO INVALIDO ")</f>
        <v>SANTA CECILIA 2</v>
      </c>
      <c r="H1187" s="53" t="s">
        <v>1583</v>
      </c>
      <c r="I1187" s="53">
        <v>8.3543199999999998E-2</v>
      </c>
      <c r="J1187" s="129">
        <v>-76.990778000000006</v>
      </c>
      <c r="K1187" s="24">
        <v>45232</v>
      </c>
      <c r="L1187" s="53" t="s">
        <v>141</v>
      </c>
      <c r="M1187" s="53" t="s">
        <v>17</v>
      </c>
      <c r="N1187" s="148">
        <v>0.86458333333333337</v>
      </c>
      <c r="O1187" s="148">
        <v>0.14583333333333334</v>
      </c>
      <c r="P1187" s="53">
        <v>14.4</v>
      </c>
      <c r="Q1187" s="53" t="s">
        <v>46</v>
      </c>
      <c r="R1187" s="53" t="s">
        <v>109</v>
      </c>
      <c r="S1187" s="53" t="s">
        <v>65</v>
      </c>
      <c r="T1187" s="53"/>
      <c r="U1187" s="53" t="s">
        <v>50</v>
      </c>
    </row>
    <row r="1188" spans="1:21" s="186" customFormat="1" ht="15" customHeight="1" x14ac:dyDescent="0.2">
      <c r="A1188" s="53" t="str">
        <f>IFERROR(VLOOKUP(D1188,[28]CODIGOS!$A$1:$I$1872,2,0),"CODIGO INVALIDO ")</f>
        <v>ZONA 1</v>
      </c>
      <c r="B1188" s="53" t="str">
        <f>IFERROR(VLOOKUP(D1188,[28]CODIGOS!$A$1:$I$1872,3,0),"CODIGO INVALIDO ")</f>
        <v>SUCUMBIOS</v>
      </c>
      <c r="C1188" s="53" t="str">
        <f>IFERROR(VLOOKUP(D1188,[28]CODIGOS!$A$1:$I$1872,4,0),"CODIGO INVALIDO ")</f>
        <v>CASCALES</v>
      </c>
      <c r="D1188" s="154" t="s">
        <v>465</v>
      </c>
      <c r="E1188" s="53" t="str">
        <f>IFERROR(VLOOKUP(D1188,[29]CODIGOS!$A$1:$I$1872,6,0),"CODIGO INVALIDO ")</f>
        <v>SUCUMBIOS</v>
      </c>
      <c r="F1188" s="53" t="str">
        <f>IFERROR(VLOOKUP(D1188,[29]CODIGOS!$A$1:$I$1872,7,0),"CODIGO INVALIDO ")</f>
        <v>CASCALES</v>
      </c>
      <c r="G1188" s="53" t="str">
        <f>IFERROR(VLOOKUP(D1188,[29]CODIGOS!$A$1:$I$1872,8,0),"CODIGO INVALIDO ")</f>
        <v>CASCALES 1</v>
      </c>
      <c r="H1188" s="53" t="s">
        <v>1584</v>
      </c>
      <c r="I1188" s="53">
        <v>0.16480120000000001</v>
      </c>
      <c r="J1188" s="129">
        <v>-77.339040999999995</v>
      </c>
      <c r="K1188" s="24">
        <v>45245</v>
      </c>
      <c r="L1188" s="53" t="s">
        <v>141</v>
      </c>
      <c r="M1188" s="53" t="s">
        <v>17</v>
      </c>
      <c r="N1188" s="148">
        <v>0.52083333333333337</v>
      </c>
      <c r="O1188" s="148">
        <v>0.56944444444444442</v>
      </c>
      <c r="P1188" s="53">
        <v>10.38</v>
      </c>
      <c r="Q1188" s="53" t="s">
        <v>550</v>
      </c>
      <c r="R1188" s="23" t="s">
        <v>1120</v>
      </c>
      <c r="S1188" s="53" t="s">
        <v>228</v>
      </c>
      <c r="T1188" s="53"/>
      <c r="U1188" s="53" t="s">
        <v>50</v>
      </c>
    </row>
    <row r="1189" spans="1:21" s="186" customFormat="1" ht="15" customHeight="1" x14ac:dyDescent="0.25">
      <c r="A1189" s="53" t="str">
        <f>IFERROR(VLOOKUP(D1189,[28]CODIGOS!$A$1:$I$1872,2,0),"CODIGO INVALIDO ")</f>
        <v>ZONA 1</v>
      </c>
      <c r="B1189" s="53" t="str">
        <f>IFERROR(VLOOKUP(D1189,[28]CODIGOS!$A$1:$I$1872,3,0),"CODIGO INVALIDO ")</f>
        <v>SUCUMBIOS</v>
      </c>
      <c r="C1189" s="53" t="str">
        <f>IFERROR(VLOOKUP(D1189,[28]CODIGOS!$A$1:$I$1872,4,0),"CODIGO INVALIDO ")</f>
        <v>LAGO AGRIO</v>
      </c>
      <c r="D1189" s="53" t="s">
        <v>377</v>
      </c>
      <c r="E1189" s="53" t="str">
        <f>IFERROR(VLOOKUP(D1189,[29]CODIGOS!$A$1:$I$1872,6,0),"CODIGO INVALIDO ")</f>
        <v>LAGO AGRIO</v>
      </c>
      <c r="F1189" s="53" t="str">
        <f>IFERROR(VLOOKUP(D1189,[29]CODIGOS!$A$1:$I$1872,7,0),"CODIGO INVALIDO ")</f>
        <v>EL ENO</v>
      </c>
      <c r="G1189" s="53" t="str">
        <f>IFERROR(VLOOKUP(D1189,[29]CODIGOS!$A$1:$I$1872,8,0),"CODIGO INVALIDO ")</f>
        <v>EL ENO 1</v>
      </c>
      <c r="H1189" s="53" t="s">
        <v>1585</v>
      </c>
      <c r="I1189" s="53">
        <v>-1.4945626257326001E-2</v>
      </c>
      <c r="J1189" s="129">
        <v>-76.886996473984894</v>
      </c>
      <c r="K1189" s="24">
        <v>45248</v>
      </c>
      <c r="L1189" s="53" t="s">
        <v>141</v>
      </c>
      <c r="M1189" s="53" t="s">
        <v>17</v>
      </c>
      <c r="N1189" s="148">
        <v>0.72916666666666663</v>
      </c>
      <c r="O1189" s="148">
        <v>0.875</v>
      </c>
      <c r="P1189" s="53">
        <v>20.16</v>
      </c>
      <c r="Q1189" s="53" t="s">
        <v>46</v>
      </c>
      <c r="R1189" s="23" t="s">
        <v>47</v>
      </c>
      <c r="S1189" s="53" t="s">
        <v>1586</v>
      </c>
      <c r="T1189" s="53" t="s">
        <v>686</v>
      </c>
      <c r="U1189" s="53" t="s">
        <v>50</v>
      </c>
    </row>
    <row r="1190" spans="1:21" s="186" customFormat="1" ht="15" customHeight="1" x14ac:dyDescent="0.25">
      <c r="A1190" s="53" t="str">
        <f>IFERROR(VLOOKUP(D1190,[28]CODIGOS!$A$1:$I$1872,2,0),"CODIGO INVALIDO ")</f>
        <v>ZONA 1</v>
      </c>
      <c r="B1190" s="53" t="str">
        <f>IFERROR(VLOOKUP(D1190,[28]CODIGOS!$A$1:$I$1872,3,0),"CODIGO INVALIDO ")</f>
        <v>SUCUMBIOS</v>
      </c>
      <c r="C1190" s="53" t="str">
        <f>IFERROR(VLOOKUP(D1190,[28]CODIGOS!$A$1:$I$1872,4,0),"CODIGO INVALIDO ")</f>
        <v>LAGO AGRIO</v>
      </c>
      <c r="D1190" s="53" t="s">
        <v>1089</v>
      </c>
      <c r="E1190" s="53" t="str">
        <f>IFERROR(VLOOKUP(D1190,[29]CODIGOS!$A$1:$I$1872,6,0),"CODIGO INVALIDO ")</f>
        <v>LAGO AGRIO</v>
      </c>
      <c r="F1190" s="53" t="str">
        <f>IFERROR(VLOOKUP(D1190,[29]CODIGOS!$A$1:$I$1872,7,0),"CODIGO INVALIDO ")</f>
        <v>SANTA CECILIA</v>
      </c>
      <c r="G1190" s="53" t="str">
        <f>IFERROR(VLOOKUP(D1190,[29]CODIGOS!$A$1:$I$1872,8,0),"CODIGO INVALIDO ")</f>
        <v>SANTA CECILIA 2</v>
      </c>
      <c r="H1190" s="53" t="s">
        <v>1587</v>
      </c>
      <c r="I1190" s="53">
        <v>8.4298334189040494E-2</v>
      </c>
      <c r="J1190" s="129">
        <v>-76.971037387738704</v>
      </c>
      <c r="K1190" s="24">
        <v>45251</v>
      </c>
      <c r="L1190" s="53" t="s">
        <v>141</v>
      </c>
      <c r="M1190" s="53" t="s">
        <v>17</v>
      </c>
      <c r="N1190" s="148">
        <v>0.47916666666666669</v>
      </c>
      <c r="O1190" s="148">
        <v>0.64583333333333337</v>
      </c>
      <c r="P1190" s="53">
        <v>7.79</v>
      </c>
      <c r="Q1190" s="53" t="s">
        <v>46</v>
      </c>
      <c r="R1190" s="23" t="s">
        <v>47</v>
      </c>
      <c r="S1190" s="53" t="s">
        <v>1373</v>
      </c>
      <c r="T1190" s="53" t="s">
        <v>454</v>
      </c>
      <c r="U1190" s="53" t="s">
        <v>50</v>
      </c>
    </row>
    <row r="1191" spans="1:21" s="189" customFormat="1" ht="15" customHeight="1" x14ac:dyDescent="0.25">
      <c r="A1191" s="150" t="str">
        <f>IFERROR(VLOOKUP(D1191,[28]CODIGOS!$A$1:$I$1872,2,0),"CODIGO INVALIDO ")</f>
        <v>ZONA 1</v>
      </c>
      <c r="B1191" s="150" t="str">
        <f>IFERROR(VLOOKUP(D1191,[28]CODIGOS!$A$1:$I$1872,3,0),"CODIGO INVALIDO ")</f>
        <v>SUCUMBIOS</v>
      </c>
      <c r="C1191" s="150" t="str">
        <f>IFERROR(VLOOKUP(D1191,[28]CODIGOS!$A$1:$I$1872,4,0),"CODIGO INVALIDO ")</f>
        <v>LAGO AGRIO</v>
      </c>
      <c r="D1191" s="150" t="s">
        <v>1089</v>
      </c>
      <c r="E1191" s="150" t="str">
        <f>IFERROR(VLOOKUP(D1191,[29]CODIGOS!$A$1:$I$1872,6,0),"CODIGO INVALIDO ")</f>
        <v>LAGO AGRIO</v>
      </c>
      <c r="F1191" s="150" t="str">
        <f>IFERROR(VLOOKUP(D1191,[29]CODIGOS!$A$1:$I$1872,7,0),"CODIGO INVALIDO ")</f>
        <v>SANTA CECILIA</v>
      </c>
      <c r="G1191" s="150" t="str">
        <f>IFERROR(VLOOKUP(D1191,[29]CODIGOS!$A$1:$I$1872,8,0),"CODIGO INVALIDO ")</f>
        <v>SANTA CECILIA 2</v>
      </c>
      <c r="H1191" s="150" t="s">
        <v>1588</v>
      </c>
      <c r="I1191" s="53">
        <v>8.4298334189040494E-2</v>
      </c>
      <c r="J1191" s="129">
        <v>-76.971037387738704</v>
      </c>
      <c r="K1191" s="24">
        <v>45266</v>
      </c>
      <c r="L1191" s="150" t="s">
        <v>141</v>
      </c>
      <c r="M1191" s="150" t="s">
        <v>17</v>
      </c>
      <c r="N1191" s="148">
        <v>0.10416666666666667</v>
      </c>
      <c r="O1191" s="148">
        <v>0.39583333333333331</v>
      </c>
      <c r="P1191" s="53">
        <v>33.299999999999997</v>
      </c>
      <c r="Q1191" s="150" t="s">
        <v>46</v>
      </c>
      <c r="R1191" s="150" t="s">
        <v>47</v>
      </c>
      <c r="S1191" s="150" t="s">
        <v>1373</v>
      </c>
      <c r="T1191" s="150" t="s">
        <v>454</v>
      </c>
      <c r="U1191" s="150" t="s">
        <v>50</v>
      </c>
    </row>
    <row r="1192" spans="1:21" s="189" customFormat="1" ht="15" customHeight="1" x14ac:dyDescent="0.25">
      <c r="A1192" s="150" t="str">
        <f>IFERROR(VLOOKUP(D1192,[28]CODIGOS!$A$1:$I$1872,2,0),"CODIGO INVALIDO ")</f>
        <v>ZONA 1</v>
      </c>
      <c r="B1192" s="150" t="str">
        <f>IFERROR(VLOOKUP(D1192,[28]CODIGOS!$A$1:$I$1872,3,0),"CODIGO INVALIDO ")</f>
        <v>SUCUMBIOS</v>
      </c>
      <c r="C1192" s="150" t="str">
        <f>IFERROR(VLOOKUP(D1192,[28]CODIGOS!$A$1:$I$1872,4,0),"CODIGO INVALIDO ")</f>
        <v>LAGO AGRIO</v>
      </c>
      <c r="D1192" s="150" t="s">
        <v>1089</v>
      </c>
      <c r="E1192" s="150" t="str">
        <f>IFERROR(VLOOKUP(D1192,[29]CODIGOS!$A$1:$I$1872,6,0),"CODIGO INVALIDO ")</f>
        <v>LAGO AGRIO</v>
      </c>
      <c r="F1192" s="150" t="str">
        <f>IFERROR(VLOOKUP(D1192,[29]CODIGOS!$A$1:$I$1872,7,0),"CODIGO INVALIDO ")</f>
        <v>SANTA CECILIA</v>
      </c>
      <c r="G1192" s="150" t="str">
        <f>IFERROR(VLOOKUP(D1192,[29]CODIGOS!$A$1:$I$1872,8,0),"CODIGO INVALIDO ")</f>
        <v>SANTA CECILIA 2</v>
      </c>
      <c r="H1192" s="150" t="s">
        <v>1588</v>
      </c>
      <c r="I1192" s="53">
        <v>8.4298334189040494E-2</v>
      </c>
      <c r="J1192" s="129">
        <v>-76.971037387738704</v>
      </c>
      <c r="K1192" s="24">
        <v>45269</v>
      </c>
      <c r="L1192" s="150" t="s">
        <v>141</v>
      </c>
      <c r="M1192" s="150" t="s">
        <v>17</v>
      </c>
      <c r="N1192" s="148">
        <v>0.16666666666666666</v>
      </c>
      <c r="O1192" s="148">
        <v>0.47916666666666669</v>
      </c>
      <c r="P1192" s="53">
        <v>29.05</v>
      </c>
      <c r="Q1192" s="150" t="s">
        <v>46</v>
      </c>
      <c r="R1192" s="150" t="s">
        <v>47</v>
      </c>
      <c r="S1192" s="150" t="s">
        <v>518</v>
      </c>
      <c r="T1192" s="150"/>
      <c r="U1192" s="150" t="s">
        <v>1544</v>
      </c>
    </row>
    <row r="1193" spans="1:21" s="186" customFormat="1" ht="15" customHeight="1" x14ac:dyDescent="0.2">
      <c r="A1193" s="53" t="str">
        <f>IFERROR(VLOOKUP(D1193,[28]CODIGOS!$A$1:$I$1872,2,0),"CODIGO INVALIDO ")</f>
        <v>ZONA 1</v>
      </c>
      <c r="B1193" s="53" t="str">
        <f>IFERROR(VLOOKUP(D1193,[28]CODIGOS!$A$1:$I$1872,3,0),"CODIGO INVALIDO ")</f>
        <v>SUCUMBIOS</v>
      </c>
      <c r="C1193" s="53" t="str">
        <f>IFERROR(VLOOKUP(D1193,[28]CODIGOS!$A$1:$I$1872,4,0),"CODIGO INVALIDO ")</f>
        <v>LAGO AGRIO</v>
      </c>
      <c r="D1193" s="53" t="s">
        <v>377</v>
      </c>
      <c r="E1193" s="53" t="str">
        <f>IFERROR(VLOOKUP(D1193,[29]CODIGOS!$A$1:$I$1872,6,0),"CODIGO INVALIDO ")</f>
        <v>LAGO AGRIO</v>
      </c>
      <c r="F1193" s="53" t="str">
        <f>IFERROR(VLOOKUP(D1193,[29]CODIGOS!$A$1:$I$1872,7,0),"CODIGO INVALIDO ")</f>
        <v>EL ENO</v>
      </c>
      <c r="G1193" s="53" t="str">
        <f>IFERROR(VLOOKUP(D1193,[29]CODIGOS!$A$1:$I$1872,8,0),"CODIGO INVALIDO ")</f>
        <v>EL ENO 1</v>
      </c>
      <c r="H1193" s="53" t="s">
        <v>1589</v>
      </c>
      <c r="I1193" s="53">
        <v>2.6207999999999999E-2</v>
      </c>
      <c r="J1193" s="129">
        <v>-76.922134</v>
      </c>
      <c r="K1193" s="67">
        <v>45281</v>
      </c>
      <c r="L1193" s="53" t="s">
        <v>141</v>
      </c>
      <c r="M1193" s="53" t="s">
        <v>17</v>
      </c>
      <c r="N1193" s="148">
        <v>0.54166666666666663</v>
      </c>
      <c r="O1193" s="148">
        <v>0.625</v>
      </c>
      <c r="P1193" s="53">
        <v>8</v>
      </c>
      <c r="Q1193" s="53" t="s">
        <v>46</v>
      </c>
      <c r="R1193" s="53" t="s">
        <v>109</v>
      </c>
      <c r="S1193" s="53" t="s">
        <v>65</v>
      </c>
      <c r="T1193" s="53"/>
      <c r="U1193" s="53" t="s">
        <v>50</v>
      </c>
    </row>
    <row r="1194" spans="1:21" s="186" customFormat="1" ht="15" customHeight="1" x14ac:dyDescent="0.25">
      <c r="A1194" s="53" t="str">
        <f>IFERROR(VLOOKUP(D1194,[28]CODIGOS!$A$1:$I$1872,2,0),"CODIGO INVALIDO ")</f>
        <v>ZONA 2</v>
      </c>
      <c r="B1194" s="53" t="str">
        <f>IFERROR(VLOOKUP(D1194,[28]CODIGOS!$A$1:$I$1872,3,0),"CODIGO INVALIDO ")</f>
        <v>PICHINCHA</v>
      </c>
      <c r="C1194" s="53" t="str">
        <f>IFERROR(VLOOKUP(D1194,[28]CODIGOS!$A$1:$I$1872,4,0),"CODIGO INVALIDO ")</f>
        <v>MEJIA</v>
      </c>
      <c r="D1194" s="53" t="s">
        <v>320</v>
      </c>
      <c r="E1194" s="53" t="str">
        <f>IFERROR(VLOOKUP(D1194,[29]CODIGOS!$A$1:$I$1872,6,0),"CODIGO INVALIDO ")</f>
        <v>RUMIÑAHUI - MEJIA</v>
      </c>
      <c r="F1194" s="53" t="str">
        <f>IFERROR(VLOOKUP(D1194,[29]CODIGOS!$A$1:$I$1872,7,0),"CODIGO INVALIDO ")</f>
        <v>MACHACHI NORTE</v>
      </c>
      <c r="G1194" s="53" t="str">
        <f>IFERROR(VLOOKUP(D1194,[29]CODIGOS!$A$1:$I$1872,8,0),"CODIGO INVALIDO ")</f>
        <v>MACHACHI NORTE 2</v>
      </c>
      <c r="H1194" s="53" t="s">
        <v>1590</v>
      </c>
      <c r="I1194" s="53">
        <v>-0.41210659999999999</v>
      </c>
      <c r="J1194" s="129">
        <v>-78.802127600000006</v>
      </c>
      <c r="K1194" s="24">
        <v>45080</v>
      </c>
      <c r="L1194" s="53" t="s">
        <v>30</v>
      </c>
      <c r="M1194" s="53" t="s">
        <v>17</v>
      </c>
      <c r="N1194" s="148" t="s">
        <v>1393</v>
      </c>
      <c r="O1194" s="148" t="s">
        <v>1400</v>
      </c>
      <c r="P1194" s="53">
        <v>28.79</v>
      </c>
      <c r="Q1194" s="53" t="s">
        <v>46</v>
      </c>
      <c r="R1194" s="53" t="s">
        <v>47</v>
      </c>
      <c r="S1194" s="53" t="s">
        <v>49</v>
      </c>
      <c r="T1194" s="53"/>
      <c r="U1194" s="23" t="s">
        <v>50</v>
      </c>
    </row>
    <row r="1195" spans="1:21" s="186" customFormat="1" ht="15" customHeight="1" x14ac:dyDescent="0.25">
      <c r="A1195" s="53" t="str">
        <f>IFERROR(VLOOKUP(D1195,[28]CODIGOS!$A$1:$I$1872,2,0),"CODIGO INVALIDO ")</f>
        <v>ZONA 2</v>
      </c>
      <c r="B1195" s="53" t="str">
        <f>IFERROR(VLOOKUP(D1195,[28]CODIGOS!$A$1:$I$1872,3,0),"CODIGO INVALIDO ")</f>
        <v>PICHINCHA</v>
      </c>
      <c r="C1195" s="53" t="str">
        <f>IFERROR(VLOOKUP(D1195,[28]CODIGOS!$A$1:$I$1872,4,0),"CODIGO INVALIDO ")</f>
        <v>MEJIA</v>
      </c>
      <c r="D1195" s="53" t="s">
        <v>1591</v>
      </c>
      <c r="E1195" s="53" t="str">
        <f>IFERROR(VLOOKUP(D1195,[29]CODIGOS!$A$1:$I$1872,6,0),"CODIGO INVALIDO ")</f>
        <v>RUMIÑAHUI - MEJIA</v>
      </c>
      <c r="F1195" s="53" t="str">
        <f>IFERROR(VLOOKUP(D1195,[29]CODIGOS!$A$1:$I$1872,7,0),"CODIGO INVALIDO ")</f>
        <v>CUTUGLAGUA</v>
      </c>
      <c r="G1195" s="53" t="str">
        <f>IFERROR(VLOOKUP(D1195,[29]CODIGOS!$A$1:$I$1872,8,0),"CODIGO INVALIDO ")</f>
        <v>CUTUGLAGUA 1</v>
      </c>
      <c r="H1195" s="53" t="s">
        <v>1592</v>
      </c>
      <c r="I1195" s="53">
        <v>-0.365317</v>
      </c>
      <c r="J1195" s="129">
        <v>-78.558655000000002</v>
      </c>
      <c r="K1195" s="24">
        <v>45157</v>
      </c>
      <c r="L1195" s="53" t="s">
        <v>30</v>
      </c>
      <c r="M1195" s="53" t="s">
        <v>17</v>
      </c>
      <c r="N1195" s="148">
        <v>0.64583333333333337</v>
      </c>
      <c r="O1195" s="148">
        <v>0.84722222222222221</v>
      </c>
      <c r="P1195" s="53">
        <v>9</v>
      </c>
      <c r="Q1195" s="53" t="s">
        <v>46</v>
      </c>
      <c r="R1195" s="53" t="s">
        <v>47</v>
      </c>
      <c r="S1195" s="53" t="s">
        <v>216</v>
      </c>
      <c r="T1195" s="53"/>
      <c r="U1195" s="53" t="s">
        <v>50</v>
      </c>
    </row>
    <row r="1196" spans="1:21" s="186" customFormat="1" ht="15" customHeight="1" x14ac:dyDescent="0.25">
      <c r="A1196" s="53" t="str">
        <f>IFERROR(VLOOKUP(D1196,[28]CODIGOS!$A$1:$I$1872,2,0),"CODIGO INVALIDO ")</f>
        <v>ZONA 2</v>
      </c>
      <c r="B1196" s="53" t="str">
        <f>IFERROR(VLOOKUP(D1196,[28]CODIGOS!$A$1:$I$1872,3,0),"CODIGO INVALIDO ")</f>
        <v>PICHINCHA</v>
      </c>
      <c r="C1196" s="53" t="str">
        <f>IFERROR(VLOOKUP(D1196,[28]CODIGOS!$A$1:$I$1872,4,0),"CODIGO INVALIDO ")</f>
        <v>MEJIA</v>
      </c>
      <c r="D1196" s="53" t="s">
        <v>79</v>
      </c>
      <c r="E1196" s="53" t="str">
        <f>IFERROR(VLOOKUP(D1196,[29]CODIGOS!$A$1:$I$1872,6,0),"CODIGO INVALIDO ")</f>
        <v>RUMIÑAHUI - MEJIA</v>
      </c>
      <c r="F1196" s="53" t="str">
        <f>IFERROR(VLOOKUP(D1196,[29]CODIGOS!$A$1:$I$1872,7,0),"CODIGO INVALIDO ")</f>
        <v>TANDAPI</v>
      </c>
      <c r="G1196" s="53" t="str">
        <f>IFERROR(VLOOKUP(D1196,[29]CODIGOS!$A$1:$I$1872,8,0),"CODIGO INVALIDO ")</f>
        <v>TANDAPI 1</v>
      </c>
      <c r="H1196" s="53" t="s">
        <v>1593</v>
      </c>
      <c r="I1196" s="53">
        <v>-0.40130666666666598</v>
      </c>
      <c r="J1196" s="129">
        <v>-78.809131666666602</v>
      </c>
      <c r="K1196" s="24">
        <v>45177</v>
      </c>
      <c r="L1196" s="53" t="s">
        <v>30</v>
      </c>
      <c r="M1196" s="53" t="s">
        <v>17</v>
      </c>
      <c r="N1196" s="148">
        <v>0.4375</v>
      </c>
      <c r="O1196" s="148">
        <v>0.58333333333333337</v>
      </c>
      <c r="P1196" s="53">
        <v>25.8</v>
      </c>
      <c r="Q1196" s="23" t="s">
        <v>46</v>
      </c>
      <c r="R1196" s="53" t="s">
        <v>47</v>
      </c>
      <c r="S1196" s="53" t="s">
        <v>228</v>
      </c>
      <c r="T1196" s="53"/>
      <c r="U1196" s="53" t="s">
        <v>50</v>
      </c>
    </row>
    <row r="1197" spans="1:21" s="186" customFormat="1" ht="15" customHeight="1" x14ac:dyDescent="0.25">
      <c r="A1197" s="53" t="str">
        <f>IFERROR(VLOOKUP(D1197,[28]CODIGOS!$A$1:$I$1872,2,0),"CODIGO INVALIDO ")</f>
        <v>ZONA 2</v>
      </c>
      <c r="B1197" s="53" t="str">
        <f>IFERROR(VLOOKUP(D1197,[28]CODIGOS!$A$1:$I$1872,3,0),"CODIGO INVALIDO ")</f>
        <v>PICHINCHA</v>
      </c>
      <c r="C1197" s="53" t="str">
        <f>IFERROR(VLOOKUP(D1197,[28]CODIGOS!$A$1:$I$1872,4,0),"CODIGO INVALIDO ")</f>
        <v>MEJIA</v>
      </c>
      <c r="D1197" s="53" t="s">
        <v>79</v>
      </c>
      <c r="E1197" s="53" t="str">
        <f>IFERROR(VLOOKUP(D1197,[29]CODIGOS!$A$1:$I$1872,6,0),"CODIGO INVALIDO ")</f>
        <v>RUMIÑAHUI - MEJIA</v>
      </c>
      <c r="F1197" s="53" t="str">
        <f>IFERROR(VLOOKUP(D1197,[29]CODIGOS!$A$1:$I$1872,7,0),"CODIGO INVALIDO ")</f>
        <v>TANDAPI</v>
      </c>
      <c r="G1197" s="53" t="str">
        <f>IFERROR(VLOOKUP(D1197,[29]CODIGOS!$A$1:$I$1872,8,0),"CODIGO INVALIDO ")</f>
        <v>TANDAPI 1</v>
      </c>
      <c r="H1197" s="53" t="s">
        <v>1594</v>
      </c>
      <c r="I1197" s="53">
        <v>-0.41217022673846598</v>
      </c>
      <c r="J1197" s="129">
        <v>-78.8021176560122</v>
      </c>
      <c r="K1197" s="24">
        <v>45245</v>
      </c>
      <c r="L1197" s="53" t="s">
        <v>30</v>
      </c>
      <c r="M1197" s="53" t="s">
        <v>17</v>
      </c>
      <c r="N1197" s="148">
        <v>0.52083333333333337</v>
      </c>
      <c r="O1197" s="148">
        <v>0.66666666666666663</v>
      </c>
      <c r="P1197" s="53">
        <v>21.99</v>
      </c>
      <c r="Q1197" s="53" t="s">
        <v>46</v>
      </c>
      <c r="R1197" s="23" t="s">
        <v>47</v>
      </c>
      <c r="S1197" s="23" t="s">
        <v>176</v>
      </c>
      <c r="T1197" s="53"/>
      <c r="U1197" s="23" t="s">
        <v>50</v>
      </c>
    </row>
    <row r="1198" spans="1:21" s="186" customFormat="1" ht="15" customHeight="1" x14ac:dyDescent="0.25">
      <c r="A1198" s="53" t="str">
        <f>IFERROR(VLOOKUP(D1198,[28]CODIGOS!$A$1:$I$1872,2,0),"CODIGO INVALIDO ")</f>
        <v>ZONA 2</v>
      </c>
      <c r="B1198" s="53" t="str">
        <f>IFERROR(VLOOKUP(D1198,[28]CODIGOS!$A$1:$I$1872,3,0),"CODIGO INVALIDO ")</f>
        <v>PICHINCHA</v>
      </c>
      <c r="C1198" s="53" t="str">
        <f>IFERROR(VLOOKUP(D1198,[28]CODIGOS!$A$1:$I$1872,4,0),"CODIGO INVALIDO ")</f>
        <v>MEJIA</v>
      </c>
      <c r="D1198" s="53" t="s">
        <v>79</v>
      </c>
      <c r="E1198" s="53" t="str">
        <f>IFERROR(VLOOKUP(D1198,[29]CODIGOS!$A$1:$I$1872,6,0),"CODIGO INVALIDO ")</f>
        <v>RUMIÑAHUI - MEJIA</v>
      </c>
      <c r="F1198" s="53" t="str">
        <f>IFERROR(VLOOKUP(D1198,[29]CODIGOS!$A$1:$I$1872,7,0),"CODIGO INVALIDO ")</f>
        <v>TANDAPI</v>
      </c>
      <c r="G1198" s="53" t="str">
        <f>IFERROR(VLOOKUP(D1198,[29]CODIGOS!$A$1:$I$1872,8,0),"CODIGO INVALIDO ")</f>
        <v>TANDAPI 1</v>
      </c>
      <c r="H1198" s="53" t="s">
        <v>1594</v>
      </c>
      <c r="I1198" s="53">
        <v>-0.41217022673846598</v>
      </c>
      <c r="J1198" s="129">
        <v>-78.8021176560122</v>
      </c>
      <c r="K1198" s="24">
        <v>45247</v>
      </c>
      <c r="L1198" s="53" t="s">
        <v>30</v>
      </c>
      <c r="M1198" s="53" t="s">
        <v>17</v>
      </c>
      <c r="N1198" s="148">
        <v>0.45833333333333331</v>
      </c>
      <c r="O1198" s="148">
        <v>0.58333333333333337</v>
      </c>
      <c r="P1198" s="53">
        <v>13.44</v>
      </c>
      <c r="Q1198" s="53" t="s">
        <v>46</v>
      </c>
      <c r="R1198" s="23" t="s">
        <v>47</v>
      </c>
      <c r="S1198" s="23" t="s">
        <v>216</v>
      </c>
      <c r="T1198" s="53"/>
      <c r="U1198" s="23" t="s">
        <v>50</v>
      </c>
    </row>
    <row r="1199" spans="1:21" s="186" customFormat="1" ht="15" customHeight="1" x14ac:dyDescent="0.25">
      <c r="A1199" s="53" t="str">
        <f>IFERROR(VLOOKUP(D1199,[28]CODIGOS!$A$1:$I$1872,2,0),"CODIGO INVALIDO ")</f>
        <v>ZONA 2</v>
      </c>
      <c r="B1199" s="53" t="str">
        <f>IFERROR(VLOOKUP(D1199,[28]CODIGOS!$A$1:$I$1872,3,0),"CODIGO INVALIDO ")</f>
        <v>PICHINCHA</v>
      </c>
      <c r="C1199" s="53" t="str">
        <f>IFERROR(VLOOKUP(D1199,[28]CODIGOS!$A$1:$I$1872,4,0),"CODIGO INVALIDO ")</f>
        <v>MEJIA</v>
      </c>
      <c r="D1199" s="53" t="s">
        <v>79</v>
      </c>
      <c r="E1199" s="53" t="str">
        <f>IFERROR(VLOOKUP(D1199,[29]CODIGOS!$A$1:$I$1872,6,0),"CODIGO INVALIDO ")</f>
        <v>RUMIÑAHUI - MEJIA</v>
      </c>
      <c r="F1199" s="53" t="str">
        <f>IFERROR(VLOOKUP(D1199,[29]CODIGOS!$A$1:$I$1872,7,0),"CODIGO INVALIDO ")</f>
        <v>TANDAPI</v>
      </c>
      <c r="G1199" s="53" t="str">
        <f>IFERROR(VLOOKUP(D1199,[29]CODIGOS!$A$1:$I$1872,8,0),"CODIGO INVALIDO ")</f>
        <v>TANDAPI 1</v>
      </c>
      <c r="H1199" s="53" t="s">
        <v>1594</v>
      </c>
      <c r="I1199" s="53">
        <v>-0.41217022673846598</v>
      </c>
      <c r="J1199" s="129">
        <v>-78.8021176560122</v>
      </c>
      <c r="K1199" s="24">
        <v>45247</v>
      </c>
      <c r="L1199" s="53" t="s">
        <v>30</v>
      </c>
      <c r="M1199" s="53" t="s">
        <v>17</v>
      </c>
      <c r="N1199" s="148">
        <v>0.45833333333333331</v>
      </c>
      <c r="O1199" s="148">
        <v>0.58333333333333337</v>
      </c>
      <c r="P1199" s="53">
        <v>14.4</v>
      </c>
      <c r="Q1199" s="53" t="s">
        <v>46</v>
      </c>
      <c r="R1199" s="23" t="s">
        <v>47</v>
      </c>
      <c r="S1199" s="23" t="s">
        <v>216</v>
      </c>
      <c r="T1199" s="53"/>
      <c r="U1199" s="23" t="s">
        <v>50</v>
      </c>
    </row>
    <row r="1200" spans="1:21" s="186" customFormat="1" ht="15" customHeight="1" x14ac:dyDescent="0.2">
      <c r="A1200" s="53" t="str">
        <f>IFERROR(VLOOKUP(D1200,[28]CODIGOS!$A$1:$I$1872,2,0),"CODIGO INVALIDO ")</f>
        <v>ZONA 2</v>
      </c>
      <c r="B1200" s="53" t="str">
        <f>IFERROR(VLOOKUP(D1200,[28]CODIGOS!$A$1:$I$1872,3,0),"CODIGO INVALIDO ")</f>
        <v>PICHINCHA</v>
      </c>
      <c r="C1200" s="53" t="str">
        <f>IFERROR(VLOOKUP(D1200,[28]CODIGOS!$A$1:$I$1872,4,0),"CODIGO INVALIDO ")</f>
        <v>MEJIA</v>
      </c>
      <c r="D1200" s="53" t="s">
        <v>79</v>
      </c>
      <c r="E1200" s="53" t="str">
        <f>IFERROR(VLOOKUP(D1200,[29]CODIGOS!$A$1:$I$1872,6,0),"CODIGO INVALIDO ")</f>
        <v>RUMIÑAHUI - MEJIA</v>
      </c>
      <c r="F1200" s="53" t="str">
        <f>IFERROR(VLOOKUP(D1200,[29]CODIGOS!$A$1:$I$1872,7,0),"CODIGO INVALIDO ")</f>
        <v>TANDAPI</v>
      </c>
      <c r="G1200" s="53" t="str">
        <f>IFERROR(VLOOKUP(D1200,[29]CODIGOS!$A$1:$I$1872,8,0),"CODIGO INVALIDO ")</f>
        <v>TANDAPI 1</v>
      </c>
      <c r="H1200" s="53" t="s">
        <v>1593</v>
      </c>
      <c r="I1200" s="53">
        <v>-0.41217022673846598</v>
      </c>
      <c r="J1200" s="129">
        <v>-78.8021176560122</v>
      </c>
      <c r="K1200" s="67">
        <v>45274</v>
      </c>
      <c r="L1200" s="53" t="s">
        <v>30</v>
      </c>
      <c r="M1200" s="53" t="s">
        <v>17</v>
      </c>
      <c r="N1200" s="148">
        <v>0.54166666666666663</v>
      </c>
      <c r="O1200" s="148">
        <v>0.64583333333333337</v>
      </c>
      <c r="P1200" s="53">
        <v>30</v>
      </c>
      <c r="Q1200" s="53" t="s">
        <v>46</v>
      </c>
      <c r="R1200" s="53" t="s">
        <v>109</v>
      </c>
      <c r="S1200" s="53" t="s">
        <v>288</v>
      </c>
      <c r="T1200" s="53"/>
      <c r="U1200" s="23" t="s">
        <v>50</v>
      </c>
    </row>
    <row r="1201" spans="1:21" s="186" customFormat="1" ht="15" customHeight="1" x14ac:dyDescent="0.25">
      <c r="A1201" s="53" t="str">
        <f>IFERROR(VLOOKUP(D1201,[28]CODIGOS!$A$1:$I$1872,2,0),"CODIGO INVALIDO ")</f>
        <v>ZONA 2</v>
      </c>
      <c r="B1201" s="53" t="str">
        <f>IFERROR(VLOOKUP(D1201,[28]CODIGOS!$A$1:$I$1872,3,0),"CODIGO INVALIDO ")</f>
        <v>PICHINCHA</v>
      </c>
      <c r="C1201" s="53" t="str">
        <f>IFERROR(VLOOKUP(D1201,[28]CODIGOS!$A$1:$I$1872,4,0),"CODIGO INVALIDO ")</f>
        <v>PEDRO VICENTE MALDONADO</v>
      </c>
      <c r="D1201" s="53" t="s">
        <v>321</v>
      </c>
      <c r="E1201" s="53" t="str">
        <f>IFERROR(VLOOKUP(D1201,[29]CODIGOS!$A$1:$I$1872,6,0),"CODIGO INVALIDO ")</f>
        <v>NOROCCIDENTE</v>
      </c>
      <c r="F1201" s="53" t="str">
        <f>IFERROR(VLOOKUP(D1201,[29]CODIGOS!$A$1:$I$1872,7,0),"CODIGO INVALIDO ")</f>
        <v>MALDONADO</v>
      </c>
      <c r="G1201" s="53" t="str">
        <f>IFERROR(VLOOKUP(D1201,[29]CODIGOS!$A$1:$I$1872,8,0),"CODIGO INVALIDO ")</f>
        <v>MALDONADO 1</v>
      </c>
      <c r="H1201" s="53" t="s">
        <v>1595</v>
      </c>
      <c r="I1201" s="53">
        <v>8.0809566409488096E-2</v>
      </c>
      <c r="J1201" s="129">
        <v>-79.463465452194001</v>
      </c>
      <c r="K1201" s="24">
        <v>44938</v>
      </c>
      <c r="L1201" s="53" t="s">
        <v>129</v>
      </c>
      <c r="M1201" s="53" t="s">
        <v>17</v>
      </c>
      <c r="N1201" s="148" t="s">
        <v>1408</v>
      </c>
      <c r="O1201" s="148" t="s">
        <v>1417</v>
      </c>
      <c r="P1201" s="53">
        <v>4.5</v>
      </c>
      <c r="Q1201" s="53" t="s">
        <v>46</v>
      </c>
      <c r="R1201" s="53" t="s">
        <v>47</v>
      </c>
      <c r="S1201" s="53" t="s">
        <v>513</v>
      </c>
      <c r="T1201" s="53"/>
      <c r="U1201" s="53" t="s">
        <v>50</v>
      </c>
    </row>
    <row r="1202" spans="1:21" s="186" customFormat="1" ht="15" customHeight="1" x14ac:dyDescent="0.25">
      <c r="A1202" s="53" t="str">
        <f>IFERROR(VLOOKUP(D1202,[28]CODIGOS!$A$1:$I$1872,2,0),"CODIGO INVALIDO ")</f>
        <v>ZONA 9</v>
      </c>
      <c r="B1202" s="53" t="str">
        <f>IFERROR(VLOOKUP(D1202,[28]CODIGOS!$A$1:$I$1872,3,0),"CODIGO INVALIDO ")</f>
        <v>DMQ</v>
      </c>
      <c r="C1202" s="53" t="str">
        <f>IFERROR(VLOOKUP(D1202,[28]CODIGOS!$A$1:$I$1872,4,0),"CODIGO INVALIDO ")</f>
        <v>QUITO</v>
      </c>
      <c r="D1202" s="53" t="s">
        <v>159</v>
      </c>
      <c r="E1202" s="53" t="str">
        <f>IFERROR(VLOOKUP(D1202,[29]CODIGOS!$A$1:$I$1872,6,0),"CODIGO INVALIDO ")</f>
        <v>NANEGAL</v>
      </c>
      <c r="F1202" s="53" t="str">
        <f>IFERROR(VLOOKUP(D1202,[29]CODIGOS!$A$1:$I$1872,7,0),"CODIGO INVALIDO ")</f>
        <v>PACTO</v>
      </c>
      <c r="G1202" s="53" t="str">
        <f>IFERROR(VLOOKUP(D1202,[29]CODIGOS!$A$1:$I$1872,8,0),"CODIGO INVALIDO ")</f>
        <v>PACTO 2</v>
      </c>
      <c r="H1202" s="53" t="s">
        <v>1596</v>
      </c>
      <c r="I1202" s="53">
        <v>0.1716705</v>
      </c>
      <c r="J1202" s="129">
        <v>-78.906293700000006</v>
      </c>
      <c r="K1202" s="24">
        <v>44939</v>
      </c>
      <c r="L1202" s="53" t="s">
        <v>129</v>
      </c>
      <c r="M1202" s="53" t="s">
        <v>17</v>
      </c>
      <c r="N1202" s="148" t="s">
        <v>1510</v>
      </c>
      <c r="O1202" s="148" t="s">
        <v>1539</v>
      </c>
      <c r="P1202" s="53">
        <v>1.5</v>
      </c>
      <c r="Q1202" s="53" t="s">
        <v>46</v>
      </c>
      <c r="R1202" s="53" t="s">
        <v>47</v>
      </c>
      <c r="S1202" s="53" t="s">
        <v>1597</v>
      </c>
      <c r="T1202" s="53"/>
      <c r="U1202" s="53" t="s">
        <v>50</v>
      </c>
    </row>
    <row r="1203" spans="1:21" s="186" customFormat="1" ht="15" customHeight="1" x14ac:dyDescent="0.25">
      <c r="A1203" s="53" t="str">
        <f>IFERROR(VLOOKUP(D1203,[28]CODIGOS!$A$1:$I$1872,2,0),"CODIGO INVALIDO ")</f>
        <v>ZONA 2</v>
      </c>
      <c r="B1203" s="53" t="str">
        <f>IFERROR(VLOOKUP(D1203,[28]CODIGOS!$A$1:$I$1872,3,0),"CODIGO INVALIDO ")</f>
        <v>PICHINCHA</v>
      </c>
      <c r="C1203" s="53" t="str">
        <f>IFERROR(VLOOKUP(D1203,[28]CODIGOS!$A$1:$I$1872,4,0),"CODIGO INVALIDO ")</f>
        <v>SAN MIGUEL DE LOS BANCOS</v>
      </c>
      <c r="D1203" s="53" t="s">
        <v>521</v>
      </c>
      <c r="E1203" s="53" t="str">
        <f>IFERROR(VLOOKUP(D1203,[29]CODIGOS!$A$1:$I$1872,6,0),"CODIGO INVALIDO ")</f>
        <v>NOROCCIDENTE</v>
      </c>
      <c r="F1203" s="53" t="str">
        <f>IFERROR(VLOOKUP(D1203,[29]CODIGOS!$A$1:$I$1872,7,0),"CODIGO INVALIDO ")</f>
        <v>LOS BANCOS</v>
      </c>
      <c r="G1203" s="53" t="str">
        <f>IFERROR(VLOOKUP(D1203,[29]CODIGOS!$A$1:$I$1872,8,0),"CODIGO INVALIDO ")</f>
        <v>LOS BANCOS 3</v>
      </c>
      <c r="H1203" s="53" t="s">
        <v>1598</v>
      </c>
      <c r="I1203" s="53">
        <v>9.14096444500513E-2</v>
      </c>
      <c r="J1203" s="129">
        <v>-78.969211578369098</v>
      </c>
      <c r="K1203" s="24">
        <v>44946</v>
      </c>
      <c r="L1203" s="53" t="s">
        <v>129</v>
      </c>
      <c r="M1203" s="53" t="s">
        <v>17</v>
      </c>
      <c r="N1203" s="148" t="s">
        <v>1518</v>
      </c>
      <c r="O1203" s="148" t="s">
        <v>1409</v>
      </c>
      <c r="P1203" s="53">
        <v>2</v>
      </c>
      <c r="Q1203" s="53" t="s">
        <v>46</v>
      </c>
      <c r="R1203" s="53" t="s">
        <v>47</v>
      </c>
      <c r="S1203" s="53" t="s">
        <v>538</v>
      </c>
      <c r="T1203" s="53"/>
      <c r="U1203" s="53" t="s">
        <v>50</v>
      </c>
    </row>
    <row r="1204" spans="1:21" s="186" customFormat="1" ht="15" customHeight="1" x14ac:dyDescent="0.25">
      <c r="A1204" s="53" t="str">
        <f>IFERROR(VLOOKUP(D1204,[28]CODIGOS!$A$1:$I$1872,2,0),"CODIGO INVALIDO ")</f>
        <v>ZONA 2</v>
      </c>
      <c r="B1204" s="53" t="str">
        <f>IFERROR(VLOOKUP(D1204,[28]CODIGOS!$A$1:$I$1872,3,0),"CODIGO INVALIDO ")</f>
        <v>PICHINCHA</v>
      </c>
      <c r="C1204" s="53" t="str">
        <f>IFERROR(VLOOKUP(D1204,[28]CODIGOS!$A$1:$I$1872,4,0),"CODIGO INVALIDO ")</f>
        <v>PEDRO VICENTE MALDONADO</v>
      </c>
      <c r="D1204" s="53" t="s">
        <v>321</v>
      </c>
      <c r="E1204" s="53" t="str">
        <f>IFERROR(VLOOKUP(D1204,[29]CODIGOS!$A$1:$I$1872,6,0),"CODIGO INVALIDO ")</f>
        <v>NOROCCIDENTE</v>
      </c>
      <c r="F1204" s="53" t="str">
        <f>IFERROR(VLOOKUP(D1204,[29]CODIGOS!$A$1:$I$1872,7,0),"CODIGO INVALIDO ")</f>
        <v>MALDONADO</v>
      </c>
      <c r="G1204" s="53" t="str">
        <f>IFERROR(VLOOKUP(D1204,[29]CODIGOS!$A$1:$I$1872,8,0),"CODIGO INVALIDO ")</f>
        <v>MALDONADO 1</v>
      </c>
      <c r="H1204" s="53" t="s">
        <v>1599</v>
      </c>
      <c r="I1204" s="53">
        <v>7.9125140788800799E-2</v>
      </c>
      <c r="J1204" s="129">
        <v>-79.030988216400104</v>
      </c>
      <c r="K1204" s="24">
        <v>44979</v>
      </c>
      <c r="L1204" s="53" t="s">
        <v>129</v>
      </c>
      <c r="M1204" s="53" t="s">
        <v>17</v>
      </c>
      <c r="N1204" s="148" t="s">
        <v>1507</v>
      </c>
      <c r="O1204" s="148" t="s">
        <v>1417</v>
      </c>
      <c r="P1204" s="53">
        <v>2</v>
      </c>
      <c r="Q1204" s="53" t="s">
        <v>46</v>
      </c>
      <c r="R1204" s="53" t="s">
        <v>47</v>
      </c>
      <c r="S1204" s="53" t="s">
        <v>168</v>
      </c>
      <c r="T1204" s="53"/>
      <c r="U1204" s="53" t="s">
        <v>50</v>
      </c>
    </row>
    <row r="1205" spans="1:21" s="186" customFormat="1" ht="15" customHeight="1" x14ac:dyDescent="0.25">
      <c r="A1205" s="53" t="str">
        <f>IFERROR(VLOOKUP(D1205,[28]CODIGOS!$A$1:$I$1872,2,0),"CODIGO INVALIDO ")</f>
        <v>ZONA 2</v>
      </c>
      <c r="B1205" s="53" t="str">
        <f>IFERROR(VLOOKUP(D1205,[28]CODIGOS!$A$1:$I$1872,3,0),"CODIGO INVALIDO ")</f>
        <v>PICHINCHA</v>
      </c>
      <c r="C1205" s="53" t="str">
        <f>IFERROR(VLOOKUP(D1205,[28]CODIGOS!$A$1:$I$1872,4,0),"CODIGO INVALIDO ")</f>
        <v>PEDRO VICENTE MALDONADO</v>
      </c>
      <c r="D1205" s="53" t="s">
        <v>321</v>
      </c>
      <c r="E1205" s="53" t="str">
        <f>IFERROR(VLOOKUP(D1205,[29]CODIGOS!$A$1:$I$1872,6,0),"CODIGO INVALIDO ")</f>
        <v>NOROCCIDENTE</v>
      </c>
      <c r="F1205" s="53" t="str">
        <f>IFERROR(VLOOKUP(D1205,[29]CODIGOS!$A$1:$I$1872,7,0),"CODIGO INVALIDO ")</f>
        <v>MALDONADO</v>
      </c>
      <c r="G1205" s="53" t="str">
        <f>IFERROR(VLOOKUP(D1205,[29]CODIGOS!$A$1:$I$1872,8,0),"CODIGO INVALIDO ")</f>
        <v>MALDONADO 1</v>
      </c>
      <c r="H1205" s="53" t="s">
        <v>1600</v>
      </c>
      <c r="I1205" s="53">
        <v>4.4460292168945599E-2</v>
      </c>
      <c r="J1205" s="129">
        <v>-79.267344474792395</v>
      </c>
      <c r="K1205" s="24">
        <v>45000</v>
      </c>
      <c r="L1205" s="53" t="s">
        <v>129</v>
      </c>
      <c r="M1205" s="53" t="s">
        <v>17</v>
      </c>
      <c r="N1205" s="148" t="s">
        <v>1601</v>
      </c>
      <c r="O1205" s="148" t="s">
        <v>1477</v>
      </c>
      <c r="P1205" s="53">
        <v>8</v>
      </c>
      <c r="Q1205" s="53" t="s">
        <v>46</v>
      </c>
      <c r="R1205" s="53" t="s">
        <v>47</v>
      </c>
      <c r="S1205" s="53" t="s">
        <v>167</v>
      </c>
      <c r="T1205" s="53"/>
      <c r="U1205" s="53" t="s">
        <v>50</v>
      </c>
    </row>
    <row r="1206" spans="1:21" s="186" customFormat="1" ht="15" customHeight="1" x14ac:dyDescent="0.25">
      <c r="A1206" s="53" t="str">
        <f>IFERROR(VLOOKUP(D1206,[28]CODIGOS!$A$1:$I$1872,2,0),"CODIGO INVALIDO ")</f>
        <v>ZONA 2</v>
      </c>
      <c r="B1206" s="53" t="str">
        <f>IFERROR(VLOOKUP(D1206,[28]CODIGOS!$A$1:$I$1872,3,0),"CODIGO INVALIDO ")</f>
        <v>PICHINCHA</v>
      </c>
      <c r="C1206" s="53" t="str">
        <f>IFERROR(VLOOKUP(D1206,[28]CODIGOS!$A$1:$I$1872,4,0),"CODIGO INVALIDO ")</f>
        <v>PEDRO VICENTE MALDONADO</v>
      </c>
      <c r="D1206" s="53" t="s">
        <v>321</v>
      </c>
      <c r="E1206" s="53" t="str">
        <f>IFERROR(VLOOKUP(D1206,[29]CODIGOS!$A$1:$I$1872,6,0),"CODIGO INVALIDO ")</f>
        <v>NOROCCIDENTE</v>
      </c>
      <c r="F1206" s="53" t="str">
        <f>IFERROR(VLOOKUP(D1206,[29]CODIGOS!$A$1:$I$1872,7,0),"CODIGO INVALIDO ")</f>
        <v>MALDONADO</v>
      </c>
      <c r="G1206" s="53" t="str">
        <f>IFERROR(VLOOKUP(D1206,[29]CODIGOS!$A$1:$I$1872,8,0),"CODIGO INVALIDO ")</f>
        <v>MALDONADO 1</v>
      </c>
      <c r="H1206" s="53" t="s">
        <v>1602</v>
      </c>
      <c r="I1206" s="53">
        <v>9.4842867453649907E-2</v>
      </c>
      <c r="J1206" s="129">
        <v>-79.242019057273794</v>
      </c>
      <c r="K1206" s="24">
        <v>45006</v>
      </c>
      <c r="L1206" s="53" t="s">
        <v>129</v>
      </c>
      <c r="M1206" s="53" t="s">
        <v>17</v>
      </c>
      <c r="N1206" s="148" t="s">
        <v>1391</v>
      </c>
      <c r="O1206" s="148" t="s">
        <v>1406</v>
      </c>
      <c r="P1206" s="53">
        <v>3</v>
      </c>
      <c r="Q1206" s="53" t="s">
        <v>46</v>
      </c>
      <c r="R1206" s="53" t="s">
        <v>47</v>
      </c>
      <c r="S1206" s="53" t="s">
        <v>49</v>
      </c>
      <c r="T1206" s="53"/>
      <c r="U1206" s="53" t="s">
        <v>50</v>
      </c>
    </row>
    <row r="1207" spans="1:21" s="185" customFormat="1" ht="15" customHeight="1" x14ac:dyDescent="0.25">
      <c r="A1207" s="53" t="str">
        <f>IFERROR(VLOOKUP(D1207,[28]CODIGOS!$A$1:$I$1872,2,0),"CODIGO INVALIDO ")</f>
        <v>ZONA 2</v>
      </c>
      <c r="B1207" s="53" t="str">
        <f>IFERROR(VLOOKUP(D1207,[28]CODIGOS!$A$1:$I$1872,3,0),"CODIGO INVALIDO ")</f>
        <v>PICHINCHA</v>
      </c>
      <c r="C1207" s="53" t="str">
        <f>IFERROR(VLOOKUP(D1207,[28]CODIGOS!$A$1:$I$1872,4,0),"CODIGO INVALIDO ")</f>
        <v>PEDRO VICENTE MALDONADO</v>
      </c>
      <c r="D1207" s="69" t="s">
        <v>321</v>
      </c>
      <c r="E1207" s="53" t="str">
        <f>IFERROR(VLOOKUP(D1207,[29]CODIGOS!$A$1:$I$1872,6,0),"CODIGO INVALIDO ")</f>
        <v>NOROCCIDENTE</v>
      </c>
      <c r="F1207" s="53" t="str">
        <f>IFERROR(VLOOKUP(D1207,[29]CODIGOS!$A$1:$I$1872,7,0),"CODIGO INVALIDO ")</f>
        <v>MALDONADO</v>
      </c>
      <c r="G1207" s="53" t="str">
        <f>IFERROR(VLOOKUP(D1207,[29]CODIGOS!$A$1:$I$1872,8,0),"CODIGO INVALIDO ")</f>
        <v>MALDONADO 1</v>
      </c>
      <c r="H1207" s="23" t="s">
        <v>1603</v>
      </c>
      <c r="I1207" s="23">
        <v>8.1673492148059301E-2</v>
      </c>
      <c r="J1207" s="129">
        <v>-79.051546161812695</v>
      </c>
      <c r="K1207" s="24">
        <v>45024</v>
      </c>
      <c r="L1207" s="68" t="s">
        <v>129</v>
      </c>
      <c r="M1207" s="53" t="s">
        <v>17</v>
      </c>
      <c r="N1207" s="62">
        <v>0.61458333333333337</v>
      </c>
      <c r="O1207" s="62">
        <v>0.70833333333333337</v>
      </c>
      <c r="P1207" s="23">
        <v>6.59</v>
      </c>
      <c r="Q1207" s="23" t="s">
        <v>46</v>
      </c>
      <c r="R1207" s="23" t="s">
        <v>47</v>
      </c>
      <c r="S1207" s="23" t="s">
        <v>1604</v>
      </c>
      <c r="T1207" s="23" t="s">
        <v>1093</v>
      </c>
      <c r="U1207" s="23" t="s">
        <v>50</v>
      </c>
    </row>
    <row r="1208" spans="1:21" s="186" customFormat="1" ht="15" customHeight="1" x14ac:dyDescent="0.25">
      <c r="A1208" s="53" t="str">
        <f>IFERROR(VLOOKUP(D1208,[28]CODIGOS!$A$1:$I$1872,2,0),"CODIGO INVALIDO ")</f>
        <v>ZONA 2</v>
      </c>
      <c r="B1208" s="53" t="str">
        <f>IFERROR(VLOOKUP(D1208,[28]CODIGOS!$A$1:$I$1872,3,0),"CODIGO INVALIDO ")</f>
        <v>PICHINCHA</v>
      </c>
      <c r="C1208" s="53" t="str">
        <f>IFERROR(VLOOKUP(D1208,[28]CODIGOS!$A$1:$I$1872,4,0),"CODIGO INVALIDO ")</f>
        <v>SAN MIGUEL DE LOS BANCOS</v>
      </c>
      <c r="D1208" s="53" t="s">
        <v>521</v>
      </c>
      <c r="E1208" s="53" t="str">
        <f>IFERROR(VLOOKUP(D1208,[29]CODIGOS!$A$1:$I$1872,6,0),"CODIGO INVALIDO ")</f>
        <v>NOROCCIDENTE</v>
      </c>
      <c r="F1208" s="53" t="str">
        <f>IFERROR(VLOOKUP(D1208,[29]CODIGOS!$A$1:$I$1872,7,0),"CODIGO INVALIDO ")</f>
        <v>LOS BANCOS</v>
      </c>
      <c r="G1208" s="53" t="str">
        <f>IFERROR(VLOOKUP(D1208,[29]CODIGOS!$A$1:$I$1872,8,0),"CODIGO INVALIDO ")</f>
        <v>LOS BANCOS 3</v>
      </c>
      <c r="H1208" s="53" t="s">
        <v>1605</v>
      </c>
      <c r="I1208" s="53">
        <v>-2.7641372373317999E-3</v>
      </c>
      <c r="J1208" s="129">
        <v>-78.8782701898309</v>
      </c>
      <c r="K1208" s="24">
        <v>45169</v>
      </c>
      <c r="L1208" s="53" t="s">
        <v>129</v>
      </c>
      <c r="M1208" s="53" t="s">
        <v>17</v>
      </c>
      <c r="N1208" s="148">
        <v>0.59375</v>
      </c>
      <c r="O1208" s="148">
        <v>0.73611111111111116</v>
      </c>
      <c r="P1208" s="53">
        <v>3.25</v>
      </c>
      <c r="Q1208" s="23" t="s">
        <v>46</v>
      </c>
      <c r="R1208" s="23" t="s">
        <v>47</v>
      </c>
      <c r="S1208" s="23" t="s">
        <v>1606</v>
      </c>
      <c r="T1208" s="53" t="s">
        <v>333</v>
      </c>
      <c r="U1208" s="53" t="s">
        <v>50</v>
      </c>
    </row>
    <row r="1209" spans="1:21" s="186" customFormat="1" ht="15" customHeight="1" x14ac:dyDescent="0.25">
      <c r="A1209" s="53" t="str">
        <f>IFERROR(VLOOKUP(D1209,[28]CODIGOS!$A$1:$I$1872,2,0),"CODIGO INVALIDO ")</f>
        <v>ZONA 2</v>
      </c>
      <c r="B1209" s="53" t="str">
        <f>IFERROR(VLOOKUP(D1209,[28]CODIGOS!$A$1:$I$1872,3,0),"CODIGO INVALIDO ")</f>
        <v>PICHINCHA</v>
      </c>
      <c r="C1209" s="53" t="str">
        <f>IFERROR(VLOOKUP(D1209,[28]CODIGOS!$A$1:$I$1872,4,0),"CODIGO INVALIDO ")</f>
        <v>PEDRO VICENTE MALDONADO</v>
      </c>
      <c r="D1209" s="53" t="s">
        <v>334</v>
      </c>
      <c r="E1209" s="53" t="str">
        <f>IFERROR(VLOOKUP(D1209,[29]CODIGOS!$A$1:$I$1872,6,0),"CODIGO INVALIDO ")</f>
        <v>NOROCCIDENTE</v>
      </c>
      <c r="F1209" s="53" t="str">
        <f>IFERROR(VLOOKUP(D1209,[29]CODIGOS!$A$1:$I$1872,7,0),"CODIGO INVALIDO ")</f>
        <v>MALDONADO</v>
      </c>
      <c r="G1209" s="53" t="str">
        <f>IFERROR(VLOOKUP(D1209,[29]CODIGOS!$A$1:$I$1872,8,0),"CODIGO INVALIDO ")</f>
        <v>MALDONADO 3</v>
      </c>
      <c r="H1209" s="53" t="s">
        <v>1607</v>
      </c>
      <c r="I1209" s="53">
        <v>0.15412291432028899</v>
      </c>
      <c r="J1209" s="129">
        <v>-79.123924408743505</v>
      </c>
      <c r="K1209" s="24">
        <v>45225</v>
      </c>
      <c r="L1209" s="53" t="s">
        <v>129</v>
      </c>
      <c r="M1209" s="53" t="s">
        <v>17</v>
      </c>
      <c r="N1209" s="148">
        <v>0.64583333333333337</v>
      </c>
      <c r="O1209" s="148">
        <v>0.79166666666666663</v>
      </c>
      <c r="P1209" s="53">
        <v>6.5</v>
      </c>
      <c r="Q1209" s="53" t="s">
        <v>46</v>
      </c>
      <c r="R1209" s="23" t="s">
        <v>47</v>
      </c>
      <c r="S1209" s="23" t="s">
        <v>49</v>
      </c>
      <c r="T1209" s="53"/>
      <c r="U1209" s="53" t="s">
        <v>50</v>
      </c>
    </row>
    <row r="1210" spans="1:21" s="186" customFormat="1" ht="15" customHeight="1" x14ac:dyDescent="0.25">
      <c r="A1210" s="53" t="str">
        <f>IFERROR(VLOOKUP(D1210,[28]CODIGOS!$A$1:$I$1872,2,0),"CODIGO INVALIDO ")</f>
        <v>ZONA 2</v>
      </c>
      <c r="B1210" s="53" t="str">
        <f>IFERROR(VLOOKUP(D1210,[28]CODIGOS!$A$1:$I$1872,3,0),"CODIGO INVALIDO ")</f>
        <v>PICHINCHA</v>
      </c>
      <c r="C1210" s="53" t="str">
        <f>IFERROR(VLOOKUP(D1210,[28]CODIGOS!$A$1:$I$1872,4,0),"CODIGO INVALIDO ")</f>
        <v>SAN MIGUEL DE LOS BANCOS</v>
      </c>
      <c r="D1210" s="53" t="s">
        <v>521</v>
      </c>
      <c r="E1210" s="53" t="str">
        <f>IFERROR(VLOOKUP(D1210,[29]CODIGOS!$A$1:$I$1872,6,0),"CODIGO INVALIDO ")</f>
        <v>NOROCCIDENTE</v>
      </c>
      <c r="F1210" s="53" t="str">
        <f>IFERROR(VLOOKUP(D1210,[29]CODIGOS!$A$1:$I$1872,7,0),"CODIGO INVALIDO ")</f>
        <v>LOS BANCOS</v>
      </c>
      <c r="G1210" s="53" t="str">
        <f>IFERROR(VLOOKUP(D1210,[29]CODIGOS!$A$1:$I$1872,8,0),"CODIGO INVALIDO ")</f>
        <v>LOS BANCOS 3</v>
      </c>
      <c r="H1210" s="53" t="s">
        <v>1608</v>
      </c>
      <c r="I1210" s="53">
        <v>2.49874583906604E-2</v>
      </c>
      <c r="J1210" s="129">
        <v>-78.899989128112793</v>
      </c>
      <c r="K1210" s="24">
        <v>45243</v>
      </c>
      <c r="L1210" s="53" t="s">
        <v>129</v>
      </c>
      <c r="M1210" s="53" t="s">
        <v>17</v>
      </c>
      <c r="N1210" s="148">
        <v>0.32291666666666669</v>
      </c>
      <c r="O1210" s="148">
        <v>0.5625</v>
      </c>
      <c r="P1210" s="53">
        <v>8.4499999999999993</v>
      </c>
      <c r="Q1210" s="53" t="s">
        <v>46</v>
      </c>
      <c r="R1210" s="53" t="s">
        <v>47</v>
      </c>
      <c r="S1210" s="53" t="s">
        <v>1093</v>
      </c>
      <c r="T1210" s="53"/>
      <c r="U1210" s="53" t="s">
        <v>50</v>
      </c>
    </row>
    <row r="1211" spans="1:21" s="186" customFormat="1" ht="15" customHeight="1" x14ac:dyDescent="0.25">
      <c r="A1211" s="53" t="str">
        <f>IFERROR(VLOOKUP(D1211,[28]CODIGOS!$A$1:$I$1872,2,0),"CODIGO INVALIDO ")</f>
        <v>ZONA 2</v>
      </c>
      <c r="B1211" s="53" t="str">
        <f>IFERROR(VLOOKUP(D1211,[28]CODIGOS!$A$1:$I$1872,3,0),"CODIGO INVALIDO ")</f>
        <v>PICHINCHA</v>
      </c>
      <c r="C1211" s="53" t="str">
        <f>IFERROR(VLOOKUP(D1211,[28]CODIGOS!$A$1:$I$1872,4,0),"CODIGO INVALIDO ")</f>
        <v>CAYAMBE</v>
      </c>
      <c r="D1211" s="53" t="s">
        <v>101</v>
      </c>
      <c r="E1211" s="53" t="str">
        <f>IFERROR(VLOOKUP(D1211,[29]CODIGOS!$A$1:$I$1872,6,0),"CODIGO INVALIDO ")</f>
        <v>CAYAMBE</v>
      </c>
      <c r="F1211" s="53" t="str">
        <f>IFERROR(VLOOKUP(D1211,[29]CODIGOS!$A$1:$I$1872,7,0),"CODIGO INVALIDO ")</f>
        <v>CAYAMBE SUR</v>
      </c>
      <c r="G1211" s="53" t="str">
        <f>IFERROR(VLOOKUP(D1211,[29]CODIGOS!$A$1:$I$1872,8,0),"CODIGO INVALIDO ")</f>
        <v>CAYAMBE SUR 2</v>
      </c>
      <c r="H1211" s="53" t="s">
        <v>1609</v>
      </c>
      <c r="I1211" s="53">
        <v>1.5905499254024399E-2</v>
      </c>
      <c r="J1211" s="129">
        <v>-78.165584206581102</v>
      </c>
      <c r="K1211" s="24">
        <v>44936</v>
      </c>
      <c r="L1211" s="53" t="s">
        <v>24</v>
      </c>
      <c r="M1211" s="53" t="s">
        <v>17</v>
      </c>
      <c r="N1211" s="148" t="s">
        <v>1518</v>
      </c>
      <c r="O1211" s="148" t="s">
        <v>1610</v>
      </c>
      <c r="P1211" s="53">
        <v>12.5</v>
      </c>
      <c r="Q1211" s="53" t="s">
        <v>46</v>
      </c>
      <c r="R1211" s="53" t="s">
        <v>47</v>
      </c>
      <c r="S1211" s="53" t="s">
        <v>49</v>
      </c>
      <c r="T1211" s="53" t="s">
        <v>464</v>
      </c>
      <c r="U1211" s="53" t="s">
        <v>50</v>
      </c>
    </row>
    <row r="1212" spans="1:21" s="186" customFormat="1" ht="15" customHeight="1" x14ac:dyDescent="0.25">
      <c r="A1212" s="53" t="str">
        <f>IFERROR(VLOOKUP(D1212,[28]CODIGOS!$A$1:$I$1872,2,0),"CODIGO INVALIDO ")</f>
        <v>ZONA 2</v>
      </c>
      <c r="B1212" s="53" t="str">
        <f>IFERROR(VLOOKUP(D1212,[28]CODIGOS!$A$1:$I$1872,3,0),"CODIGO INVALIDO ")</f>
        <v>PICHINCHA</v>
      </c>
      <c r="C1212" s="53" t="str">
        <f>IFERROR(VLOOKUP(D1212,[28]CODIGOS!$A$1:$I$1872,4,0),"CODIGO INVALIDO ")</f>
        <v>CAYAMBE</v>
      </c>
      <c r="D1212" s="53" t="s">
        <v>307</v>
      </c>
      <c r="E1212" s="53" t="str">
        <f>IFERROR(VLOOKUP(D1212,[29]CODIGOS!$A$1:$I$1872,6,0),"CODIGO INVALIDO ")</f>
        <v>CAYAMBE</v>
      </c>
      <c r="F1212" s="53" t="str">
        <f>IFERROR(VLOOKUP(D1212,[29]CODIGOS!$A$1:$I$1872,7,0),"CODIGO INVALIDO ")</f>
        <v>CANGAGUA</v>
      </c>
      <c r="G1212" s="53" t="str">
        <f>IFERROR(VLOOKUP(D1212,[29]CODIGOS!$A$1:$I$1872,8,0),"CODIGO INVALIDO ")</f>
        <v>CANGAGUA 1</v>
      </c>
      <c r="H1212" s="53" t="s">
        <v>1611</v>
      </c>
      <c r="I1212" s="53">
        <v>-2.6607100000000002E-2</v>
      </c>
      <c r="J1212" s="129">
        <v>-78.1343064</v>
      </c>
      <c r="K1212" s="24">
        <v>45005</v>
      </c>
      <c r="L1212" s="53" t="s">
        <v>24</v>
      </c>
      <c r="M1212" s="53" t="s">
        <v>17</v>
      </c>
      <c r="N1212" s="148" t="s">
        <v>1391</v>
      </c>
      <c r="O1212" s="148" t="s">
        <v>1612</v>
      </c>
      <c r="P1212" s="53">
        <v>11.19</v>
      </c>
      <c r="Q1212" s="53" t="s">
        <v>46</v>
      </c>
      <c r="R1212" s="53" t="s">
        <v>47</v>
      </c>
      <c r="S1212" s="53" t="s">
        <v>83</v>
      </c>
      <c r="T1212" s="53"/>
      <c r="U1212" s="53" t="s">
        <v>50</v>
      </c>
    </row>
    <row r="1213" spans="1:21" s="185" customFormat="1" ht="15" customHeight="1" x14ac:dyDescent="0.25">
      <c r="A1213" s="53" t="str">
        <f>IFERROR(VLOOKUP(D1213,[28]CODIGOS!$A$1:$I$1872,2,0),"CODIGO INVALIDO ")</f>
        <v>ZONA 2</v>
      </c>
      <c r="B1213" s="53" t="str">
        <f>IFERROR(VLOOKUP(D1213,[28]CODIGOS!$A$1:$I$1872,3,0),"CODIGO INVALIDO ")</f>
        <v>PICHINCHA</v>
      </c>
      <c r="C1213" s="53" t="str">
        <f>IFERROR(VLOOKUP(D1213,[28]CODIGOS!$A$1:$I$1872,4,0),"CODIGO INVALIDO ")</f>
        <v>CAYAMBE</v>
      </c>
      <c r="D1213" s="23" t="s">
        <v>307</v>
      </c>
      <c r="E1213" s="53" t="str">
        <f>IFERROR(VLOOKUP(D1213,[29]CODIGOS!$A$1:$I$1872,6,0),"CODIGO INVALIDO ")</f>
        <v>CAYAMBE</v>
      </c>
      <c r="F1213" s="53" t="str">
        <f>IFERROR(VLOOKUP(D1213,[29]CODIGOS!$A$1:$I$1872,7,0),"CODIGO INVALIDO ")</f>
        <v>CANGAGUA</v>
      </c>
      <c r="G1213" s="53" t="str">
        <f>IFERROR(VLOOKUP(D1213,[29]CODIGOS!$A$1:$I$1872,8,0),"CODIGO INVALIDO ")</f>
        <v>CANGAGUA 1</v>
      </c>
      <c r="H1213" s="23" t="s">
        <v>1249</v>
      </c>
      <c r="I1213" s="23">
        <v>-4.0287999999999997E-2</v>
      </c>
      <c r="J1213" s="129">
        <v>-78.207069899999993</v>
      </c>
      <c r="K1213" s="24">
        <v>45029</v>
      </c>
      <c r="L1213" s="68" t="s">
        <v>24</v>
      </c>
      <c r="M1213" s="53" t="s">
        <v>17</v>
      </c>
      <c r="N1213" s="62">
        <v>0.53125</v>
      </c>
      <c r="O1213" s="62">
        <v>0.73541666666666661</v>
      </c>
      <c r="P1213" s="23">
        <v>6</v>
      </c>
      <c r="Q1213" s="23" t="s">
        <v>46</v>
      </c>
      <c r="R1213" s="23" t="s">
        <v>47</v>
      </c>
      <c r="S1213" s="23" t="s">
        <v>83</v>
      </c>
      <c r="T1213" s="23"/>
      <c r="U1213" s="23" t="s">
        <v>50</v>
      </c>
    </row>
    <row r="1214" spans="1:21" s="185" customFormat="1" ht="15" customHeight="1" x14ac:dyDescent="0.25">
      <c r="A1214" s="53" t="str">
        <f>IFERROR(VLOOKUP(D1214,[28]CODIGOS!$A$1:$I$1872,2,0),"CODIGO INVALIDO ")</f>
        <v>ZONA 2</v>
      </c>
      <c r="B1214" s="53" t="str">
        <f>IFERROR(VLOOKUP(D1214,[28]CODIGOS!$A$1:$I$1872,3,0),"CODIGO INVALIDO ")</f>
        <v>PICHINCHA</v>
      </c>
      <c r="C1214" s="53" t="str">
        <f>IFERROR(VLOOKUP(D1214,[28]CODIGOS!$A$1:$I$1872,4,0),"CODIGO INVALIDO ")</f>
        <v>CAYAMBE</v>
      </c>
      <c r="D1214" s="23" t="s">
        <v>307</v>
      </c>
      <c r="E1214" s="53" t="str">
        <f>IFERROR(VLOOKUP(D1214,[29]CODIGOS!$A$1:$I$1872,6,0),"CODIGO INVALIDO ")</f>
        <v>CAYAMBE</v>
      </c>
      <c r="F1214" s="53" t="str">
        <f>IFERROR(VLOOKUP(D1214,[29]CODIGOS!$A$1:$I$1872,7,0),"CODIGO INVALIDO ")</f>
        <v>CANGAGUA</v>
      </c>
      <c r="G1214" s="53" t="str">
        <f>IFERROR(VLOOKUP(D1214,[29]CODIGOS!$A$1:$I$1872,8,0),"CODIGO INVALIDO ")</f>
        <v>CANGAGUA 1</v>
      </c>
      <c r="H1214" s="23" t="s">
        <v>1611</v>
      </c>
      <c r="I1214" s="23">
        <v>-6.0679999999999996E-3</v>
      </c>
      <c r="J1214" s="129">
        <v>-78.147895000000005</v>
      </c>
      <c r="K1214" s="24">
        <v>45035</v>
      </c>
      <c r="L1214" s="68" t="s">
        <v>24</v>
      </c>
      <c r="M1214" s="53" t="s">
        <v>17</v>
      </c>
      <c r="N1214" s="62">
        <v>0.46875</v>
      </c>
      <c r="O1214" s="62">
        <v>0.88402777777777775</v>
      </c>
      <c r="P1214" s="23">
        <v>3</v>
      </c>
      <c r="Q1214" s="23" t="s">
        <v>46</v>
      </c>
      <c r="R1214" s="23" t="s">
        <v>47</v>
      </c>
      <c r="S1214" s="23" t="s">
        <v>83</v>
      </c>
      <c r="T1214" s="23"/>
      <c r="U1214" s="23" t="s">
        <v>50</v>
      </c>
    </row>
    <row r="1215" spans="1:21" s="185" customFormat="1" ht="15" customHeight="1" x14ac:dyDescent="0.25">
      <c r="A1215" s="53" t="str">
        <f>IFERROR(VLOOKUP(D1215,[28]CODIGOS!$A$1:$I$1872,2,0),"CODIGO INVALIDO ")</f>
        <v>ZONA 2</v>
      </c>
      <c r="B1215" s="53" t="str">
        <f>IFERROR(VLOOKUP(D1215,[28]CODIGOS!$A$1:$I$1872,3,0),"CODIGO INVALIDO ")</f>
        <v>PICHINCHA</v>
      </c>
      <c r="C1215" s="53" t="str">
        <f>IFERROR(VLOOKUP(D1215,[28]CODIGOS!$A$1:$I$1872,4,0),"CODIGO INVALIDO ")</f>
        <v>CAYAMBE</v>
      </c>
      <c r="D1215" s="23" t="s">
        <v>469</v>
      </c>
      <c r="E1215" s="53" t="str">
        <f>IFERROR(VLOOKUP(D1215,[29]CODIGOS!$A$1:$I$1872,6,0),"CODIGO INVALIDO ")</f>
        <v>CAYAMBE</v>
      </c>
      <c r="F1215" s="53" t="str">
        <f>IFERROR(VLOOKUP(D1215,[29]CODIGOS!$A$1:$I$1872,7,0),"CODIGO INVALIDO ")</f>
        <v>EL PRADO</v>
      </c>
      <c r="G1215" s="53" t="str">
        <f>IFERROR(VLOOKUP(D1215,[29]CODIGOS!$A$1:$I$1872,8,0),"CODIGO INVALIDO ")</f>
        <v>EL PRADO 1</v>
      </c>
      <c r="H1215" s="23" t="s">
        <v>1613</v>
      </c>
      <c r="I1215" s="23">
        <v>0.1107395</v>
      </c>
      <c r="J1215" s="129">
        <v>-78.149603099999993</v>
      </c>
      <c r="K1215" s="24">
        <v>45036</v>
      </c>
      <c r="L1215" s="68" t="s">
        <v>24</v>
      </c>
      <c r="M1215" s="53" t="s">
        <v>17</v>
      </c>
      <c r="N1215" s="62">
        <v>0.45833333333333331</v>
      </c>
      <c r="O1215" s="62">
        <v>0.78472222222222221</v>
      </c>
      <c r="P1215" s="23">
        <v>5</v>
      </c>
      <c r="Q1215" s="23" t="s">
        <v>46</v>
      </c>
      <c r="R1215" s="23" t="s">
        <v>47</v>
      </c>
      <c r="S1215" s="23" t="s">
        <v>83</v>
      </c>
      <c r="T1215" s="23"/>
      <c r="U1215" s="23" t="s">
        <v>50</v>
      </c>
    </row>
    <row r="1216" spans="1:21" s="185" customFormat="1" ht="15" customHeight="1" x14ac:dyDescent="0.25">
      <c r="A1216" s="53" t="str">
        <f>IFERROR(VLOOKUP(D1216,[28]CODIGOS!$A$1:$I$1872,2,0),"CODIGO INVALIDO ")</f>
        <v>ZONA 2</v>
      </c>
      <c r="B1216" s="53" t="str">
        <f>IFERROR(VLOOKUP(D1216,[28]CODIGOS!$A$1:$I$1872,3,0),"CODIGO INVALIDO ")</f>
        <v>PICHINCHA</v>
      </c>
      <c r="C1216" s="53" t="str">
        <f>IFERROR(VLOOKUP(D1216,[28]CODIGOS!$A$1:$I$1872,4,0),"CODIGO INVALIDO ")</f>
        <v>PEDRO MONCAYO</v>
      </c>
      <c r="D1216" s="69" t="s">
        <v>103</v>
      </c>
      <c r="E1216" s="53" t="str">
        <f>IFERROR(VLOOKUP(D1216,[29]CODIGOS!$A$1:$I$1872,6,0),"CODIGO INVALIDO ")</f>
        <v>CAYAMBE</v>
      </c>
      <c r="F1216" s="53" t="str">
        <f>IFERROR(VLOOKUP(D1216,[29]CODIGOS!$A$1:$I$1872,7,0),"CODIGO INVALIDO ")</f>
        <v>TABACUNDO</v>
      </c>
      <c r="G1216" s="53" t="str">
        <f>IFERROR(VLOOKUP(D1216,[29]CODIGOS!$A$1:$I$1872,8,0),"CODIGO INVALIDO ")</f>
        <v>TABACUNDO 1</v>
      </c>
      <c r="H1216" s="23" t="s">
        <v>1614</v>
      </c>
      <c r="I1216" s="23">
        <v>0.46091074700000001</v>
      </c>
      <c r="J1216" s="129">
        <v>-78.192315100000002</v>
      </c>
      <c r="K1216" s="24">
        <v>45085</v>
      </c>
      <c r="L1216" s="68" t="s">
        <v>24</v>
      </c>
      <c r="M1216" s="53" t="s">
        <v>17</v>
      </c>
      <c r="N1216" s="62">
        <v>0.5</v>
      </c>
      <c r="O1216" s="62">
        <v>0.71388888888888891</v>
      </c>
      <c r="P1216" s="23">
        <v>7.65</v>
      </c>
      <c r="Q1216" s="53" t="s">
        <v>46</v>
      </c>
      <c r="R1216" s="23" t="s">
        <v>47</v>
      </c>
      <c r="S1216" s="23" t="s">
        <v>75</v>
      </c>
      <c r="T1216" s="23"/>
      <c r="U1216" s="23" t="s">
        <v>50</v>
      </c>
    </row>
    <row r="1217" spans="1:21" s="185" customFormat="1" ht="15" customHeight="1" x14ac:dyDescent="0.25">
      <c r="A1217" s="53" t="str">
        <f>IFERROR(VLOOKUP(D1217,[28]CODIGOS!$A$1:$I$1872,2,0),"CODIGO INVALIDO ")</f>
        <v>ZONA 2</v>
      </c>
      <c r="B1217" s="53" t="str">
        <f>IFERROR(VLOOKUP(D1217,[28]CODIGOS!$A$1:$I$1872,3,0),"CODIGO INVALIDO ")</f>
        <v>PICHINCHA</v>
      </c>
      <c r="C1217" s="53" t="str">
        <f>IFERROR(VLOOKUP(D1217,[28]CODIGOS!$A$1:$I$1872,4,0),"CODIGO INVALIDO ")</f>
        <v>PEDRO MONCAYO</v>
      </c>
      <c r="D1217" s="69" t="s">
        <v>103</v>
      </c>
      <c r="E1217" s="53" t="str">
        <f>IFERROR(VLOOKUP(D1217,[29]CODIGOS!$A$1:$I$1872,6,0),"CODIGO INVALIDO ")</f>
        <v>CAYAMBE</v>
      </c>
      <c r="F1217" s="53" t="str">
        <f>IFERROR(VLOOKUP(D1217,[29]CODIGOS!$A$1:$I$1872,7,0),"CODIGO INVALIDO ")</f>
        <v>TABACUNDO</v>
      </c>
      <c r="G1217" s="53" t="str">
        <f>IFERROR(VLOOKUP(D1217,[29]CODIGOS!$A$1:$I$1872,8,0),"CODIGO INVALIDO ")</f>
        <v>TABACUNDO 1</v>
      </c>
      <c r="H1217" s="23" t="s">
        <v>1615</v>
      </c>
      <c r="I1217" s="7">
        <v>4.8623079185758297E-2</v>
      </c>
      <c r="J1217" s="129">
        <v>-78.124583959579397</v>
      </c>
      <c r="K1217" s="24">
        <v>45145</v>
      </c>
      <c r="L1217" s="68" t="s">
        <v>24</v>
      </c>
      <c r="M1217" s="53" t="s">
        <v>17</v>
      </c>
      <c r="N1217" s="62">
        <v>0.47916666666666669</v>
      </c>
      <c r="O1217" s="62">
        <v>0.58333333333333337</v>
      </c>
      <c r="P1217" s="23">
        <v>15</v>
      </c>
      <c r="Q1217" s="53" t="s">
        <v>46</v>
      </c>
      <c r="R1217" s="53" t="s">
        <v>47</v>
      </c>
      <c r="S1217" s="53" t="s">
        <v>83</v>
      </c>
      <c r="T1217" s="23"/>
      <c r="U1217" s="53" t="s">
        <v>50</v>
      </c>
    </row>
    <row r="1218" spans="1:21" s="185" customFormat="1" ht="15" customHeight="1" x14ac:dyDescent="0.25">
      <c r="A1218" s="53" t="str">
        <f>IFERROR(VLOOKUP(D1218,[28]CODIGOS!$A$1:$I$1872,2,0),"CODIGO INVALIDO ")</f>
        <v>ZONA 2</v>
      </c>
      <c r="B1218" s="53" t="str">
        <f>IFERROR(VLOOKUP(D1218,[28]CODIGOS!$A$1:$I$1872,3,0),"CODIGO INVALIDO ")</f>
        <v>PICHINCHA</v>
      </c>
      <c r="C1218" s="53" t="str">
        <f>IFERROR(VLOOKUP(D1218,[28]CODIGOS!$A$1:$I$1872,4,0),"CODIGO INVALIDO ")</f>
        <v>PEDRO MONCAYO</v>
      </c>
      <c r="D1218" s="69" t="s">
        <v>103</v>
      </c>
      <c r="E1218" s="53" t="str">
        <f>IFERROR(VLOOKUP(D1218,[29]CODIGOS!$A$1:$I$1872,6,0),"CODIGO INVALIDO ")</f>
        <v>CAYAMBE</v>
      </c>
      <c r="F1218" s="53" t="str">
        <f>IFERROR(VLOOKUP(D1218,[29]CODIGOS!$A$1:$I$1872,7,0),"CODIGO INVALIDO ")</f>
        <v>TABACUNDO</v>
      </c>
      <c r="G1218" s="53" t="str">
        <f>IFERROR(VLOOKUP(D1218,[29]CODIGOS!$A$1:$I$1872,8,0),"CODIGO INVALIDO ")</f>
        <v>TABACUNDO 1</v>
      </c>
      <c r="H1218" s="23" t="s">
        <v>1616</v>
      </c>
      <c r="I1218" s="7">
        <v>5.5382243115371703E-2</v>
      </c>
      <c r="J1218" s="129">
        <v>-78.140387535095201</v>
      </c>
      <c r="K1218" s="24">
        <v>45155</v>
      </c>
      <c r="L1218" s="68" t="s">
        <v>24</v>
      </c>
      <c r="M1218" s="53" t="s">
        <v>17</v>
      </c>
      <c r="N1218" s="62">
        <v>0.47916666666666669</v>
      </c>
      <c r="O1218" s="62">
        <v>0.58333333333333337</v>
      </c>
      <c r="P1218" s="23">
        <v>3.98</v>
      </c>
      <c r="Q1218" s="53" t="s">
        <v>46</v>
      </c>
      <c r="R1218" s="53" t="s">
        <v>47</v>
      </c>
      <c r="S1218" s="53" t="s">
        <v>75</v>
      </c>
      <c r="T1218" s="23" t="s">
        <v>467</v>
      </c>
      <c r="U1218" s="53" t="s">
        <v>50</v>
      </c>
    </row>
    <row r="1219" spans="1:21" s="185" customFormat="1" ht="15" customHeight="1" x14ac:dyDescent="0.25">
      <c r="A1219" s="53" t="str">
        <f>IFERROR(VLOOKUP(D1219,[28]CODIGOS!$A$1:$I$1872,2,0),"CODIGO INVALIDO ")</f>
        <v>ZONA 2</v>
      </c>
      <c r="B1219" s="53" t="str">
        <f>IFERROR(VLOOKUP(D1219,[28]CODIGOS!$A$1:$I$1872,3,0),"CODIGO INVALIDO ")</f>
        <v>PICHINCHA</v>
      </c>
      <c r="C1219" s="53" t="str">
        <f>IFERROR(VLOOKUP(D1219,[28]CODIGOS!$A$1:$I$1872,4,0),"CODIGO INVALIDO ")</f>
        <v>PEDRO MONCAYO</v>
      </c>
      <c r="D1219" s="69" t="s">
        <v>103</v>
      </c>
      <c r="E1219" s="53" t="str">
        <f>IFERROR(VLOOKUP(D1219,[29]CODIGOS!$A$1:$I$1872,6,0),"CODIGO INVALIDO ")</f>
        <v>CAYAMBE</v>
      </c>
      <c r="F1219" s="53" t="str">
        <f>IFERROR(VLOOKUP(D1219,[29]CODIGOS!$A$1:$I$1872,7,0),"CODIGO INVALIDO ")</f>
        <v>TABACUNDO</v>
      </c>
      <c r="G1219" s="53" t="str">
        <f>IFERROR(VLOOKUP(D1219,[29]CODIGOS!$A$1:$I$1872,8,0),"CODIGO INVALIDO ")</f>
        <v>TABACUNDO 1</v>
      </c>
      <c r="H1219" s="23" t="s">
        <v>1617</v>
      </c>
      <c r="I1219" s="7">
        <v>8.0337498089663395E-2</v>
      </c>
      <c r="J1219" s="129">
        <v>-78.143692016601506</v>
      </c>
      <c r="K1219" s="24">
        <v>45160</v>
      </c>
      <c r="L1219" s="68" t="s">
        <v>24</v>
      </c>
      <c r="M1219" s="53" t="s">
        <v>17</v>
      </c>
      <c r="N1219" s="62">
        <v>0.5625</v>
      </c>
      <c r="O1219" s="62">
        <v>0.625</v>
      </c>
      <c r="P1219" s="23">
        <v>4.7300000000000004</v>
      </c>
      <c r="Q1219" s="23" t="s">
        <v>46</v>
      </c>
      <c r="R1219" s="53" t="s">
        <v>47</v>
      </c>
      <c r="S1219" s="53" t="s">
        <v>1429</v>
      </c>
      <c r="T1219" s="23"/>
      <c r="U1219" s="53" t="s">
        <v>50</v>
      </c>
    </row>
    <row r="1220" spans="1:21" s="185" customFormat="1" ht="15" customHeight="1" x14ac:dyDescent="0.2">
      <c r="A1220" s="53" t="str">
        <f>IFERROR(VLOOKUP(D1220,[28]CODIGOS!$A$1:$I$1872,2,0),"CODIGO INVALIDO ")</f>
        <v>ZONA 2</v>
      </c>
      <c r="B1220" s="53" t="str">
        <f>IFERROR(VLOOKUP(D1220,[28]CODIGOS!$A$1:$I$1872,3,0),"CODIGO INVALIDO ")</f>
        <v>PICHINCHA</v>
      </c>
      <c r="C1220" s="53" t="str">
        <f>IFERROR(VLOOKUP(D1220,[28]CODIGOS!$A$1:$I$1872,4,0),"CODIGO INVALIDO ")</f>
        <v>CAYAMBE</v>
      </c>
      <c r="D1220" s="69" t="s">
        <v>307</v>
      </c>
      <c r="E1220" s="53" t="str">
        <f>IFERROR(VLOOKUP(D1220,[29]CODIGOS!$A$1:$I$1872,6,0),"CODIGO INVALIDO ")</f>
        <v>CAYAMBE</v>
      </c>
      <c r="F1220" s="53" t="str">
        <f>IFERROR(VLOOKUP(D1220,[29]CODIGOS!$A$1:$I$1872,7,0),"CODIGO INVALIDO ")</f>
        <v>CANGAGUA</v>
      </c>
      <c r="G1220" s="53" t="str">
        <f>IFERROR(VLOOKUP(D1220,[29]CODIGOS!$A$1:$I$1872,8,0),"CODIGO INVALIDO ")</f>
        <v>CANGAGUA 1</v>
      </c>
      <c r="H1220" s="23" t="s">
        <v>1618</v>
      </c>
      <c r="I1220" s="7">
        <v>6.4115510910851894E-2</v>
      </c>
      <c r="J1220" s="129">
        <f>-78.2005977630615</f>
        <v>-78.200597763061495</v>
      </c>
      <c r="K1220" s="67">
        <v>45234</v>
      </c>
      <c r="L1220" s="68" t="s">
        <v>24</v>
      </c>
      <c r="M1220" s="53" t="s">
        <v>17</v>
      </c>
      <c r="N1220" s="62">
        <v>0.72916666666666663</v>
      </c>
      <c r="O1220" s="62">
        <v>0.76388888888888884</v>
      </c>
      <c r="P1220" s="23">
        <v>16.22</v>
      </c>
      <c r="Q1220" s="53" t="s">
        <v>46</v>
      </c>
      <c r="R1220" s="23" t="s">
        <v>47</v>
      </c>
      <c r="S1220" s="53" t="s">
        <v>83</v>
      </c>
      <c r="T1220" s="23"/>
      <c r="U1220" s="53" t="s">
        <v>50</v>
      </c>
    </row>
    <row r="1221" spans="1:21" s="186" customFormat="1" ht="15" customHeight="1" x14ac:dyDescent="0.25">
      <c r="A1221" s="53" t="str">
        <f>IFERROR(VLOOKUP(D1221,[28]CODIGOS!$A$1:$I$1872,2,0),"CODIGO INVALIDO ")</f>
        <v>ZONA 2</v>
      </c>
      <c r="B1221" s="53" t="str">
        <f>IFERROR(VLOOKUP(D1221,[28]CODIGOS!$A$1:$I$1872,3,0),"CODIGO INVALIDO ")</f>
        <v>NAPO</v>
      </c>
      <c r="C1221" s="53" t="str">
        <f>IFERROR(VLOOKUP(D1221,[28]CODIGOS!$A$1:$I$1872,4,0),"CODIGO INVALIDO ")</f>
        <v>QUIJOS</v>
      </c>
      <c r="D1221" s="53" t="s">
        <v>380</v>
      </c>
      <c r="E1221" s="53" t="str">
        <f>IFERROR(VLOOKUP(D1221,[29]CODIGOS!$A$1:$I$1872,6,0),"CODIGO INVALIDO ")</f>
        <v>EL VALLE DE QUIJOS</v>
      </c>
      <c r="F1221" s="53" t="str">
        <f>IFERROR(VLOOKUP(D1221,[29]CODIGOS!$A$1:$I$1872,7,0),"CODIGO INVALIDO ")</f>
        <v>SAN FRANCISCO DE BORJA</v>
      </c>
      <c r="G1221" s="53" t="str">
        <f>IFERROR(VLOOKUP(D1221,[29]CODIGOS!$A$1:$I$1872,8,0),"CODIGO INVALIDO ")</f>
        <v>SAN FRANCISCO DE BORJA 2</v>
      </c>
      <c r="H1221" s="53" t="s">
        <v>1619</v>
      </c>
      <c r="I1221" s="53">
        <v>-0.46461430584464097</v>
      </c>
      <c r="J1221" s="129">
        <f t="shared" ref="J1221:J1227" si="0">-77.9170078039169</f>
        <v>-77.917007803916903</v>
      </c>
      <c r="K1221" s="24">
        <v>44950</v>
      </c>
      <c r="L1221" s="53" t="s">
        <v>145</v>
      </c>
      <c r="M1221" s="53" t="s">
        <v>17</v>
      </c>
      <c r="N1221" s="148" t="s">
        <v>1547</v>
      </c>
      <c r="O1221" s="148" t="s">
        <v>1620</v>
      </c>
      <c r="P1221" s="53">
        <v>17.8</v>
      </c>
      <c r="Q1221" s="53" t="s">
        <v>46</v>
      </c>
      <c r="R1221" s="53" t="s">
        <v>47</v>
      </c>
      <c r="S1221" s="53" t="s">
        <v>166</v>
      </c>
      <c r="T1221" s="53" t="s">
        <v>165</v>
      </c>
      <c r="U1221" s="53" t="s">
        <v>50</v>
      </c>
    </row>
    <row r="1222" spans="1:21" s="186" customFormat="1" ht="15" customHeight="1" x14ac:dyDescent="0.25">
      <c r="A1222" s="53" t="str">
        <f>IFERROR(VLOOKUP(D1222,[28]CODIGOS!$A$1:$I$1872,2,0),"CODIGO INVALIDO ")</f>
        <v>ZONA 2</v>
      </c>
      <c r="B1222" s="53" t="str">
        <f>IFERROR(VLOOKUP(D1222,[28]CODIGOS!$A$1:$I$1872,3,0),"CODIGO INVALIDO ")</f>
        <v>NAPO</v>
      </c>
      <c r="C1222" s="53" t="str">
        <f>IFERROR(VLOOKUP(D1222,[28]CODIGOS!$A$1:$I$1872,4,0),"CODIGO INVALIDO ")</f>
        <v>QUIJOS</v>
      </c>
      <c r="D1222" s="53" t="s">
        <v>380</v>
      </c>
      <c r="E1222" s="53" t="str">
        <f>IFERROR(VLOOKUP(D1222,[29]CODIGOS!$A$1:$I$1872,6,0),"CODIGO INVALIDO ")</f>
        <v>EL VALLE DE QUIJOS</v>
      </c>
      <c r="F1222" s="53" t="str">
        <f>IFERROR(VLOOKUP(D1222,[29]CODIGOS!$A$1:$I$1872,7,0),"CODIGO INVALIDO ")</f>
        <v>SAN FRANCISCO DE BORJA</v>
      </c>
      <c r="G1222" s="53" t="str">
        <f>IFERROR(VLOOKUP(D1222,[29]CODIGOS!$A$1:$I$1872,8,0),"CODIGO INVALIDO ")</f>
        <v>SAN FRANCISCO DE BORJA 2</v>
      </c>
      <c r="H1222" s="53" t="s">
        <v>1619</v>
      </c>
      <c r="I1222" s="53">
        <v>-0.46461430584464097</v>
      </c>
      <c r="J1222" s="129">
        <f t="shared" si="0"/>
        <v>-77.917007803916903</v>
      </c>
      <c r="K1222" s="24">
        <v>44965</v>
      </c>
      <c r="L1222" s="53" t="s">
        <v>145</v>
      </c>
      <c r="M1222" s="53" t="s">
        <v>17</v>
      </c>
      <c r="N1222" s="148" t="s">
        <v>1621</v>
      </c>
      <c r="O1222" s="148" t="s">
        <v>1622</v>
      </c>
      <c r="P1222" s="53">
        <v>17.87</v>
      </c>
      <c r="Q1222" s="53" t="s">
        <v>46</v>
      </c>
      <c r="R1222" s="53" t="s">
        <v>47</v>
      </c>
      <c r="S1222" s="53" t="s">
        <v>48</v>
      </c>
      <c r="T1222" s="53"/>
      <c r="U1222" s="53" t="s">
        <v>50</v>
      </c>
    </row>
    <row r="1223" spans="1:21" s="186" customFormat="1" ht="15" customHeight="1" x14ac:dyDescent="0.25">
      <c r="A1223" s="53" t="str">
        <f>IFERROR(VLOOKUP(D1223,[28]CODIGOS!$A$1:$I$1872,2,0),"CODIGO INVALIDO ")</f>
        <v>ZONA 2</v>
      </c>
      <c r="B1223" s="53" t="str">
        <f>IFERROR(VLOOKUP(D1223,[28]CODIGOS!$A$1:$I$1872,3,0),"CODIGO INVALIDO ")</f>
        <v>NAPO</v>
      </c>
      <c r="C1223" s="53" t="str">
        <f>IFERROR(VLOOKUP(D1223,[28]CODIGOS!$A$1:$I$1872,4,0),"CODIGO INVALIDO ")</f>
        <v>QUIJOS</v>
      </c>
      <c r="D1223" s="53" t="s">
        <v>380</v>
      </c>
      <c r="E1223" s="53" t="str">
        <f>IFERROR(VLOOKUP(D1223,[29]CODIGOS!$A$1:$I$1872,6,0),"CODIGO INVALIDO ")</f>
        <v>EL VALLE DE QUIJOS</v>
      </c>
      <c r="F1223" s="53" t="str">
        <f>IFERROR(VLOOKUP(D1223,[29]CODIGOS!$A$1:$I$1872,7,0),"CODIGO INVALIDO ")</f>
        <v>SAN FRANCISCO DE BORJA</v>
      </c>
      <c r="G1223" s="53" t="str">
        <f>IFERROR(VLOOKUP(D1223,[29]CODIGOS!$A$1:$I$1872,8,0),"CODIGO INVALIDO ")</f>
        <v>SAN FRANCISCO DE BORJA 2</v>
      </c>
      <c r="H1223" s="53" t="s">
        <v>1619</v>
      </c>
      <c r="I1223" s="53">
        <v>-0.46461430584464097</v>
      </c>
      <c r="J1223" s="129">
        <f t="shared" si="0"/>
        <v>-77.917007803916903</v>
      </c>
      <c r="K1223" s="24">
        <v>44972</v>
      </c>
      <c r="L1223" s="53" t="s">
        <v>145</v>
      </c>
      <c r="M1223" s="53" t="s">
        <v>17</v>
      </c>
      <c r="N1223" s="148" t="s">
        <v>1398</v>
      </c>
      <c r="O1223" s="148" t="s">
        <v>1622</v>
      </c>
      <c r="P1223" s="53">
        <v>11.56</v>
      </c>
      <c r="Q1223" s="53" t="s">
        <v>46</v>
      </c>
      <c r="R1223" s="53" t="s">
        <v>47</v>
      </c>
      <c r="S1223" s="53" t="s">
        <v>49</v>
      </c>
      <c r="T1223" s="53" t="s">
        <v>451</v>
      </c>
      <c r="U1223" s="53" t="s">
        <v>50</v>
      </c>
    </row>
    <row r="1224" spans="1:21" s="186" customFormat="1" ht="15" customHeight="1" x14ac:dyDescent="0.25">
      <c r="A1224" s="53" t="str">
        <f>IFERROR(VLOOKUP(D1224,[28]CODIGOS!$A$1:$I$1872,2,0),"CODIGO INVALIDO ")</f>
        <v>ZONA 2</v>
      </c>
      <c r="B1224" s="53" t="str">
        <f>IFERROR(VLOOKUP(D1224,[28]CODIGOS!$A$1:$I$1872,3,0),"CODIGO INVALIDO ")</f>
        <v>NAPO</v>
      </c>
      <c r="C1224" s="53" t="str">
        <f>IFERROR(VLOOKUP(D1224,[28]CODIGOS!$A$1:$I$1872,4,0),"CODIGO INVALIDO ")</f>
        <v>QUIJOS</v>
      </c>
      <c r="D1224" s="53" t="s">
        <v>380</v>
      </c>
      <c r="E1224" s="53" t="str">
        <f>IFERROR(VLOOKUP(D1224,[29]CODIGOS!$A$1:$I$1872,6,0),"CODIGO INVALIDO ")</f>
        <v>EL VALLE DE QUIJOS</v>
      </c>
      <c r="F1224" s="53" t="str">
        <f>IFERROR(VLOOKUP(D1224,[29]CODIGOS!$A$1:$I$1872,7,0),"CODIGO INVALIDO ")</f>
        <v>SAN FRANCISCO DE BORJA</v>
      </c>
      <c r="G1224" s="53" t="str">
        <f>IFERROR(VLOOKUP(D1224,[29]CODIGOS!$A$1:$I$1872,8,0),"CODIGO INVALIDO ")</f>
        <v>SAN FRANCISCO DE BORJA 2</v>
      </c>
      <c r="H1224" s="53" t="s">
        <v>1619</v>
      </c>
      <c r="I1224" s="53">
        <v>-0.46461430584464097</v>
      </c>
      <c r="J1224" s="129">
        <f t="shared" si="0"/>
        <v>-77.917007803916903</v>
      </c>
      <c r="K1224" s="24">
        <v>44976</v>
      </c>
      <c r="L1224" s="53" t="s">
        <v>145</v>
      </c>
      <c r="M1224" s="53" t="s">
        <v>17</v>
      </c>
      <c r="N1224" s="148" t="s">
        <v>1439</v>
      </c>
      <c r="O1224" s="148" t="s">
        <v>1623</v>
      </c>
      <c r="P1224" s="53">
        <v>28</v>
      </c>
      <c r="Q1224" s="53" t="s">
        <v>46</v>
      </c>
      <c r="R1224" s="53" t="s">
        <v>109</v>
      </c>
      <c r="S1224" s="53" t="s">
        <v>65</v>
      </c>
      <c r="T1224" s="53"/>
      <c r="U1224" s="53" t="s">
        <v>50</v>
      </c>
    </row>
    <row r="1225" spans="1:21" s="186" customFormat="1" ht="15" customHeight="1" x14ac:dyDescent="0.25">
      <c r="A1225" s="53" t="str">
        <f>IFERROR(VLOOKUP(D1225,[28]CODIGOS!$A$1:$I$1872,2,0),"CODIGO INVALIDO ")</f>
        <v>ZONA 2</v>
      </c>
      <c r="B1225" s="53" t="str">
        <f>IFERROR(VLOOKUP(D1225,[28]CODIGOS!$A$1:$I$1872,3,0),"CODIGO INVALIDO ")</f>
        <v>NAPO</v>
      </c>
      <c r="C1225" s="53" t="str">
        <f>IFERROR(VLOOKUP(D1225,[28]CODIGOS!$A$1:$I$1872,4,0),"CODIGO INVALIDO ")</f>
        <v>QUIJOS</v>
      </c>
      <c r="D1225" s="53" t="s">
        <v>380</v>
      </c>
      <c r="E1225" s="53" t="str">
        <f>IFERROR(VLOOKUP(D1225,[29]CODIGOS!$A$1:$I$1872,6,0),"CODIGO INVALIDO ")</f>
        <v>EL VALLE DE QUIJOS</v>
      </c>
      <c r="F1225" s="53" t="str">
        <f>IFERROR(VLOOKUP(D1225,[29]CODIGOS!$A$1:$I$1872,7,0),"CODIGO INVALIDO ")</f>
        <v>SAN FRANCISCO DE BORJA</v>
      </c>
      <c r="G1225" s="53" t="str">
        <f>IFERROR(VLOOKUP(D1225,[29]CODIGOS!$A$1:$I$1872,8,0),"CODIGO INVALIDO ")</f>
        <v>SAN FRANCISCO DE BORJA 2</v>
      </c>
      <c r="H1225" s="53" t="s">
        <v>1619</v>
      </c>
      <c r="I1225" s="53">
        <v>-0.46461430584464097</v>
      </c>
      <c r="J1225" s="129">
        <f t="shared" si="0"/>
        <v>-77.917007803916903</v>
      </c>
      <c r="K1225" s="24">
        <v>44979</v>
      </c>
      <c r="L1225" s="53" t="s">
        <v>145</v>
      </c>
      <c r="M1225" s="53" t="s">
        <v>17</v>
      </c>
      <c r="N1225" s="148" t="s">
        <v>1624</v>
      </c>
      <c r="O1225" s="148" t="s">
        <v>1625</v>
      </c>
      <c r="P1225" s="53">
        <v>15.64</v>
      </c>
      <c r="Q1225" s="53" t="s">
        <v>46</v>
      </c>
      <c r="R1225" s="53" t="s">
        <v>47</v>
      </c>
      <c r="S1225" s="53" t="s">
        <v>238</v>
      </c>
      <c r="T1225" s="53"/>
      <c r="U1225" s="53" t="s">
        <v>50</v>
      </c>
    </row>
    <row r="1226" spans="1:21" s="186" customFormat="1" ht="15" customHeight="1" x14ac:dyDescent="0.25">
      <c r="A1226" s="53" t="str">
        <f>IFERROR(VLOOKUP(D1226,[28]CODIGOS!$A$1:$I$1872,2,0),"CODIGO INVALIDO ")</f>
        <v>ZONA 2</v>
      </c>
      <c r="B1226" s="53" t="str">
        <f>IFERROR(VLOOKUP(D1226,[28]CODIGOS!$A$1:$I$1872,3,0),"CODIGO INVALIDO ")</f>
        <v>NAPO</v>
      </c>
      <c r="C1226" s="53" t="str">
        <f>IFERROR(VLOOKUP(D1226,[28]CODIGOS!$A$1:$I$1872,4,0),"CODIGO INVALIDO ")</f>
        <v>QUIJOS</v>
      </c>
      <c r="D1226" s="53" t="s">
        <v>380</v>
      </c>
      <c r="E1226" s="53" t="str">
        <f>IFERROR(VLOOKUP(D1226,[29]CODIGOS!$A$1:$I$1872,6,0),"CODIGO INVALIDO ")</f>
        <v>EL VALLE DE QUIJOS</v>
      </c>
      <c r="F1226" s="53" t="str">
        <f>IFERROR(VLOOKUP(D1226,[29]CODIGOS!$A$1:$I$1872,7,0),"CODIGO INVALIDO ")</f>
        <v>SAN FRANCISCO DE BORJA</v>
      </c>
      <c r="G1226" s="53" t="str">
        <f>IFERROR(VLOOKUP(D1226,[29]CODIGOS!$A$1:$I$1872,8,0),"CODIGO INVALIDO ")</f>
        <v>SAN FRANCISCO DE BORJA 2</v>
      </c>
      <c r="H1226" s="53" t="s">
        <v>1619</v>
      </c>
      <c r="I1226" s="53">
        <v>-0.46461430584464097</v>
      </c>
      <c r="J1226" s="129">
        <f t="shared" si="0"/>
        <v>-77.917007803916903</v>
      </c>
      <c r="K1226" s="24">
        <v>44984</v>
      </c>
      <c r="L1226" s="53" t="s">
        <v>145</v>
      </c>
      <c r="M1226" s="53" t="s">
        <v>17</v>
      </c>
      <c r="N1226" s="148" t="s">
        <v>1510</v>
      </c>
      <c r="O1226" s="148" t="s">
        <v>1473</v>
      </c>
      <c r="P1226" s="53">
        <v>34</v>
      </c>
      <c r="Q1226" s="53" t="s">
        <v>46</v>
      </c>
      <c r="R1226" s="53" t="s">
        <v>109</v>
      </c>
      <c r="S1226" s="53" t="s">
        <v>65</v>
      </c>
      <c r="T1226" s="53"/>
      <c r="U1226" s="53" t="s">
        <v>50</v>
      </c>
    </row>
    <row r="1227" spans="1:21" s="186" customFormat="1" ht="15" customHeight="1" x14ac:dyDescent="0.25">
      <c r="A1227" s="53" t="str">
        <f>IFERROR(VLOOKUP(D1227,[28]CODIGOS!$A$1:$I$1872,2,0),"CODIGO INVALIDO ")</f>
        <v>ZONA 2</v>
      </c>
      <c r="B1227" s="53" t="str">
        <f>IFERROR(VLOOKUP(D1227,[28]CODIGOS!$A$1:$I$1872,3,0),"CODIGO INVALIDO ")</f>
        <v>NAPO</v>
      </c>
      <c r="C1227" s="53" t="str">
        <f>IFERROR(VLOOKUP(D1227,[28]CODIGOS!$A$1:$I$1872,4,0),"CODIGO INVALIDO ")</f>
        <v>QUIJOS</v>
      </c>
      <c r="D1227" s="53" t="s">
        <v>380</v>
      </c>
      <c r="E1227" s="53" t="str">
        <f>IFERROR(VLOOKUP(D1227,[29]CODIGOS!$A$1:$I$1872,6,0),"CODIGO INVALIDO ")</f>
        <v>EL VALLE DE QUIJOS</v>
      </c>
      <c r="F1227" s="53" t="str">
        <f>IFERROR(VLOOKUP(D1227,[29]CODIGOS!$A$1:$I$1872,7,0),"CODIGO INVALIDO ")</f>
        <v>SAN FRANCISCO DE BORJA</v>
      </c>
      <c r="G1227" s="53" t="str">
        <f>IFERROR(VLOOKUP(D1227,[29]CODIGOS!$A$1:$I$1872,8,0),"CODIGO INVALIDO ")</f>
        <v>SAN FRANCISCO DE BORJA 2</v>
      </c>
      <c r="H1227" s="53" t="s">
        <v>1619</v>
      </c>
      <c r="I1227" s="53">
        <v>-0.46461430584464097</v>
      </c>
      <c r="J1227" s="129">
        <f t="shared" si="0"/>
        <v>-77.917007803916903</v>
      </c>
      <c r="K1227" s="24">
        <v>44985</v>
      </c>
      <c r="L1227" s="53" t="s">
        <v>145</v>
      </c>
      <c r="M1227" s="53" t="s">
        <v>17</v>
      </c>
      <c r="N1227" s="148" t="s">
        <v>1547</v>
      </c>
      <c r="O1227" s="148" t="s">
        <v>1473</v>
      </c>
      <c r="P1227" s="53">
        <v>15.57</v>
      </c>
      <c r="Q1227" s="53" t="s">
        <v>46</v>
      </c>
      <c r="R1227" s="53" t="s">
        <v>47</v>
      </c>
      <c r="S1227" s="53" t="s">
        <v>48</v>
      </c>
      <c r="T1227" s="53"/>
      <c r="U1227" s="53" t="s">
        <v>50</v>
      </c>
    </row>
    <row r="1228" spans="1:21" s="186" customFormat="1" ht="15" customHeight="1" x14ac:dyDescent="0.25">
      <c r="A1228" s="53" t="str">
        <f>IFERROR(VLOOKUP(D1228,[28]CODIGOS!$A$1:$I$1872,2,0),"CODIGO INVALIDO ")</f>
        <v>ZONA 2</v>
      </c>
      <c r="B1228" s="53" t="str">
        <f>IFERROR(VLOOKUP(D1228,[28]CODIGOS!$A$1:$I$1872,3,0),"CODIGO INVALIDO ")</f>
        <v>NAPO</v>
      </c>
      <c r="C1228" s="53" t="str">
        <f>IFERROR(VLOOKUP(D1228,[28]CODIGOS!$A$1:$I$1872,4,0),"CODIGO INVALIDO ")</f>
        <v>QUIJOS</v>
      </c>
      <c r="D1228" s="53" t="s">
        <v>380</v>
      </c>
      <c r="E1228" s="53" t="str">
        <f>IFERROR(VLOOKUP(D1228,[29]CODIGOS!$A$1:$I$1872,6,0),"CODIGO INVALIDO ")</f>
        <v>EL VALLE DE QUIJOS</v>
      </c>
      <c r="F1228" s="53" t="str">
        <f>IFERROR(VLOOKUP(D1228,[29]CODIGOS!$A$1:$I$1872,7,0),"CODIGO INVALIDO ")</f>
        <v>SAN FRANCISCO DE BORJA</v>
      </c>
      <c r="G1228" s="53" t="str">
        <f>IFERROR(VLOOKUP(D1228,[29]CODIGOS!$A$1:$I$1872,8,0),"CODIGO INVALIDO ")</f>
        <v>SAN FRANCISCO DE BORJA 2</v>
      </c>
      <c r="H1228" s="53" t="s">
        <v>1619</v>
      </c>
      <c r="I1228" s="53">
        <v>-0.46435610800127503</v>
      </c>
      <c r="J1228" s="129">
        <f>-77.9175267854175</f>
        <v>-77.917526785417493</v>
      </c>
      <c r="K1228" s="24">
        <v>44989</v>
      </c>
      <c r="L1228" s="53" t="s">
        <v>145</v>
      </c>
      <c r="M1228" s="53" t="s">
        <v>17</v>
      </c>
      <c r="N1228" s="148" t="s">
        <v>1442</v>
      </c>
      <c r="O1228" s="148" t="s">
        <v>1564</v>
      </c>
      <c r="P1228" s="53">
        <v>2.73</v>
      </c>
      <c r="Q1228" s="53" t="s">
        <v>46</v>
      </c>
      <c r="R1228" s="53" t="s">
        <v>47</v>
      </c>
      <c r="S1228" s="53" t="s">
        <v>48</v>
      </c>
      <c r="T1228" s="53"/>
      <c r="U1228" s="53" t="s">
        <v>50</v>
      </c>
    </row>
    <row r="1229" spans="1:21" s="186" customFormat="1" ht="15" customHeight="1" x14ac:dyDescent="0.25">
      <c r="A1229" s="53" t="str">
        <f>IFERROR(VLOOKUP(D1229,[28]CODIGOS!$A$1:$I$1872,2,0),"CODIGO INVALIDO ")</f>
        <v>ZONA 2</v>
      </c>
      <c r="B1229" s="53" t="str">
        <f>IFERROR(VLOOKUP(D1229,[28]CODIGOS!$A$1:$I$1872,3,0),"CODIGO INVALIDO ")</f>
        <v>NAPO</v>
      </c>
      <c r="C1229" s="53" t="str">
        <f>IFERROR(VLOOKUP(D1229,[28]CODIGOS!$A$1:$I$1872,4,0),"CODIGO INVALIDO ")</f>
        <v>QUIJOS</v>
      </c>
      <c r="D1229" s="53" t="s">
        <v>380</v>
      </c>
      <c r="E1229" s="53" t="str">
        <f>IFERROR(VLOOKUP(D1229,[29]CODIGOS!$A$1:$I$1872,6,0),"CODIGO INVALIDO ")</f>
        <v>EL VALLE DE QUIJOS</v>
      </c>
      <c r="F1229" s="53" t="str">
        <f>IFERROR(VLOOKUP(D1229,[29]CODIGOS!$A$1:$I$1872,7,0),"CODIGO INVALIDO ")</f>
        <v>SAN FRANCISCO DE BORJA</v>
      </c>
      <c r="G1229" s="53" t="str">
        <f>IFERROR(VLOOKUP(D1229,[29]CODIGOS!$A$1:$I$1872,8,0),"CODIGO INVALIDO ")</f>
        <v>SAN FRANCISCO DE BORJA 2</v>
      </c>
      <c r="H1229" s="53" t="s">
        <v>1619</v>
      </c>
      <c r="I1229" s="53">
        <v>-0.46432392091304697</v>
      </c>
      <c r="J1229" s="129">
        <f>-77.9174679706989</f>
        <v>-77.917467970698894</v>
      </c>
      <c r="K1229" s="24">
        <v>45007</v>
      </c>
      <c r="L1229" s="53" t="s">
        <v>145</v>
      </c>
      <c r="M1229" s="53" t="s">
        <v>17</v>
      </c>
      <c r="N1229" s="148" t="s">
        <v>1626</v>
      </c>
      <c r="O1229" s="148" t="s">
        <v>1442</v>
      </c>
      <c r="P1229" s="53">
        <v>32</v>
      </c>
      <c r="Q1229" s="53" t="s">
        <v>46</v>
      </c>
      <c r="R1229" s="53" t="s">
        <v>109</v>
      </c>
      <c r="S1229" s="53" t="s">
        <v>65</v>
      </c>
      <c r="T1229" s="53"/>
      <c r="U1229" s="53" t="s">
        <v>50</v>
      </c>
    </row>
    <row r="1230" spans="1:21" s="186" customFormat="1" ht="15" customHeight="1" x14ac:dyDescent="0.25">
      <c r="A1230" s="53" t="str">
        <f>IFERROR(VLOOKUP(D1230,[28]CODIGOS!$A$1:$I$1872,2,0),"CODIGO INVALIDO ")</f>
        <v>ZONA 2</v>
      </c>
      <c r="B1230" s="53" t="str">
        <f>IFERROR(VLOOKUP(D1230,[28]CODIGOS!$A$1:$I$1872,3,0),"CODIGO INVALIDO ")</f>
        <v>NAPO</v>
      </c>
      <c r="C1230" s="53" t="str">
        <f>IFERROR(VLOOKUP(D1230,[28]CODIGOS!$A$1:$I$1872,4,0),"CODIGO INVALIDO ")</f>
        <v>TENA</v>
      </c>
      <c r="D1230" s="53" t="s">
        <v>369</v>
      </c>
      <c r="E1230" s="53" t="str">
        <f>IFERROR(VLOOKUP(D1230,[29]CODIGOS!$A$1:$I$1872,6,0),"CODIGO INVALIDO ")</f>
        <v>TENA</v>
      </c>
      <c r="F1230" s="53" t="str">
        <f>IFERROR(VLOOKUP(D1230,[29]CODIGOS!$A$1:$I$1872,7,0),"CODIGO INVALIDO ")</f>
        <v>MISAHUALLI</v>
      </c>
      <c r="G1230" s="53" t="str">
        <f>IFERROR(VLOOKUP(D1230,[29]CODIGOS!$A$1:$I$1872,8,0),"CODIGO INVALIDO ")</f>
        <v>MISAHUALLI 2</v>
      </c>
      <c r="H1230" s="53" t="s">
        <v>1627</v>
      </c>
      <c r="I1230" s="53">
        <v>-0.97554820189890801</v>
      </c>
      <c r="J1230" s="129">
        <f>-77.8411188667301</f>
        <v>-77.841118866730099</v>
      </c>
      <c r="K1230" s="24">
        <v>45007</v>
      </c>
      <c r="L1230" s="53" t="s">
        <v>145</v>
      </c>
      <c r="M1230" s="53" t="s">
        <v>17</v>
      </c>
      <c r="N1230" s="148" t="s">
        <v>1448</v>
      </c>
      <c r="O1230" s="148" t="s">
        <v>1400</v>
      </c>
      <c r="P1230" s="53">
        <v>5.56</v>
      </c>
      <c r="Q1230" s="53" t="s">
        <v>46</v>
      </c>
      <c r="R1230" s="53" t="s">
        <v>47</v>
      </c>
      <c r="S1230" s="53" t="s">
        <v>49</v>
      </c>
      <c r="T1230" s="53" t="s">
        <v>467</v>
      </c>
      <c r="U1230" s="53" t="s">
        <v>50</v>
      </c>
    </row>
    <row r="1231" spans="1:21" s="185" customFormat="1" ht="15" customHeight="1" x14ac:dyDescent="0.25">
      <c r="A1231" s="53" t="str">
        <f>IFERROR(VLOOKUP(D1231,[28]CODIGOS!$A$1:$I$1872,2,0),"CODIGO INVALIDO ")</f>
        <v>ZONA 2</v>
      </c>
      <c r="B1231" s="53" t="str">
        <f>IFERROR(VLOOKUP(D1231,[28]CODIGOS!$A$1:$I$1872,3,0),"CODIGO INVALIDO ")</f>
        <v>NAPO</v>
      </c>
      <c r="C1231" s="53" t="str">
        <f>IFERROR(VLOOKUP(D1231,[28]CODIGOS!$A$1:$I$1872,4,0),"CODIGO INVALIDO ")</f>
        <v>TENA</v>
      </c>
      <c r="D1231" s="65" t="s">
        <v>1628</v>
      </c>
      <c r="E1231" s="53" t="str">
        <f>IFERROR(VLOOKUP(D1231,[29]CODIGOS!$A$1:$I$1872,6,0),"CODIGO INVALIDO ")</f>
        <v>TENA</v>
      </c>
      <c r="F1231" s="53" t="str">
        <f>IFERROR(VLOOKUP(D1231,[29]CODIGOS!$A$1:$I$1872,7,0),"CODIGO INVALIDO ")</f>
        <v>AEROPUERTO</v>
      </c>
      <c r="G1231" s="53" t="str">
        <f>IFERROR(VLOOKUP(D1231,[29]CODIGOS!$A$1:$I$1872,8,0),"CODIGO INVALIDO ")</f>
        <v>AEROPUERTO 1</v>
      </c>
      <c r="H1231" s="23" t="s">
        <v>1629</v>
      </c>
      <c r="I1231" s="23">
        <v>-1.0097707560365901</v>
      </c>
      <c r="J1231" s="129">
        <f>-77.4580143144853</f>
        <v>-77.458014314485297</v>
      </c>
      <c r="K1231" s="24">
        <v>45017</v>
      </c>
      <c r="L1231" s="37" t="s">
        <v>145</v>
      </c>
      <c r="M1231" s="53" t="s">
        <v>17</v>
      </c>
      <c r="N1231" s="62">
        <v>0.55208333333333337</v>
      </c>
      <c r="O1231" s="62">
        <v>0.875</v>
      </c>
      <c r="P1231" s="23">
        <v>4</v>
      </c>
      <c r="Q1231" s="23" t="s">
        <v>46</v>
      </c>
      <c r="R1231" s="53" t="s">
        <v>109</v>
      </c>
      <c r="S1231" s="23" t="s">
        <v>65</v>
      </c>
      <c r="T1231" s="23"/>
      <c r="U1231" s="23" t="s">
        <v>50</v>
      </c>
    </row>
    <row r="1232" spans="1:21" s="185" customFormat="1" ht="15" customHeight="1" x14ac:dyDescent="0.25">
      <c r="A1232" s="53" t="str">
        <f>IFERROR(VLOOKUP(D1232,[28]CODIGOS!$A$1:$I$1872,2,0),"CODIGO INVALIDO ")</f>
        <v>ZONA 2</v>
      </c>
      <c r="B1232" s="53" t="str">
        <f>IFERROR(VLOOKUP(D1232,[28]CODIGOS!$A$1:$I$1872,3,0),"CODIGO INVALIDO ")</f>
        <v>NAPO</v>
      </c>
      <c r="C1232" s="53" t="str">
        <f>IFERROR(VLOOKUP(D1232,[28]CODIGOS!$A$1:$I$1872,4,0),"CODIGO INVALIDO ")</f>
        <v>TENA</v>
      </c>
      <c r="D1232" s="65" t="s">
        <v>1628</v>
      </c>
      <c r="E1232" s="53" t="str">
        <f>IFERROR(VLOOKUP(D1232,[29]CODIGOS!$A$1:$I$1872,6,0),"CODIGO INVALIDO ")</f>
        <v>TENA</v>
      </c>
      <c r="F1232" s="53" t="str">
        <f>IFERROR(VLOOKUP(D1232,[29]CODIGOS!$A$1:$I$1872,7,0),"CODIGO INVALIDO ")</f>
        <v>AEROPUERTO</v>
      </c>
      <c r="G1232" s="53" t="str">
        <f>IFERROR(VLOOKUP(D1232,[29]CODIGOS!$A$1:$I$1872,8,0),"CODIGO INVALIDO ")</f>
        <v>AEROPUERTO 1</v>
      </c>
      <c r="H1232" s="23" t="s">
        <v>1630</v>
      </c>
      <c r="I1232" s="23">
        <v>-1.0864240914709999</v>
      </c>
      <c r="J1232" s="129">
        <f>-77.5668614248863</f>
        <v>-77.566861424886298</v>
      </c>
      <c r="K1232" s="24">
        <v>45017</v>
      </c>
      <c r="L1232" s="37" t="s">
        <v>145</v>
      </c>
      <c r="M1232" s="53" t="s">
        <v>17</v>
      </c>
      <c r="N1232" s="62">
        <v>0.5625</v>
      </c>
      <c r="O1232" s="62">
        <v>0.875</v>
      </c>
      <c r="P1232" s="23">
        <v>15.21</v>
      </c>
      <c r="Q1232" s="23" t="s">
        <v>46</v>
      </c>
      <c r="R1232" s="37" t="s">
        <v>47</v>
      </c>
      <c r="S1232" s="23" t="s">
        <v>239</v>
      </c>
      <c r="T1232" s="23" t="s">
        <v>75</v>
      </c>
      <c r="U1232" s="23" t="s">
        <v>50</v>
      </c>
    </row>
    <row r="1233" spans="1:21" s="185" customFormat="1" ht="15" customHeight="1" x14ac:dyDescent="0.25">
      <c r="A1233" s="53" t="str">
        <f>IFERROR(VLOOKUP(D1233,[28]CODIGOS!$A$1:$I$1872,2,0),"CODIGO INVALIDO ")</f>
        <v>ZONA 2</v>
      </c>
      <c r="B1233" s="53" t="str">
        <f>IFERROR(VLOOKUP(D1233,[28]CODIGOS!$A$1:$I$1872,3,0),"CODIGO INVALIDO ")</f>
        <v>NAPO</v>
      </c>
      <c r="C1233" s="53" t="str">
        <f>IFERROR(VLOOKUP(D1233,[28]CODIGOS!$A$1:$I$1872,4,0),"CODIGO INVALIDO ")</f>
        <v>QUIJOS</v>
      </c>
      <c r="D1233" s="65" t="s">
        <v>380</v>
      </c>
      <c r="E1233" s="53" t="str">
        <f>IFERROR(VLOOKUP(D1233,[29]CODIGOS!$A$1:$I$1872,6,0),"CODIGO INVALIDO ")</f>
        <v>EL VALLE DE QUIJOS</v>
      </c>
      <c r="F1233" s="53" t="str">
        <f>IFERROR(VLOOKUP(D1233,[29]CODIGOS!$A$1:$I$1872,7,0),"CODIGO INVALIDO ")</f>
        <v>SAN FRANCISCO DE BORJA</v>
      </c>
      <c r="G1233" s="53" t="str">
        <f>IFERROR(VLOOKUP(D1233,[29]CODIGOS!$A$1:$I$1872,8,0),"CODIGO INVALIDO ")</f>
        <v>SAN FRANCISCO DE BORJA 2</v>
      </c>
      <c r="H1233" s="23" t="s">
        <v>1619</v>
      </c>
      <c r="I1233" s="23">
        <v>-0.46432392091304697</v>
      </c>
      <c r="J1233" s="129">
        <f>-77.9174679706989</f>
        <v>-77.917467970698894</v>
      </c>
      <c r="K1233" s="24">
        <v>45020</v>
      </c>
      <c r="L1233" s="37" t="s">
        <v>145</v>
      </c>
      <c r="M1233" s="53" t="s">
        <v>17</v>
      </c>
      <c r="N1233" s="62">
        <v>0.16666666666666666</v>
      </c>
      <c r="O1233" s="62">
        <v>0.375</v>
      </c>
      <c r="P1233" s="23">
        <v>14.17</v>
      </c>
      <c r="Q1233" s="37" t="s">
        <v>46</v>
      </c>
      <c r="R1233" s="37" t="s">
        <v>47</v>
      </c>
      <c r="S1233" s="23" t="s">
        <v>48</v>
      </c>
      <c r="T1233" s="23"/>
      <c r="U1233" s="23" t="s">
        <v>50</v>
      </c>
    </row>
    <row r="1234" spans="1:21" s="185" customFormat="1" ht="15" customHeight="1" x14ac:dyDescent="0.25">
      <c r="A1234" s="53" t="str">
        <f>IFERROR(VLOOKUP(D1234,[28]CODIGOS!$A$1:$I$1872,2,0),"CODIGO INVALIDO ")</f>
        <v>ZONA 2</v>
      </c>
      <c r="B1234" s="53" t="str">
        <f>IFERROR(VLOOKUP(D1234,[28]CODIGOS!$A$1:$I$1872,3,0),"CODIGO INVALIDO ")</f>
        <v>NAPO</v>
      </c>
      <c r="C1234" s="53" t="str">
        <f>IFERROR(VLOOKUP(D1234,[28]CODIGOS!$A$1:$I$1872,4,0),"CODIGO INVALIDO ")</f>
        <v>QUIJOS</v>
      </c>
      <c r="D1234" s="65" t="s">
        <v>380</v>
      </c>
      <c r="E1234" s="53" t="str">
        <f>IFERROR(VLOOKUP(D1234,[29]CODIGOS!$A$1:$I$1872,6,0),"CODIGO INVALIDO ")</f>
        <v>EL VALLE DE QUIJOS</v>
      </c>
      <c r="F1234" s="53" t="str">
        <f>IFERROR(VLOOKUP(D1234,[29]CODIGOS!$A$1:$I$1872,7,0),"CODIGO INVALIDO ")</f>
        <v>SAN FRANCISCO DE BORJA</v>
      </c>
      <c r="G1234" s="53" t="str">
        <f>IFERROR(VLOOKUP(D1234,[29]CODIGOS!$A$1:$I$1872,8,0),"CODIGO INVALIDO ")</f>
        <v>SAN FRANCISCO DE BORJA 2</v>
      </c>
      <c r="H1234" s="23" t="s">
        <v>1619</v>
      </c>
      <c r="I1234" s="23">
        <v>-0.46432392091304697</v>
      </c>
      <c r="J1234" s="129">
        <f>-77.9174679706989</f>
        <v>-77.917467970698894</v>
      </c>
      <c r="K1234" s="24">
        <v>45020</v>
      </c>
      <c r="L1234" s="37" t="s">
        <v>145</v>
      </c>
      <c r="M1234" s="53" t="s">
        <v>17</v>
      </c>
      <c r="N1234" s="62">
        <v>0.625</v>
      </c>
      <c r="O1234" s="62">
        <v>0.79166666666666663</v>
      </c>
      <c r="P1234" s="23">
        <v>19.28</v>
      </c>
      <c r="Q1234" s="37" t="s">
        <v>46</v>
      </c>
      <c r="R1234" s="37" t="s">
        <v>47</v>
      </c>
      <c r="S1234" s="23" t="s">
        <v>965</v>
      </c>
      <c r="T1234" s="23" t="s">
        <v>166</v>
      </c>
      <c r="U1234" s="23" t="s">
        <v>50</v>
      </c>
    </row>
    <row r="1235" spans="1:21" s="185" customFormat="1" ht="15" customHeight="1" x14ac:dyDescent="0.25">
      <c r="A1235" s="53" t="str">
        <f>IFERROR(VLOOKUP(D1235,[28]CODIGOS!$A$1:$I$1872,2,0),"CODIGO INVALIDO ")</f>
        <v>ZONA 2</v>
      </c>
      <c r="B1235" s="53" t="str">
        <f>IFERROR(VLOOKUP(D1235,[28]CODIGOS!$A$1:$I$1872,3,0),"CODIGO INVALIDO ")</f>
        <v>NAPO</v>
      </c>
      <c r="C1235" s="53" t="str">
        <f>IFERROR(VLOOKUP(D1235,[28]CODIGOS!$A$1:$I$1872,4,0),"CODIGO INVALIDO ")</f>
        <v>QUIJOS</v>
      </c>
      <c r="D1235" s="65" t="s">
        <v>380</v>
      </c>
      <c r="E1235" s="53" t="str">
        <f>IFERROR(VLOOKUP(D1235,[29]CODIGOS!$A$1:$I$1872,6,0),"CODIGO INVALIDO ")</f>
        <v>EL VALLE DE QUIJOS</v>
      </c>
      <c r="F1235" s="53" t="str">
        <f>IFERROR(VLOOKUP(D1235,[29]CODIGOS!$A$1:$I$1872,7,0),"CODIGO INVALIDO ")</f>
        <v>SAN FRANCISCO DE BORJA</v>
      </c>
      <c r="G1235" s="53" t="str">
        <f>IFERROR(VLOOKUP(D1235,[29]CODIGOS!$A$1:$I$1872,8,0),"CODIGO INVALIDO ")</f>
        <v>SAN FRANCISCO DE BORJA 2</v>
      </c>
      <c r="H1235" s="23" t="s">
        <v>1631</v>
      </c>
      <c r="I1235" s="23">
        <v>-0.46461430584464097</v>
      </c>
      <c r="J1235" s="129">
        <f>-77.9170078039169</f>
        <v>-77.917007803916903</v>
      </c>
      <c r="K1235" s="24">
        <v>45035</v>
      </c>
      <c r="L1235" s="37" t="s">
        <v>145</v>
      </c>
      <c r="M1235" s="53" t="s">
        <v>17</v>
      </c>
      <c r="N1235" s="62">
        <v>0.74305555555555547</v>
      </c>
      <c r="O1235" s="62">
        <v>0.83333333333333337</v>
      </c>
      <c r="P1235" s="23">
        <v>31.24</v>
      </c>
      <c r="Q1235" s="23" t="s">
        <v>46</v>
      </c>
      <c r="R1235" s="23" t="s">
        <v>47</v>
      </c>
      <c r="S1235" s="23" t="s">
        <v>48</v>
      </c>
      <c r="T1235" s="23" t="s">
        <v>165</v>
      </c>
      <c r="U1235" s="37" t="s">
        <v>50</v>
      </c>
    </row>
    <row r="1236" spans="1:21" s="185" customFormat="1" ht="15" customHeight="1" x14ac:dyDescent="0.25">
      <c r="A1236" s="53" t="str">
        <f>IFERROR(VLOOKUP(D1236,[28]CODIGOS!$A$1:$I$1872,2,0),"CODIGO INVALIDO ")</f>
        <v>ZONA 2</v>
      </c>
      <c r="B1236" s="53" t="str">
        <f>IFERROR(VLOOKUP(D1236,[28]CODIGOS!$A$1:$I$1872,3,0),"CODIGO INVALIDO ")</f>
        <v>NAPO</v>
      </c>
      <c r="C1236" s="53" t="str">
        <f>IFERROR(VLOOKUP(D1236,[28]CODIGOS!$A$1:$I$1872,4,0),"CODIGO INVALIDO ")</f>
        <v>ARCHIDONA</v>
      </c>
      <c r="D1236" s="65" t="s">
        <v>682</v>
      </c>
      <c r="E1236" s="53" t="str">
        <f>IFERROR(VLOOKUP(D1236,[29]CODIGOS!$A$1:$I$1872,6,0),"CODIGO INVALIDO ")</f>
        <v>TENA</v>
      </c>
      <c r="F1236" s="53" t="str">
        <f>IFERROR(VLOOKUP(D1236,[29]CODIGOS!$A$1:$I$1872,7,0),"CODIGO INVALIDO ")</f>
        <v>ARCHIDONA</v>
      </c>
      <c r="G1236" s="53" t="str">
        <f>IFERROR(VLOOKUP(D1236,[29]CODIGOS!$A$1:$I$1872,8,0),"CODIGO INVALIDO ")</f>
        <v>ARCHIDONA 1</v>
      </c>
      <c r="H1236" s="23" t="s">
        <v>1632</v>
      </c>
      <c r="I1236" s="23">
        <v>-1.00448230836232</v>
      </c>
      <c r="J1236" s="129">
        <v>-77.818372249766895</v>
      </c>
      <c r="K1236" s="24">
        <v>45036</v>
      </c>
      <c r="L1236" s="37" t="s">
        <v>145</v>
      </c>
      <c r="M1236" s="53" t="s">
        <v>17</v>
      </c>
      <c r="N1236" s="62">
        <v>0.52777777777777779</v>
      </c>
      <c r="O1236" s="62">
        <v>0.66666666666666663</v>
      </c>
      <c r="P1236" s="23">
        <v>3.06</v>
      </c>
      <c r="Q1236" s="23" t="s">
        <v>46</v>
      </c>
      <c r="R1236" s="23" t="s">
        <v>47</v>
      </c>
      <c r="S1236" s="23" t="s">
        <v>75</v>
      </c>
      <c r="T1236" s="53" t="s">
        <v>448</v>
      </c>
      <c r="U1236" s="37" t="s">
        <v>50</v>
      </c>
    </row>
    <row r="1237" spans="1:21" s="185" customFormat="1" ht="15" customHeight="1" x14ac:dyDescent="0.25">
      <c r="A1237" s="53" t="str">
        <f>IFERROR(VLOOKUP(D1237,[28]CODIGOS!$A$1:$I$1872,2,0),"CODIGO INVALIDO ")</f>
        <v>ZONA 2</v>
      </c>
      <c r="B1237" s="53" t="str">
        <f>IFERROR(VLOOKUP(D1237,[28]CODIGOS!$A$1:$I$1872,3,0),"CODIGO INVALIDO ")</f>
        <v>NAPO</v>
      </c>
      <c r="C1237" s="53" t="str">
        <f>IFERROR(VLOOKUP(D1237,[28]CODIGOS!$A$1:$I$1872,4,0),"CODIGO INVALIDO ")</f>
        <v>TENA</v>
      </c>
      <c r="D1237" s="65" t="s">
        <v>583</v>
      </c>
      <c r="E1237" s="53" t="str">
        <f>IFERROR(VLOOKUP(D1237,[29]CODIGOS!$A$1:$I$1872,6,0),"CODIGO INVALIDO ")</f>
        <v>TENA</v>
      </c>
      <c r="F1237" s="53" t="str">
        <f>IFERROR(VLOOKUP(D1237,[29]CODIGOS!$A$1:$I$1872,7,0),"CODIGO INVALIDO ")</f>
        <v>AEROPUERTO</v>
      </c>
      <c r="G1237" s="53" t="str">
        <f>IFERROR(VLOOKUP(D1237,[29]CODIGOS!$A$1:$I$1872,8,0),"CODIGO INVALIDO ")</f>
        <v>AEROPUERTO 2</v>
      </c>
      <c r="H1237" s="23" t="s">
        <v>1633</v>
      </c>
      <c r="I1237" s="23">
        <v>-0.97105264788981704</v>
      </c>
      <c r="J1237" s="129">
        <v>-77.813243865966797</v>
      </c>
      <c r="K1237" s="24">
        <v>45036</v>
      </c>
      <c r="L1237" s="37" t="s">
        <v>145</v>
      </c>
      <c r="M1237" s="53" t="s">
        <v>17</v>
      </c>
      <c r="N1237" s="62">
        <v>0.6875</v>
      </c>
      <c r="O1237" s="62">
        <v>0.77083333333333337</v>
      </c>
      <c r="P1237" s="23">
        <v>4.49</v>
      </c>
      <c r="Q1237" s="23" t="s">
        <v>46</v>
      </c>
      <c r="R1237" s="23" t="s">
        <v>47</v>
      </c>
      <c r="S1237" s="23" t="s">
        <v>75</v>
      </c>
      <c r="T1237" s="23"/>
      <c r="U1237" s="37" t="s">
        <v>50</v>
      </c>
    </row>
    <row r="1238" spans="1:21" s="185" customFormat="1" ht="15" customHeight="1" x14ac:dyDescent="0.25">
      <c r="A1238" s="53" t="str">
        <f>IFERROR(VLOOKUP(D1238,[28]CODIGOS!$A$1:$I$1872,2,0),"CODIGO INVALIDO ")</f>
        <v>ZONA 2</v>
      </c>
      <c r="B1238" s="53" t="str">
        <f>IFERROR(VLOOKUP(D1238,[28]CODIGOS!$A$1:$I$1872,3,0),"CODIGO INVALIDO ")</f>
        <v>NAPO</v>
      </c>
      <c r="C1238" s="53" t="str">
        <f>IFERROR(VLOOKUP(D1238,[28]CODIGOS!$A$1:$I$1872,4,0),"CODIGO INVALIDO ")</f>
        <v>QUIJOS</v>
      </c>
      <c r="D1238" s="7" t="s">
        <v>380</v>
      </c>
      <c r="E1238" s="53" t="str">
        <f>IFERROR(VLOOKUP(D1238,[29]CODIGOS!$A$1:$I$1872,6,0),"CODIGO INVALIDO ")</f>
        <v>EL VALLE DE QUIJOS</v>
      </c>
      <c r="F1238" s="53" t="str">
        <f>IFERROR(VLOOKUP(D1238,[29]CODIGOS!$A$1:$I$1872,7,0),"CODIGO INVALIDO ")</f>
        <v>SAN FRANCISCO DE BORJA</v>
      </c>
      <c r="G1238" s="53" t="str">
        <f>IFERROR(VLOOKUP(D1238,[29]CODIGOS!$A$1:$I$1872,8,0),"CODIGO INVALIDO ")</f>
        <v>SAN FRANCISCO DE BORJA 2</v>
      </c>
      <c r="H1238" s="23" t="s">
        <v>1619</v>
      </c>
      <c r="I1238" s="23">
        <v>-0.46417436643559701</v>
      </c>
      <c r="J1238" s="129">
        <v>-77.917194822439399</v>
      </c>
      <c r="K1238" s="24">
        <v>45039</v>
      </c>
      <c r="L1238" s="68" t="s">
        <v>145</v>
      </c>
      <c r="M1238" s="53" t="s">
        <v>17</v>
      </c>
      <c r="N1238" s="62">
        <v>0.1875</v>
      </c>
      <c r="O1238" s="62">
        <v>0.33333333333333331</v>
      </c>
      <c r="P1238" s="23">
        <v>18.05</v>
      </c>
      <c r="Q1238" s="53" t="s">
        <v>46</v>
      </c>
      <c r="R1238" s="23" t="s">
        <v>47</v>
      </c>
      <c r="S1238" s="23" t="s">
        <v>49</v>
      </c>
      <c r="T1238" s="23"/>
      <c r="U1238" s="23" t="s">
        <v>50</v>
      </c>
    </row>
    <row r="1239" spans="1:21" s="185" customFormat="1" ht="15" customHeight="1" x14ac:dyDescent="0.25">
      <c r="A1239" s="53" t="str">
        <f>IFERROR(VLOOKUP(D1239,[28]CODIGOS!$A$1:$I$1872,2,0),"CODIGO INVALIDO ")</f>
        <v>ZONA 2</v>
      </c>
      <c r="B1239" s="53" t="str">
        <f>IFERROR(VLOOKUP(D1239,[28]CODIGOS!$A$1:$I$1872,3,0),"CODIGO INVALIDO ")</f>
        <v>NAPO</v>
      </c>
      <c r="C1239" s="53" t="str">
        <f>IFERROR(VLOOKUP(D1239,[28]CODIGOS!$A$1:$I$1872,4,0),"CODIGO INVALIDO ")</f>
        <v>QUIJOS</v>
      </c>
      <c r="D1239" s="7" t="s">
        <v>380</v>
      </c>
      <c r="E1239" s="53" t="str">
        <f>IFERROR(VLOOKUP(D1239,[29]CODIGOS!$A$1:$I$1872,6,0),"CODIGO INVALIDO ")</f>
        <v>EL VALLE DE QUIJOS</v>
      </c>
      <c r="F1239" s="53" t="str">
        <f>IFERROR(VLOOKUP(D1239,[29]CODIGOS!$A$1:$I$1872,7,0),"CODIGO INVALIDO ")</f>
        <v>SAN FRANCISCO DE BORJA</v>
      </c>
      <c r="G1239" s="53" t="str">
        <f>IFERROR(VLOOKUP(D1239,[29]CODIGOS!$A$1:$I$1872,8,0),"CODIGO INVALIDO ")</f>
        <v>SAN FRANCISCO DE BORJA 2</v>
      </c>
      <c r="H1239" s="23" t="s">
        <v>1619</v>
      </c>
      <c r="I1239" s="23">
        <v>-0.46400993481032099</v>
      </c>
      <c r="J1239" s="129">
        <v>-77.917410135269094</v>
      </c>
      <c r="K1239" s="24">
        <v>45042</v>
      </c>
      <c r="L1239" s="68" t="s">
        <v>145</v>
      </c>
      <c r="M1239" s="53" t="s">
        <v>17</v>
      </c>
      <c r="N1239" s="62">
        <v>0.41666666666666669</v>
      </c>
      <c r="O1239" s="62">
        <v>0.71527777777777779</v>
      </c>
      <c r="P1239" s="23">
        <v>18.14</v>
      </c>
      <c r="Q1239" s="53" t="s">
        <v>46</v>
      </c>
      <c r="R1239" s="23" t="s">
        <v>47</v>
      </c>
      <c r="S1239" s="23" t="s">
        <v>49</v>
      </c>
      <c r="T1239" s="23"/>
      <c r="U1239" s="23" t="s">
        <v>50</v>
      </c>
    </row>
    <row r="1240" spans="1:21" s="185" customFormat="1" ht="15" customHeight="1" x14ac:dyDescent="0.25">
      <c r="A1240" s="53" t="str">
        <f>IFERROR(VLOOKUP(D1240,[28]CODIGOS!$A$1:$I$1872,2,0),"CODIGO INVALIDO ")</f>
        <v>ZONA 2</v>
      </c>
      <c r="B1240" s="53" t="str">
        <f>IFERROR(VLOOKUP(D1240,[28]CODIGOS!$A$1:$I$1872,3,0),"CODIGO INVALIDO ")</f>
        <v>NAPO</v>
      </c>
      <c r="C1240" s="53" t="str">
        <f>IFERROR(VLOOKUP(D1240,[28]CODIGOS!$A$1:$I$1872,4,0),"CODIGO INVALIDO ")</f>
        <v>QUIJOS</v>
      </c>
      <c r="D1240" s="7" t="s">
        <v>380</v>
      </c>
      <c r="E1240" s="53" t="str">
        <f>IFERROR(VLOOKUP(D1240,[29]CODIGOS!$A$1:$I$1872,6,0),"CODIGO INVALIDO ")</f>
        <v>EL VALLE DE QUIJOS</v>
      </c>
      <c r="F1240" s="53" t="str">
        <f>IFERROR(VLOOKUP(D1240,[29]CODIGOS!$A$1:$I$1872,7,0),"CODIGO INVALIDO ")</f>
        <v>SAN FRANCISCO DE BORJA</v>
      </c>
      <c r="G1240" s="53" t="str">
        <f>IFERROR(VLOOKUP(D1240,[29]CODIGOS!$A$1:$I$1872,8,0),"CODIGO INVALIDO ")</f>
        <v>SAN FRANCISCO DE BORJA 2</v>
      </c>
      <c r="H1240" s="23" t="s">
        <v>1619</v>
      </c>
      <c r="I1240" s="23">
        <v>-0.46417436643559701</v>
      </c>
      <c r="J1240" s="129">
        <v>-77.917194822439399</v>
      </c>
      <c r="K1240" s="24">
        <v>45052</v>
      </c>
      <c r="L1240" s="68" t="s">
        <v>145</v>
      </c>
      <c r="M1240" s="53" t="s">
        <v>17</v>
      </c>
      <c r="N1240" s="62">
        <v>0.90625</v>
      </c>
      <c r="O1240" s="62">
        <v>9.375E-2</v>
      </c>
      <c r="P1240" s="23">
        <v>0.64</v>
      </c>
      <c r="Q1240" s="53" t="s">
        <v>46</v>
      </c>
      <c r="R1240" s="23" t="s">
        <v>47</v>
      </c>
      <c r="S1240" s="23" t="s">
        <v>49</v>
      </c>
      <c r="T1240" s="23"/>
      <c r="U1240" s="23" t="s">
        <v>50</v>
      </c>
    </row>
    <row r="1241" spans="1:21" s="185" customFormat="1" ht="15" customHeight="1" x14ac:dyDescent="0.25">
      <c r="A1241" s="53" t="str">
        <f>IFERROR(VLOOKUP(D1241,[28]CODIGOS!$A$1:$I$1872,2,0),"CODIGO INVALIDO ")</f>
        <v>ZONA 2</v>
      </c>
      <c r="B1241" s="53" t="str">
        <f>IFERROR(VLOOKUP(D1241,[28]CODIGOS!$A$1:$I$1872,3,0),"CODIGO INVALIDO ")</f>
        <v>NAPO</v>
      </c>
      <c r="C1241" s="53" t="str">
        <f>IFERROR(VLOOKUP(D1241,[28]CODIGOS!$A$1:$I$1872,4,0),"CODIGO INVALIDO ")</f>
        <v>ARCHIDONA</v>
      </c>
      <c r="D1241" s="7" t="s">
        <v>682</v>
      </c>
      <c r="E1241" s="53" t="str">
        <f>IFERROR(VLOOKUP(D1241,[29]CODIGOS!$A$1:$I$1872,6,0),"CODIGO INVALIDO ")</f>
        <v>TENA</v>
      </c>
      <c r="F1241" s="53" t="str">
        <f>IFERROR(VLOOKUP(D1241,[29]CODIGOS!$A$1:$I$1872,7,0),"CODIGO INVALIDO ")</f>
        <v>ARCHIDONA</v>
      </c>
      <c r="G1241" s="53" t="str">
        <f>IFERROR(VLOOKUP(D1241,[29]CODIGOS!$A$1:$I$1872,8,0),"CODIGO INVALIDO ")</f>
        <v>ARCHIDONA 1</v>
      </c>
      <c r="H1241" s="23" t="s">
        <v>1634</v>
      </c>
      <c r="I1241" s="23">
        <v>-0.97004964547268802</v>
      </c>
      <c r="J1241" s="129">
        <v>-77.813329696573405</v>
      </c>
      <c r="K1241" s="24">
        <v>45069</v>
      </c>
      <c r="L1241" s="68" t="s">
        <v>145</v>
      </c>
      <c r="M1241" s="53" t="s">
        <v>17</v>
      </c>
      <c r="N1241" s="62">
        <v>0.41666666666666669</v>
      </c>
      <c r="O1241" s="62">
        <v>0.75</v>
      </c>
      <c r="P1241" s="23">
        <v>3.06</v>
      </c>
      <c r="Q1241" s="53" t="s">
        <v>46</v>
      </c>
      <c r="R1241" s="23" t="s">
        <v>47</v>
      </c>
      <c r="S1241" s="23" t="s">
        <v>847</v>
      </c>
      <c r="T1241" s="23"/>
      <c r="U1241" s="23" t="s">
        <v>50</v>
      </c>
    </row>
    <row r="1242" spans="1:21" s="185" customFormat="1" ht="15" customHeight="1" x14ac:dyDescent="0.25">
      <c r="A1242" s="53" t="str">
        <f>IFERROR(VLOOKUP(D1242,[28]CODIGOS!$A$1:$I$1872,2,0),"CODIGO INVALIDO ")</f>
        <v>ZONA 2</v>
      </c>
      <c r="B1242" s="53" t="str">
        <f>IFERROR(VLOOKUP(D1242,[28]CODIGOS!$A$1:$I$1872,3,0),"CODIGO INVALIDO ")</f>
        <v>NAPO</v>
      </c>
      <c r="C1242" s="53" t="str">
        <f>IFERROR(VLOOKUP(D1242,[28]CODIGOS!$A$1:$I$1872,4,0),"CODIGO INVALIDO ")</f>
        <v>QUIJOS</v>
      </c>
      <c r="D1242" s="7" t="s">
        <v>380</v>
      </c>
      <c r="E1242" s="53" t="str">
        <f>IFERROR(VLOOKUP(D1242,[29]CODIGOS!$A$1:$I$1872,6,0),"CODIGO INVALIDO ")</f>
        <v>EL VALLE DE QUIJOS</v>
      </c>
      <c r="F1242" s="53" t="str">
        <f>IFERROR(VLOOKUP(D1242,[29]CODIGOS!$A$1:$I$1872,7,0),"CODIGO INVALIDO ")</f>
        <v>SAN FRANCISCO DE BORJA</v>
      </c>
      <c r="G1242" s="53" t="str">
        <f>IFERROR(VLOOKUP(D1242,[29]CODIGOS!$A$1:$I$1872,8,0),"CODIGO INVALIDO ")</f>
        <v>SAN FRANCISCO DE BORJA 2</v>
      </c>
      <c r="H1242" s="23" t="s">
        <v>1619</v>
      </c>
      <c r="I1242" s="23">
        <v>-0.46417436643559701</v>
      </c>
      <c r="J1242" s="129">
        <v>-77.917194822439399</v>
      </c>
      <c r="K1242" s="24">
        <v>45076</v>
      </c>
      <c r="L1242" s="68" t="s">
        <v>145</v>
      </c>
      <c r="M1242" s="53" t="s">
        <v>17</v>
      </c>
      <c r="N1242" s="62">
        <v>0.36805555555555558</v>
      </c>
      <c r="O1242" s="62">
        <v>0.66666666666666663</v>
      </c>
      <c r="P1242" s="23">
        <v>19</v>
      </c>
      <c r="Q1242" s="53" t="s">
        <v>46</v>
      </c>
      <c r="R1242" s="23" t="s">
        <v>47</v>
      </c>
      <c r="S1242" s="23" t="s">
        <v>49</v>
      </c>
      <c r="T1242" s="23"/>
      <c r="U1242" s="23" t="s">
        <v>50</v>
      </c>
    </row>
    <row r="1243" spans="1:21" s="185" customFormat="1" ht="15" customHeight="1" x14ac:dyDescent="0.25">
      <c r="A1243" s="53" t="str">
        <f>IFERROR(VLOOKUP(D1243,[28]CODIGOS!$A$1:$I$1872,2,0),"CODIGO INVALIDO ")</f>
        <v>ZONA 2</v>
      </c>
      <c r="B1243" s="53" t="str">
        <f>IFERROR(VLOOKUP(D1243,[28]CODIGOS!$A$1:$I$1872,3,0),"CODIGO INVALIDO ")</f>
        <v>NAPO</v>
      </c>
      <c r="C1243" s="53" t="str">
        <f>IFERROR(VLOOKUP(D1243,[28]CODIGOS!$A$1:$I$1872,4,0),"CODIGO INVALIDO ")</f>
        <v>ARCHIDONA</v>
      </c>
      <c r="D1243" s="7" t="s">
        <v>682</v>
      </c>
      <c r="E1243" s="53" t="str">
        <f>IFERROR(VLOOKUP(D1243,[29]CODIGOS!$A$1:$I$1872,6,0),"CODIGO INVALIDO ")</f>
        <v>TENA</v>
      </c>
      <c r="F1243" s="53" t="str">
        <f>IFERROR(VLOOKUP(D1243,[29]CODIGOS!$A$1:$I$1872,7,0),"CODIGO INVALIDO ")</f>
        <v>ARCHIDONA</v>
      </c>
      <c r="G1243" s="53" t="str">
        <f>IFERROR(VLOOKUP(D1243,[29]CODIGOS!$A$1:$I$1872,8,0),"CODIGO INVALIDO ")</f>
        <v>ARCHIDONA 1</v>
      </c>
      <c r="H1243" s="23" t="s">
        <v>1635</v>
      </c>
      <c r="I1243" s="23">
        <v>-1.0559859828949001</v>
      </c>
      <c r="J1243" s="129">
        <v>-77.788975944686698</v>
      </c>
      <c r="K1243" s="24">
        <v>45078</v>
      </c>
      <c r="L1243" s="68" t="s">
        <v>145</v>
      </c>
      <c r="M1243" s="53" t="s">
        <v>17</v>
      </c>
      <c r="N1243" s="62">
        <v>0.58333333333333337</v>
      </c>
      <c r="O1243" s="62">
        <v>0.70833333333333337</v>
      </c>
      <c r="P1243" s="23">
        <v>6</v>
      </c>
      <c r="Q1243" s="53" t="s">
        <v>46</v>
      </c>
      <c r="R1243" s="53" t="s">
        <v>109</v>
      </c>
      <c r="S1243" s="23" t="s">
        <v>65</v>
      </c>
      <c r="T1243" s="23"/>
      <c r="U1243" s="23" t="s">
        <v>50</v>
      </c>
    </row>
    <row r="1244" spans="1:21" s="185" customFormat="1" ht="15" customHeight="1" x14ac:dyDescent="0.25">
      <c r="A1244" s="53" t="str">
        <f>IFERROR(VLOOKUP(D1244,[28]CODIGOS!$A$1:$I$1872,2,0),"CODIGO INVALIDO ")</f>
        <v>ZONA 2</v>
      </c>
      <c r="B1244" s="53" t="str">
        <f>IFERROR(VLOOKUP(D1244,[28]CODIGOS!$A$1:$I$1872,3,0),"CODIGO INVALIDO ")</f>
        <v>NAPO</v>
      </c>
      <c r="C1244" s="53" t="str">
        <f>IFERROR(VLOOKUP(D1244,[28]CODIGOS!$A$1:$I$1872,4,0),"CODIGO INVALIDO ")</f>
        <v>QUIJOS</v>
      </c>
      <c r="D1244" s="7" t="s">
        <v>380</v>
      </c>
      <c r="E1244" s="53" t="str">
        <f>IFERROR(VLOOKUP(D1244,[29]CODIGOS!$A$1:$I$1872,6,0),"CODIGO INVALIDO ")</f>
        <v>EL VALLE DE QUIJOS</v>
      </c>
      <c r="F1244" s="53" t="str">
        <f>IFERROR(VLOOKUP(D1244,[29]CODIGOS!$A$1:$I$1872,7,0),"CODIGO INVALIDO ")</f>
        <v>SAN FRANCISCO DE BORJA</v>
      </c>
      <c r="G1244" s="53" t="str">
        <f>IFERROR(VLOOKUP(D1244,[29]CODIGOS!$A$1:$I$1872,8,0),"CODIGO INVALIDO ")</f>
        <v>SAN FRANCISCO DE BORJA 2</v>
      </c>
      <c r="H1244" s="23" t="s">
        <v>1619</v>
      </c>
      <c r="I1244" s="23">
        <v>-0.46428453283579602</v>
      </c>
      <c r="J1244" s="129">
        <f>-77.9174679706989</f>
        <v>-77.917467970698894</v>
      </c>
      <c r="K1244" s="24">
        <v>45081</v>
      </c>
      <c r="L1244" s="68" t="s">
        <v>145</v>
      </c>
      <c r="M1244" s="53" t="s">
        <v>17</v>
      </c>
      <c r="N1244" s="62">
        <v>0.33333333333333331</v>
      </c>
      <c r="O1244" s="62">
        <v>0.54166666666666663</v>
      </c>
      <c r="P1244" s="23">
        <v>19.21</v>
      </c>
      <c r="Q1244" s="53" t="s">
        <v>46</v>
      </c>
      <c r="R1244" s="53" t="s">
        <v>109</v>
      </c>
      <c r="S1244" s="23" t="s">
        <v>65</v>
      </c>
      <c r="T1244" s="23"/>
      <c r="U1244" s="23" t="s">
        <v>50</v>
      </c>
    </row>
    <row r="1245" spans="1:21" s="185" customFormat="1" ht="15" customHeight="1" x14ac:dyDescent="0.25">
      <c r="A1245" s="53" t="str">
        <f>IFERROR(VLOOKUP(D1245,[28]CODIGOS!$A$1:$I$1872,2,0),"CODIGO INVALIDO ")</f>
        <v>ZONA 2</v>
      </c>
      <c r="B1245" s="53" t="str">
        <f>IFERROR(VLOOKUP(D1245,[28]CODIGOS!$A$1:$I$1872,3,0),"CODIGO INVALIDO ")</f>
        <v>NAPO</v>
      </c>
      <c r="C1245" s="53" t="str">
        <f>IFERROR(VLOOKUP(D1245,[28]CODIGOS!$A$1:$I$1872,4,0),"CODIGO INVALIDO ")</f>
        <v>QUIJOS</v>
      </c>
      <c r="D1245" s="7" t="s">
        <v>380</v>
      </c>
      <c r="E1245" s="53" t="str">
        <f>IFERROR(VLOOKUP(D1245,[29]CODIGOS!$A$1:$I$1872,6,0),"CODIGO INVALIDO ")</f>
        <v>EL VALLE DE QUIJOS</v>
      </c>
      <c r="F1245" s="53" t="str">
        <f>IFERROR(VLOOKUP(D1245,[29]CODIGOS!$A$1:$I$1872,7,0),"CODIGO INVALIDO ")</f>
        <v>SAN FRANCISCO DE BORJA</v>
      </c>
      <c r="G1245" s="53" t="str">
        <f>IFERROR(VLOOKUP(D1245,[29]CODIGOS!$A$1:$I$1872,8,0),"CODIGO INVALIDO ")</f>
        <v>SAN FRANCISCO DE BORJA 2</v>
      </c>
      <c r="H1245" s="23" t="s">
        <v>1619</v>
      </c>
      <c r="I1245" s="23">
        <v>-0.46428453283579602</v>
      </c>
      <c r="J1245" s="129">
        <f>-77.9174679706989</f>
        <v>-77.917467970698894</v>
      </c>
      <c r="K1245" s="24">
        <v>45086</v>
      </c>
      <c r="L1245" s="68" t="s">
        <v>145</v>
      </c>
      <c r="M1245" s="53" t="s">
        <v>17</v>
      </c>
      <c r="N1245" s="62">
        <v>0.5</v>
      </c>
      <c r="O1245" s="62">
        <v>0.75</v>
      </c>
      <c r="P1245" s="23">
        <v>18.010000000000002</v>
      </c>
      <c r="Q1245" s="53" t="s">
        <v>46</v>
      </c>
      <c r="R1245" s="23" t="s">
        <v>47</v>
      </c>
      <c r="S1245" s="23" t="s">
        <v>448</v>
      </c>
      <c r="T1245" s="23" t="s">
        <v>467</v>
      </c>
      <c r="U1245" s="23" t="s">
        <v>50</v>
      </c>
    </row>
    <row r="1246" spans="1:21" s="185" customFormat="1" ht="15" customHeight="1" x14ac:dyDescent="0.25">
      <c r="A1246" s="53" t="str">
        <f>IFERROR(VLOOKUP(D1246,[28]CODIGOS!$A$1:$I$1872,2,0),"CODIGO INVALIDO ")</f>
        <v>ZONA 2</v>
      </c>
      <c r="B1246" s="53" t="str">
        <f>IFERROR(VLOOKUP(D1246,[28]CODIGOS!$A$1:$I$1872,3,0),"CODIGO INVALIDO ")</f>
        <v>NAPO</v>
      </c>
      <c r="C1246" s="53" t="str">
        <f>IFERROR(VLOOKUP(D1246,[28]CODIGOS!$A$1:$I$1872,4,0),"CODIGO INVALIDO ")</f>
        <v>QUIJOS</v>
      </c>
      <c r="D1246" s="7" t="s">
        <v>380</v>
      </c>
      <c r="E1246" s="53" t="str">
        <f>IFERROR(VLOOKUP(D1246,[29]CODIGOS!$A$1:$I$1872,6,0),"CODIGO INVALIDO ")</f>
        <v>EL VALLE DE QUIJOS</v>
      </c>
      <c r="F1246" s="53" t="str">
        <f>IFERROR(VLOOKUP(D1246,[29]CODIGOS!$A$1:$I$1872,7,0),"CODIGO INVALIDO ")</f>
        <v>SAN FRANCISCO DE BORJA</v>
      </c>
      <c r="G1246" s="53" t="str">
        <f>IFERROR(VLOOKUP(D1246,[29]CODIGOS!$A$1:$I$1872,8,0),"CODIGO INVALIDO ")</f>
        <v>SAN FRANCISCO DE BORJA 2</v>
      </c>
      <c r="H1246" s="23" t="s">
        <v>1619</v>
      </c>
      <c r="I1246" s="23">
        <v>-0.46428453283579602</v>
      </c>
      <c r="J1246" s="129">
        <f>-77.9174679706989</f>
        <v>-77.917467970698894</v>
      </c>
      <c r="K1246" s="24">
        <v>45109</v>
      </c>
      <c r="L1246" s="68" t="s">
        <v>145</v>
      </c>
      <c r="M1246" s="53" t="s">
        <v>17</v>
      </c>
      <c r="N1246" s="62">
        <v>0.35416666666666669</v>
      </c>
      <c r="O1246" s="62">
        <v>0.66666666666666663</v>
      </c>
      <c r="P1246" s="23">
        <v>18.63</v>
      </c>
      <c r="Q1246" s="23" t="s">
        <v>46</v>
      </c>
      <c r="R1246" s="23" t="s">
        <v>47</v>
      </c>
      <c r="S1246" s="23" t="s">
        <v>427</v>
      </c>
      <c r="T1246" s="23" t="s">
        <v>1636</v>
      </c>
      <c r="U1246" s="23" t="s">
        <v>50</v>
      </c>
    </row>
    <row r="1247" spans="1:21" s="185" customFormat="1" ht="15" customHeight="1" x14ac:dyDescent="0.25">
      <c r="A1247" s="53" t="str">
        <f>IFERROR(VLOOKUP(D1247,[28]CODIGOS!$A$1:$I$1872,2,0),"CODIGO INVALIDO ")</f>
        <v>ZONA 2</v>
      </c>
      <c r="B1247" s="53" t="str">
        <f>IFERROR(VLOOKUP(D1247,[28]CODIGOS!$A$1:$I$1872,3,0),"CODIGO INVALIDO ")</f>
        <v>NAPO</v>
      </c>
      <c r="C1247" s="53" t="str">
        <f>IFERROR(VLOOKUP(D1247,[28]CODIGOS!$A$1:$I$1872,4,0),"CODIGO INVALIDO ")</f>
        <v>QUIJOS</v>
      </c>
      <c r="D1247" s="7" t="s">
        <v>380</v>
      </c>
      <c r="E1247" s="53" t="str">
        <f>IFERROR(VLOOKUP(D1247,[29]CODIGOS!$A$1:$I$1872,6,0),"CODIGO INVALIDO ")</f>
        <v>EL VALLE DE QUIJOS</v>
      </c>
      <c r="F1247" s="53" t="str">
        <f>IFERROR(VLOOKUP(D1247,[29]CODIGOS!$A$1:$I$1872,7,0),"CODIGO INVALIDO ")</f>
        <v>SAN FRANCISCO DE BORJA</v>
      </c>
      <c r="G1247" s="53" t="str">
        <f>IFERROR(VLOOKUP(D1247,[29]CODIGOS!$A$1:$I$1872,8,0),"CODIGO INVALIDO ")</f>
        <v>SAN FRANCISCO DE BORJA 2</v>
      </c>
      <c r="H1247" s="23" t="s">
        <v>1619</v>
      </c>
      <c r="I1247" s="23">
        <v>-0.46428453283579602</v>
      </c>
      <c r="J1247" s="129">
        <f>-77.9174679706989</f>
        <v>-77.917467970698894</v>
      </c>
      <c r="K1247" s="24">
        <v>45109</v>
      </c>
      <c r="L1247" s="68" t="s">
        <v>145</v>
      </c>
      <c r="M1247" s="53" t="s">
        <v>17</v>
      </c>
      <c r="N1247" s="62">
        <v>0.52083333333333337</v>
      </c>
      <c r="O1247" s="62">
        <v>0.66666666666666663</v>
      </c>
      <c r="P1247" s="23">
        <v>23.92</v>
      </c>
      <c r="Q1247" s="23" t="s">
        <v>46</v>
      </c>
      <c r="R1247" s="23" t="s">
        <v>47</v>
      </c>
      <c r="S1247" s="23" t="s">
        <v>670</v>
      </c>
      <c r="T1247" s="23" t="s">
        <v>1637</v>
      </c>
      <c r="U1247" s="23" t="s">
        <v>50</v>
      </c>
    </row>
    <row r="1248" spans="1:21" s="185" customFormat="1" ht="15" customHeight="1" x14ac:dyDescent="0.25">
      <c r="A1248" s="53" t="str">
        <f>IFERROR(VLOOKUP(D1248,[28]CODIGOS!$A$1:$I$1872,2,0),"CODIGO INVALIDO ")</f>
        <v>ZONA 2</v>
      </c>
      <c r="B1248" s="53" t="str">
        <f>IFERROR(VLOOKUP(D1248,[28]CODIGOS!$A$1:$I$1872,3,0),"CODIGO INVALIDO ")</f>
        <v>NAPO</v>
      </c>
      <c r="C1248" s="53" t="str">
        <f>IFERROR(VLOOKUP(D1248,[28]CODIGOS!$A$1:$I$1872,4,0),"CODIGO INVALIDO ")</f>
        <v>QUIJOS</v>
      </c>
      <c r="D1248" s="7" t="s">
        <v>380</v>
      </c>
      <c r="E1248" s="53" t="str">
        <f>IFERROR(VLOOKUP(D1248,[29]CODIGOS!$A$1:$I$1872,6,0),"CODIGO INVALIDO ")</f>
        <v>EL VALLE DE QUIJOS</v>
      </c>
      <c r="F1248" s="53" t="str">
        <f>IFERROR(VLOOKUP(D1248,[29]CODIGOS!$A$1:$I$1872,7,0),"CODIGO INVALIDO ")</f>
        <v>SAN FRANCISCO DE BORJA</v>
      </c>
      <c r="G1248" s="53" t="str">
        <f>IFERROR(VLOOKUP(D1248,[29]CODIGOS!$A$1:$I$1872,8,0),"CODIGO INVALIDO ")</f>
        <v>SAN FRANCISCO DE BORJA 2</v>
      </c>
      <c r="H1248" s="23" t="s">
        <v>1619</v>
      </c>
      <c r="I1248" s="23">
        <v>-0.46428453283579602</v>
      </c>
      <c r="J1248" s="129">
        <f>-77.9174679706989</f>
        <v>-77.917467970698894</v>
      </c>
      <c r="K1248" s="24">
        <v>45117</v>
      </c>
      <c r="L1248" s="68" t="s">
        <v>145</v>
      </c>
      <c r="M1248" s="53" t="s">
        <v>17</v>
      </c>
      <c r="N1248" s="62">
        <v>0.1111111111111111</v>
      </c>
      <c r="O1248" s="62">
        <v>0.22222222222222221</v>
      </c>
      <c r="P1248" s="23">
        <v>13.76</v>
      </c>
      <c r="Q1248" s="53" t="s">
        <v>46</v>
      </c>
      <c r="R1248" s="23" t="s">
        <v>47</v>
      </c>
      <c r="S1248" s="23" t="s">
        <v>75</v>
      </c>
      <c r="T1248" s="23" t="s">
        <v>239</v>
      </c>
      <c r="U1248" s="23" t="s">
        <v>50</v>
      </c>
    </row>
    <row r="1249" spans="1:21" s="185" customFormat="1" ht="15" customHeight="1" x14ac:dyDescent="0.25">
      <c r="A1249" s="53" t="str">
        <f>IFERROR(VLOOKUP(D1249,[28]CODIGOS!$A$1:$I$1872,2,0),"CODIGO INVALIDO ")</f>
        <v>ZONA 2</v>
      </c>
      <c r="B1249" s="53" t="str">
        <f>IFERROR(VLOOKUP(D1249,[28]CODIGOS!$A$1:$I$1872,3,0),"CODIGO INVALIDO ")</f>
        <v>NAPO</v>
      </c>
      <c r="C1249" s="53" t="str">
        <f>IFERROR(VLOOKUP(D1249,[28]CODIGOS!$A$1:$I$1872,4,0),"CODIGO INVALIDO ")</f>
        <v>ARCHIDONA</v>
      </c>
      <c r="D1249" s="7" t="s">
        <v>682</v>
      </c>
      <c r="E1249" s="53" t="str">
        <f>IFERROR(VLOOKUP(D1249,[29]CODIGOS!$A$1:$I$1872,6,0),"CODIGO INVALIDO ")</f>
        <v>TENA</v>
      </c>
      <c r="F1249" s="53" t="str">
        <f>IFERROR(VLOOKUP(D1249,[29]CODIGOS!$A$1:$I$1872,7,0),"CODIGO INVALIDO ")</f>
        <v>ARCHIDONA</v>
      </c>
      <c r="G1249" s="53" t="str">
        <f>IFERROR(VLOOKUP(D1249,[29]CODIGOS!$A$1:$I$1872,8,0),"CODIGO INVALIDO ")</f>
        <v>ARCHIDONA 1</v>
      </c>
      <c r="H1249" s="23" t="s">
        <v>1638</v>
      </c>
      <c r="I1249" s="23">
        <v>-0.97004964547268802</v>
      </c>
      <c r="J1249" s="129">
        <v>-77.813329696573405</v>
      </c>
      <c r="K1249" s="24">
        <v>45118</v>
      </c>
      <c r="L1249" s="68" t="s">
        <v>145</v>
      </c>
      <c r="M1249" s="53" t="s">
        <v>17</v>
      </c>
      <c r="N1249" s="62">
        <v>0.71875</v>
      </c>
      <c r="O1249" s="62">
        <v>0.83333333333333337</v>
      </c>
      <c r="P1249" s="23">
        <v>2.39</v>
      </c>
      <c r="Q1249" s="53" t="s">
        <v>46</v>
      </c>
      <c r="R1249" s="23" t="s">
        <v>47</v>
      </c>
      <c r="S1249" s="23" t="s">
        <v>239</v>
      </c>
      <c r="T1249" s="23" t="s">
        <v>48</v>
      </c>
      <c r="U1249" s="23" t="s">
        <v>50</v>
      </c>
    </row>
    <row r="1250" spans="1:21" s="185" customFormat="1" ht="15" customHeight="1" x14ac:dyDescent="0.25">
      <c r="A1250" s="53" t="str">
        <f>IFERROR(VLOOKUP(D1250,[28]CODIGOS!$A$1:$I$1872,2,0),"CODIGO INVALIDO ")</f>
        <v>ZONA 2</v>
      </c>
      <c r="B1250" s="53" t="str">
        <f>IFERROR(VLOOKUP(D1250,[28]CODIGOS!$A$1:$I$1872,3,0),"CODIGO INVALIDO ")</f>
        <v>NAPO</v>
      </c>
      <c r="C1250" s="53" t="str">
        <f>IFERROR(VLOOKUP(D1250,[28]CODIGOS!$A$1:$I$1872,4,0),"CODIGO INVALIDO ")</f>
        <v>QUIJOS</v>
      </c>
      <c r="D1250" s="7" t="s">
        <v>380</v>
      </c>
      <c r="E1250" s="53" t="str">
        <f>IFERROR(VLOOKUP(D1250,[29]CODIGOS!$A$1:$I$1872,6,0),"CODIGO INVALIDO ")</f>
        <v>EL VALLE DE QUIJOS</v>
      </c>
      <c r="F1250" s="53" t="str">
        <f>IFERROR(VLOOKUP(D1250,[29]CODIGOS!$A$1:$I$1872,7,0),"CODIGO INVALIDO ")</f>
        <v>SAN FRANCISCO DE BORJA</v>
      </c>
      <c r="G1250" s="53" t="str">
        <f>IFERROR(VLOOKUP(D1250,[29]CODIGOS!$A$1:$I$1872,8,0),"CODIGO INVALIDO ")</f>
        <v>SAN FRANCISCO DE BORJA 2</v>
      </c>
      <c r="H1250" s="23" t="s">
        <v>1619</v>
      </c>
      <c r="I1250" s="23">
        <v>-0.46432392091304697</v>
      </c>
      <c r="J1250" s="129">
        <f>-77.9174679706989</f>
        <v>-77.917467970698894</v>
      </c>
      <c r="K1250" s="24">
        <v>45121</v>
      </c>
      <c r="L1250" s="68" t="s">
        <v>145</v>
      </c>
      <c r="M1250" s="53" t="s">
        <v>17</v>
      </c>
      <c r="N1250" s="62">
        <v>0.1875</v>
      </c>
      <c r="O1250" s="62">
        <v>0.33333333333333331</v>
      </c>
      <c r="P1250" s="23">
        <v>33.79</v>
      </c>
      <c r="Q1250" s="53" t="s">
        <v>46</v>
      </c>
      <c r="R1250" s="23" t="s">
        <v>47</v>
      </c>
      <c r="S1250" s="53" t="s">
        <v>165</v>
      </c>
      <c r="T1250" s="23" t="s">
        <v>75</v>
      </c>
      <c r="U1250" s="23" t="s">
        <v>50</v>
      </c>
    </row>
    <row r="1251" spans="1:21" s="185" customFormat="1" ht="15" customHeight="1" x14ac:dyDescent="0.25">
      <c r="A1251" s="53" t="str">
        <f>IFERROR(VLOOKUP(D1251,[28]CODIGOS!$A$1:$I$1872,2,0),"CODIGO INVALIDO ")</f>
        <v>ZONA 2</v>
      </c>
      <c r="B1251" s="53" t="str">
        <f>IFERROR(VLOOKUP(D1251,[28]CODIGOS!$A$1:$I$1872,3,0),"CODIGO INVALIDO ")</f>
        <v>NAPO</v>
      </c>
      <c r="C1251" s="53" t="str">
        <f>IFERROR(VLOOKUP(D1251,[28]CODIGOS!$A$1:$I$1872,4,0),"CODIGO INVALIDO ")</f>
        <v>QUIJOS</v>
      </c>
      <c r="D1251" s="7" t="s">
        <v>380</v>
      </c>
      <c r="E1251" s="53" t="str">
        <f>IFERROR(VLOOKUP(D1251,[29]CODIGOS!$A$1:$I$1872,6,0),"CODIGO INVALIDO ")</f>
        <v>EL VALLE DE QUIJOS</v>
      </c>
      <c r="F1251" s="53" t="str">
        <f>IFERROR(VLOOKUP(D1251,[29]CODIGOS!$A$1:$I$1872,7,0),"CODIGO INVALIDO ")</f>
        <v>SAN FRANCISCO DE BORJA</v>
      </c>
      <c r="G1251" s="53" t="str">
        <f>IFERROR(VLOOKUP(D1251,[29]CODIGOS!$A$1:$I$1872,8,0),"CODIGO INVALIDO ")</f>
        <v>SAN FRANCISCO DE BORJA 2</v>
      </c>
      <c r="H1251" s="23" t="s">
        <v>1619</v>
      </c>
      <c r="I1251" s="23">
        <v>-0.46432392091304697</v>
      </c>
      <c r="J1251" s="129">
        <f>-77.9174679706989</f>
        <v>-77.917467970698894</v>
      </c>
      <c r="K1251" s="24">
        <v>45124</v>
      </c>
      <c r="L1251" s="68" t="s">
        <v>145</v>
      </c>
      <c r="M1251" s="53" t="s">
        <v>17</v>
      </c>
      <c r="N1251" s="62">
        <v>0.22916666666666666</v>
      </c>
      <c r="O1251" s="62">
        <v>0.29166666666666669</v>
      </c>
      <c r="P1251" s="23">
        <v>9.9</v>
      </c>
      <c r="Q1251" s="53" t="s">
        <v>46</v>
      </c>
      <c r="R1251" s="23" t="s">
        <v>47</v>
      </c>
      <c r="S1251" s="53" t="s">
        <v>1639</v>
      </c>
      <c r="T1251" s="23" t="s">
        <v>1640</v>
      </c>
      <c r="U1251" s="53" t="s">
        <v>50</v>
      </c>
    </row>
    <row r="1252" spans="1:21" s="185" customFormat="1" ht="15" customHeight="1" x14ac:dyDescent="0.25">
      <c r="A1252" s="53" t="str">
        <f>IFERROR(VLOOKUP(D1252,[28]CODIGOS!$A$1:$I$1872,2,0),"CODIGO INVALIDO ")</f>
        <v>ZONA 2</v>
      </c>
      <c r="B1252" s="53" t="str">
        <f>IFERROR(VLOOKUP(D1252,[28]CODIGOS!$A$1:$I$1872,3,0),"CODIGO INVALIDO ")</f>
        <v>NAPO</v>
      </c>
      <c r="C1252" s="53" t="str">
        <f>IFERROR(VLOOKUP(D1252,[28]CODIGOS!$A$1:$I$1872,4,0),"CODIGO INVALIDO ")</f>
        <v>CARLOS JULIO AROSEMENA TOLA</v>
      </c>
      <c r="D1252" s="7" t="s">
        <v>1641</v>
      </c>
      <c r="E1252" s="53" t="str">
        <f>IFERROR(VLOOKUP(D1252,[29]CODIGOS!$A$1:$I$1872,6,0),"CODIGO INVALIDO ")</f>
        <v>TENA</v>
      </c>
      <c r="F1252" s="53" t="str">
        <f>IFERROR(VLOOKUP(D1252,[29]CODIGOS!$A$1:$I$1872,7,0),"CODIGO INVALIDO ")</f>
        <v>AROSEMENA TOLA</v>
      </c>
      <c r="G1252" s="53" t="str">
        <f>IFERROR(VLOOKUP(D1252,[29]CODIGOS!$A$1:$I$1872,8,0),"CODIGO INVALIDO ")</f>
        <v>AROSEMENA TOLA 1</v>
      </c>
      <c r="H1252" s="23" t="s">
        <v>1642</v>
      </c>
      <c r="I1252" s="23">
        <v>-1.1902769488319001</v>
      </c>
      <c r="J1252" s="129">
        <v>-77.859249114990206</v>
      </c>
      <c r="K1252" s="24">
        <v>45125</v>
      </c>
      <c r="L1252" s="68" t="s">
        <v>145</v>
      </c>
      <c r="M1252" s="53" t="s">
        <v>17</v>
      </c>
      <c r="N1252" s="62">
        <v>0.5625</v>
      </c>
      <c r="O1252" s="62">
        <v>0.625</v>
      </c>
      <c r="P1252" s="23">
        <v>3.9</v>
      </c>
      <c r="Q1252" s="53" t="s">
        <v>46</v>
      </c>
      <c r="R1252" s="23" t="s">
        <v>47</v>
      </c>
      <c r="S1252" s="53" t="s">
        <v>228</v>
      </c>
      <c r="T1252" s="23"/>
      <c r="U1252" s="23" t="s">
        <v>50</v>
      </c>
    </row>
    <row r="1253" spans="1:21" s="185" customFormat="1" ht="15" customHeight="1" x14ac:dyDescent="0.25">
      <c r="A1253" s="53" t="str">
        <f>IFERROR(VLOOKUP(D1253,[28]CODIGOS!$A$1:$I$1872,2,0),"CODIGO INVALIDO ")</f>
        <v>ZONA 2</v>
      </c>
      <c r="B1253" s="53" t="str">
        <f>IFERROR(VLOOKUP(D1253,[28]CODIGOS!$A$1:$I$1872,3,0),"CODIGO INVALIDO ")</f>
        <v>NAPO</v>
      </c>
      <c r="C1253" s="53" t="str">
        <f>IFERROR(VLOOKUP(D1253,[28]CODIGOS!$A$1:$I$1872,4,0),"CODIGO INVALIDO ")</f>
        <v>QUIJOS</v>
      </c>
      <c r="D1253" s="7" t="s">
        <v>380</v>
      </c>
      <c r="E1253" s="53" t="str">
        <f>IFERROR(VLOOKUP(D1253,[29]CODIGOS!$A$1:$I$1872,6,0),"CODIGO INVALIDO ")</f>
        <v>EL VALLE DE QUIJOS</v>
      </c>
      <c r="F1253" s="53" t="str">
        <f>IFERROR(VLOOKUP(D1253,[29]CODIGOS!$A$1:$I$1872,7,0),"CODIGO INVALIDO ")</f>
        <v>SAN FRANCISCO DE BORJA</v>
      </c>
      <c r="G1253" s="53" t="str">
        <f>IFERROR(VLOOKUP(D1253,[29]CODIGOS!$A$1:$I$1872,8,0),"CODIGO INVALIDO ")</f>
        <v>SAN FRANCISCO DE BORJA 2</v>
      </c>
      <c r="H1253" s="23" t="s">
        <v>1619</v>
      </c>
      <c r="I1253" s="23">
        <v>-0.46432392091304697</v>
      </c>
      <c r="J1253" s="129">
        <f t="shared" ref="J1253:J1263" si="1">-77.9174679706989</f>
        <v>-77.917467970698894</v>
      </c>
      <c r="K1253" s="24">
        <v>45126</v>
      </c>
      <c r="L1253" s="68" t="s">
        <v>145</v>
      </c>
      <c r="M1253" s="53" t="s">
        <v>17</v>
      </c>
      <c r="N1253" s="62">
        <v>0.29166666666666669</v>
      </c>
      <c r="O1253" s="62">
        <v>0.5</v>
      </c>
      <c r="P1253" s="23">
        <v>15.29</v>
      </c>
      <c r="Q1253" s="53" t="s">
        <v>46</v>
      </c>
      <c r="R1253" s="23" t="s">
        <v>47</v>
      </c>
      <c r="S1253" s="53" t="s">
        <v>165</v>
      </c>
      <c r="T1253" s="23"/>
      <c r="U1253" s="23" t="s">
        <v>50</v>
      </c>
    </row>
    <row r="1254" spans="1:21" s="185" customFormat="1" ht="15" customHeight="1" x14ac:dyDescent="0.25">
      <c r="A1254" s="53" t="str">
        <f>IFERROR(VLOOKUP(D1254,[28]CODIGOS!$A$1:$I$1872,2,0),"CODIGO INVALIDO ")</f>
        <v>ZONA 2</v>
      </c>
      <c r="B1254" s="53" t="str">
        <f>IFERROR(VLOOKUP(D1254,[28]CODIGOS!$A$1:$I$1872,3,0),"CODIGO INVALIDO ")</f>
        <v>NAPO</v>
      </c>
      <c r="C1254" s="53" t="str">
        <f>IFERROR(VLOOKUP(D1254,[28]CODIGOS!$A$1:$I$1872,4,0),"CODIGO INVALIDO ")</f>
        <v>QUIJOS</v>
      </c>
      <c r="D1254" s="7" t="s">
        <v>380</v>
      </c>
      <c r="E1254" s="53" t="str">
        <f>IFERROR(VLOOKUP(D1254,[29]CODIGOS!$A$1:$I$1872,6,0),"CODIGO INVALIDO ")</f>
        <v>EL VALLE DE QUIJOS</v>
      </c>
      <c r="F1254" s="53" t="str">
        <f>IFERROR(VLOOKUP(D1254,[29]CODIGOS!$A$1:$I$1872,7,0),"CODIGO INVALIDO ")</f>
        <v>SAN FRANCISCO DE BORJA</v>
      </c>
      <c r="G1254" s="53" t="str">
        <f>IFERROR(VLOOKUP(D1254,[29]CODIGOS!$A$1:$I$1872,8,0),"CODIGO INVALIDO ")</f>
        <v>SAN FRANCISCO DE BORJA 2</v>
      </c>
      <c r="H1254" s="23" t="s">
        <v>1619</v>
      </c>
      <c r="I1254" s="23">
        <v>-0.46432392091304697</v>
      </c>
      <c r="J1254" s="129">
        <f t="shared" si="1"/>
        <v>-77.917467970698894</v>
      </c>
      <c r="K1254" s="24">
        <v>45127</v>
      </c>
      <c r="L1254" s="68" t="s">
        <v>145</v>
      </c>
      <c r="M1254" s="53" t="s">
        <v>17</v>
      </c>
      <c r="N1254" s="62">
        <v>0.75</v>
      </c>
      <c r="O1254" s="62">
        <v>0.875</v>
      </c>
      <c r="P1254" s="23">
        <v>24.84</v>
      </c>
      <c r="Q1254" s="53" t="s">
        <v>46</v>
      </c>
      <c r="R1254" s="23" t="s">
        <v>47</v>
      </c>
      <c r="S1254" s="53" t="s">
        <v>670</v>
      </c>
      <c r="T1254" s="23"/>
      <c r="U1254" s="23" t="s">
        <v>50</v>
      </c>
    </row>
    <row r="1255" spans="1:21" s="185" customFormat="1" ht="15" customHeight="1" x14ac:dyDescent="0.25">
      <c r="A1255" s="53" t="str">
        <f>IFERROR(VLOOKUP(D1255,[28]CODIGOS!$A$1:$I$1872,2,0),"CODIGO INVALIDO ")</f>
        <v>ZONA 2</v>
      </c>
      <c r="B1255" s="53" t="str">
        <f>IFERROR(VLOOKUP(D1255,[28]CODIGOS!$A$1:$I$1872,3,0),"CODIGO INVALIDO ")</f>
        <v>NAPO</v>
      </c>
      <c r="C1255" s="53" t="str">
        <f>IFERROR(VLOOKUP(D1255,[28]CODIGOS!$A$1:$I$1872,4,0),"CODIGO INVALIDO ")</f>
        <v>QUIJOS</v>
      </c>
      <c r="D1255" s="7" t="s">
        <v>380</v>
      </c>
      <c r="E1255" s="53" t="str">
        <f>IFERROR(VLOOKUP(D1255,[29]CODIGOS!$A$1:$I$1872,6,0),"CODIGO INVALIDO ")</f>
        <v>EL VALLE DE QUIJOS</v>
      </c>
      <c r="F1255" s="53" t="str">
        <f>IFERROR(VLOOKUP(D1255,[29]CODIGOS!$A$1:$I$1872,7,0),"CODIGO INVALIDO ")</f>
        <v>SAN FRANCISCO DE BORJA</v>
      </c>
      <c r="G1255" s="53" t="str">
        <f>IFERROR(VLOOKUP(D1255,[29]CODIGOS!$A$1:$I$1872,8,0),"CODIGO INVALIDO ")</f>
        <v>SAN FRANCISCO DE BORJA 2</v>
      </c>
      <c r="H1255" s="23" t="s">
        <v>1619</v>
      </c>
      <c r="I1255" s="23">
        <v>-0.46432392091304697</v>
      </c>
      <c r="J1255" s="129">
        <f t="shared" si="1"/>
        <v>-77.917467970698894</v>
      </c>
      <c r="K1255" s="24">
        <v>45128</v>
      </c>
      <c r="L1255" s="68" t="s">
        <v>145</v>
      </c>
      <c r="M1255" s="53" t="s">
        <v>17</v>
      </c>
      <c r="N1255" s="62">
        <v>0.29166666666666669</v>
      </c>
      <c r="O1255" s="62">
        <v>0.54166666666666663</v>
      </c>
      <c r="P1255" s="23">
        <v>30.01</v>
      </c>
      <c r="Q1255" s="53" t="s">
        <v>46</v>
      </c>
      <c r="R1255" s="23" t="s">
        <v>47</v>
      </c>
      <c r="S1255" s="53" t="s">
        <v>427</v>
      </c>
      <c r="T1255" s="23"/>
      <c r="U1255" s="53" t="s">
        <v>50</v>
      </c>
    </row>
    <row r="1256" spans="1:21" s="185" customFormat="1" ht="15" customHeight="1" x14ac:dyDescent="0.25">
      <c r="A1256" s="53" t="str">
        <f>IFERROR(VLOOKUP(D1256,[28]CODIGOS!$A$1:$I$1872,2,0),"CODIGO INVALIDO ")</f>
        <v>ZONA 2</v>
      </c>
      <c r="B1256" s="53" t="str">
        <f>IFERROR(VLOOKUP(D1256,[28]CODIGOS!$A$1:$I$1872,3,0),"CODIGO INVALIDO ")</f>
        <v>NAPO</v>
      </c>
      <c r="C1256" s="53" t="str">
        <f>IFERROR(VLOOKUP(D1256,[28]CODIGOS!$A$1:$I$1872,4,0),"CODIGO INVALIDO ")</f>
        <v>QUIJOS</v>
      </c>
      <c r="D1256" s="7" t="s">
        <v>380</v>
      </c>
      <c r="E1256" s="53" t="str">
        <f>IFERROR(VLOOKUP(D1256,[29]CODIGOS!$A$1:$I$1872,6,0),"CODIGO INVALIDO ")</f>
        <v>EL VALLE DE QUIJOS</v>
      </c>
      <c r="F1256" s="53" t="str">
        <f>IFERROR(VLOOKUP(D1256,[29]CODIGOS!$A$1:$I$1872,7,0),"CODIGO INVALIDO ")</f>
        <v>SAN FRANCISCO DE BORJA</v>
      </c>
      <c r="G1256" s="53" t="str">
        <f>IFERROR(VLOOKUP(D1256,[29]CODIGOS!$A$1:$I$1872,8,0),"CODIGO INVALIDO ")</f>
        <v>SAN FRANCISCO DE BORJA 2</v>
      </c>
      <c r="H1256" s="23" t="s">
        <v>1619</v>
      </c>
      <c r="I1256" s="23">
        <v>-0.46432392091304697</v>
      </c>
      <c r="J1256" s="129">
        <f t="shared" si="1"/>
        <v>-77.917467970698894</v>
      </c>
      <c r="K1256" s="24">
        <v>45132</v>
      </c>
      <c r="L1256" s="68" t="s">
        <v>145</v>
      </c>
      <c r="M1256" s="53" t="s">
        <v>17</v>
      </c>
      <c r="N1256" s="62">
        <v>0.3923611111111111</v>
      </c>
      <c r="O1256" s="62">
        <v>0.625</v>
      </c>
      <c r="P1256" s="23">
        <v>10.54</v>
      </c>
      <c r="Q1256" s="53" t="s">
        <v>46</v>
      </c>
      <c r="R1256" s="23" t="s">
        <v>47</v>
      </c>
      <c r="S1256" s="53" t="s">
        <v>480</v>
      </c>
      <c r="T1256" s="23" t="s">
        <v>496</v>
      </c>
      <c r="U1256" s="23" t="s">
        <v>50</v>
      </c>
    </row>
    <row r="1257" spans="1:21" s="185" customFormat="1" ht="15" customHeight="1" x14ac:dyDescent="0.25">
      <c r="A1257" s="53" t="str">
        <f>IFERROR(VLOOKUP(D1257,[28]CODIGOS!$A$1:$I$1872,2,0),"CODIGO INVALIDO ")</f>
        <v>ZONA 2</v>
      </c>
      <c r="B1257" s="53" t="str">
        <f>IFERROR(VLOOKUP(D1257,[28]CODIGOS!$A$1:$I$1872,3,0),"CODIGO INVALIDO ")</f>
        <v>NAPO</v>
      </c>
      <c r="C1257" s="53" t="str">
        <f>IFERROR(VLOOKUP(D1257,[28]CODIGOS!$A$1:$I$1872,4,0),"CODIGO INVALIDO ")</f>
        <v>QUIJOS</v>
      </c>
      <c r="D1257" s="7" t="s">
        <v>380</v>
      </c>
      <c r="E1257" s="53" t="str">
        <f>IFERROR(VLOOKUP(D1257,[29]CODIGOS!$A$1:$I$1872,6,0),"CODIGO INVALIDO ")</f>
        <v>EL VALLE DE QUIJOS</v>
      </c>
      <c r="F1257" s="53" t="str">
        <f>IFERROR(VLOOKUP(D1257,[29]CODIGOS!$A$1:$I$1872,7,0),"CODIGO INVALIDO ")</f>
        <v>SAN FRANCISCO DE BORJA</v>
      </c>
      <c r="G1257" s="53" t="str">
        <f>IFERROR(VLOOKUP(D1257,[29]CODIGOS!$A$1:$I$1872,8,0),"CODIGO INVALIDO ")</f>
        <v>SAN FRANCISCO DE BORJA 2</v>
      </c>
      <c r="H1257" s="23" t="s">
        <v>1619</v>
      </c>
      <c r="I1257" s="23">
        <v>-0.46432392091304697</v>
      </c>
      <c r="J1257" s="129">
        <f t="shared" si="1"/>
        <v>-77.917467970698894</v>
      </c>
      <c r="K1257" s="24">
        <v>45149</v>
      </c>
      <c r="L1257" s="68" t="s">
        <v>145</v>
      </c>
      <c r="M1257" s="53" t="s">
        <v>17</v>
      </c>
      <c r="N1257" s="62">
        <v>0.8569444444444444</v>
      </c>
      <c r="O1257" s="62">
        <v>0.5</v>
      </c>
      <c r="P1257" s="23">
        <v>7.5</v>
      </c>
      <c r="Q1257" s="53" t="s">
        <v>46</v>
      </c>
      <c r="R1257" s="23" t="s">
        <v>109</v>
      </c>
      <c r="S1257" s="53" t="s">
        <v>288</v>
      </c>
      <c r="T1257" s="23"/>
      <c r="U1257" s="23" t="s">
        <v>50</v>
      </c>
    </row>
    <row r="1258" spans="1:21" s="185" customFormat="1" ht="15" customHeight="1" x14ac:dyDescent="0.25">
      <c r="A1258" s="53" t="str">
        <f>IFERROR(VLOOKUP(D1258,[28]CODIGOS!$A$1:$I$1872,2,0),"CODIGO INVALIDO ")</f>
        <v>ZONA 2</v>
      </c>
      <c r="B1258" s="53" t="str">
        <f>IFERROR(VLOOKUP(D1258,[28]CODIGOS!$A$1:$I$1872,3,0),"CODIGO INVALIDO ")</f>
        <v>NAPO</v>
      </c>
      <c r="C1258" s="53" t="str">
        <f>IFERROR(VLOOKUP(D1258,[28]CODIGOS!$A$1:$I$1872,4,0),"CODIGO INVALIDO ")</f>
        <v>QUIJOS</v>
      </c>
      <c r="D1258" s="7" t="s">
        <v>380</v>
      </c>
      <c r="E1258" s="53" t="str">
        <f>IFERROR(VLOOKUP(D1258,[29]CODIGOS!$A$1:$I$1872,6,0),"CODIGO INVALIDO ")</f>
        <v>EL VALLE DE QUIJOS</v>
      </c>
      <c r="F1258" s="53" t="str">
        <f>IFERROR(VLOOKUP(D1258,[29]CODIGOS!$A$1:$I$1872,7,0),"CODIGO INVALIDO ")</f>
        <v>SAN FRANCISCO DE BORJA</v>
      </c>
      <c r="G1258" s="53" t="str">
        <f>IFERROR(VLOOKUP(D1258,[29]CODIGOS!$A$1:$I$1872,8,0),"CODIGO INVALIDO ")</f>
        <v>SAN FRANCISCO DE BORJA 2</v>
      </c>
      <c r="H1258" s="23" t="s">
        <v>1619</v>
      </c>
      <c r="I1258" s="23">
        <v>-0.46432392091304697</v>
      </c>
      <c r="J1258" s="129">
        <f t="shared" si="1"/>
        <v>-77.917467970698894</v>
      </c>
      <c r="K1258" s="24">
        <v>45150</v>
      </c>
      <c r="L1258" s="68" t="s">
        <v>145</v>
      </c>
      <c r="M1258" s="53" t="s">
        <v>17</v>
      </c>
      <c r="N1258" s="62">
        <v>0.26944444444444443</v>
      </c>
      <c r="O1258" s="62">
        <v>0.5</v>
      </c>
      <c r="P1258" s="23">
        <v>17.260000000000002</v>
      </c>
      <c r="Q1258" s="53" t="s">
        <v>46</v>
      </c>
      <c r="R1258" s="23" t="s">
        <v>47</v>
      </c>
      <c r="S1258" s="53" t="s">
        <v>382</v>
      </c>
      <c r="T1258" s="23" t="s">
        <v>496</v>
      </c>
      <c r="U1258" s="23" t="s">
        <v>50</v>
      </c>
    </row>
    <row r="1259" spans="1:21" s="185" customFormat="1" ht="15" customHeight="1" x14ac:dyDescent="0.25">
      <c r="A1259" s="53" t="str">
        <f>IFERROR(VLOOKUP(D1259,[28]CODIGOS!$A$1:$I$1872,2,0),"CODIGO INVALIDO ")</f>
        <v>ZONA 2</v>
      </c>
      <c r="B1259" s="53" t="str">
        <f>IFERROR(VLOOKUP(D1259,[28]CODIGOS!$A$1:$I$1872,3,0),"CODIGO INVALIDO ")</f>
        <v>NAPO</v>
      </c>
      <c r="C1259" s="53" t="str">
        <f>IFERROR(VLOOKUP(D1259,[28]CODIGOS!$A$1:$I$1872,4,0),"CODIGO INVALIDO ")</f>
        <v>QUIJOS</v>
      </c>
      <c r="D1259" s="7" t="s">
        <v>380</v>
      </c>
      <c r="E1259" s="53" t="str">
        <f>IFERROR(VLOOKUP(D1259,[29]CODIGOS!$A$1:$I$1872,6,0),"CODIGO INVALIDO ")</f>
        <v>EL VALLE DE QUIJOS</v>
      </c>
      <c r="F1259" s="53" t="str">
        <f>IFERROR(VLOOKUP(D1259,[29]CODIGOS!$A$1:$I$1872,7,0),"CODIGO INVALIDO ")</f>
        <v>SAN FRANCISCO DE BORJA</v>
      </c>
      <c r="G1259" s="53" t="str">
        <f>IFERROR(VLOOKUP(D1259,[29]CODIGOS!$A$1:$I$1872,8,0),"CODIGO INVALIDO ")</f>
        <v>SAN FRANCISCO DE BORJA 2</v>
      </c>
      <c r="H1259" s="23" t="s">
        <v>1619</v>
      </c>
      <c r="I1259" s="23">
        <v>-0.46432392091304697</v>
      </c>
      <c r="J1259" s="129">
        <f t="shared" si="1"/>
        <v>-77.917467970698894</v>
      </c>
      <c r="K1259" s="24">
        <v>45164</v>
      </c>
      <c r="L1259" s="68" t="s">
        <v>145</v>
      </c>
      <c r="M1259" s="53" t="s">
        <v>17</v>
      </c>
      <c r="N1259" s="62">
        <v>0.35416666666666669</v>
      </c>
      <c r="O1259" s="62">
        <v>0.39583333333333331</v>
      </c>
      <c r="P1259" s="23">
        <v>21.32</v>
      </c>
      <c r="Q1259" s="23" t="s">
        <v>46</v>
      </c>
      <c r="R1259" s="53" t="s">
        <v>47</v>
      </c>
      <c r="S1259" s="53" t="s">
        <v>1643</v>
      </c>
      <c r="T1259" s="23" t="s">
        <v>518</v>
      </c>
      <c r="U1259" s="23" t="s">
        <v>50</v>
      </c>
    </row>
    <row r="1260" spans="1:21" s="185" customFormat="1" ht="15" customHeight="1" x14ac:dyDescent="0.25">
      <c r="A1260" s="53" t="str">
        <f>IFERROR(VLOOKUP(D1260,[28]CODIGOS!$A$1:$I$1872,2,0),"CODIGO INVALIDO ")</f>
        <v>ZONA 2</v>
      </c>
      <c r="B1260" s="53" t="str">
        <f>IFERROR(VLOOKUP(D1260,[28]CODIGOS!$A$1:$I$1872,3,0),"CODIGO INVALIDO ")</f>
        <v>NAPO</v>
      </c>
      <c r="C1260" s="53" t="str">
        <f>IFERROR(VLOOKUP(D1260,[28]CODIGOS!$A$1:$I$1872,4,0),"CODIGO INVALIDO ")</f>
        <v>QUIJOS</v>
      </c>
      <c r="D1260" s="7" t="s">
        <v>380</v>
      </c>
      <c r="E1260" s="53" t="str">
        <f>IFERROR(VLOOKUP(D1260,[29]CODIGOS!$A$1:$I$1872,6,0),"CODIGO INVALIDO ")</f>
        <v>EL VALLE DE QUIJOS</v>
      </c>
      <c r="F1260" s="53" t="str">
        <f>IFERROR(VLOOKUP(D1260,[29]CODIGOS!$A$1:$I$1872,7,0),"CODIGO INVALIDO ")</f>
        <v>SAN FRANCISCO DE BORJA</v>
      </c>
      <c r="G1260" s="53" t="str">
        <f>IFERROR(VLOOKUP(D1260,[29]CODIGOS!$A$1:$I$1872,8,0),"CODIGO INVALIDO ")</f>
        <v>SAN FRANCISCO DE BORJA 2</v>
      </c>
      <c r="H1260" s="23" t="s">
        <v>1619</v>
      </c>
      <c r="I1260" s="23">
        <v>-0.46432392091304697</v>
      </c>
      <c r="J1260" s="129">
        <f t="shared" si="1"/>
        <v>-77.917467970698894</v>
      </c>
      <c r="K1260" s="24">
        <v>45167</v>
      </c>
      <c r="L1260" s="68" t="s">
        <v>145</v>
      </c>
      <c r="M1260" s="53" t="s">
        <v>17</v>
      </c>
      <c r="N1260" s="62">
        <v>0.34375</v>
      </c>
      <c r="O1260" s="62">
        <v>0.35416666666666669</v>
      </c>
      <c r="P1260" s="23">
        <v>10.17</v>
      </c>
      <c r="Q1260" s="53" t="s">
        <v>46</v>
      </c>
      <c r="R1260" s="53" t="s">
        <v>47</v>
      </c>
      <c r="S1260" s="53" t="s">
        <v>513</v>
      </c>
      <c r="T1260" s="23" t="s">
        <v>166</v>
      </c>
      <c r="U1260" s="23" t="s">
        <v>50</v>
      </c>
    </row>
    <row r="1261" spans="1:21" s="185" customFormat="1" ht="15" customHeight="1" x14ac:dyDescent="0.25">
      <c r="A1261" s="53" t="str">
        <f>IFERROR(VLOOKUP(D1261,[28]CODIGOS!$A$1:$I$1872,2,0),"CODIGO INVALIDO ")</f>
        <v>ZONA 2</v>
      </c>
      <c r="B1261" s="53" t="str">
        <f>IFERROR(VLOOKUP(D1261,[28]CODIGOS!$A$1:$I$1872,3,0),"CODIGO INVALIDO ")</f>
        <v>NAPO</v>
      </c>
      <c r="C1261" s="53" t="str">
        <f>IFERROR(VLOOKUP(D1261,[28]CODIGOS!$A$1:$I$1872,4,0),"CODIGO INVALIDO ")</f>
        <v>QUIJOS</v>
      </c>
      <c r="D1261" s="7" t="s">
        <v>380</v>
      </c>
      <c r="E1261" s="53" t="str">
        <f>IFERROR(VLOOKUP(D1261,[29]CODIGOS!$A$1:$I$1872,6,0),"CODIGO INVALIDO ")</f>
        <v>EL VALLE DE QUIJOS</v>
      </c>
      <c r="F1261" s="53" t="str">
        <f>IFERROR(VLOOKUP(D1261,[29]CODIGOS!$A$1:$I$1872,7,0),"CODIGO INVALIDO ")</f>
        <v>SAN FRANCISCO DE BORJA</v>
      </c>
      <c r="G1261" s="53" t="str">
        <f>IFERROR(VLOOKUP(D1261,[29]CODIGOS!$A$1:$I$1872,8,0),"CODIGO INVALIDO ")</f>
        <v>SAN FRANCISCO DE BORJA 2</v>
      </c>
      <c r="H1261" s="23" t="s">
        <v>1619</v>
      </c>
      <c r="I1261" s="23">
        <v>-0.46432392091304697</v>
      </c>
      <c r="J1261" s="129">
        <f t="shared" si="1"/>
        <v>-77.917467970698894</v>
      </c>
      <c r="K1261" s="24">
        <v>45171</v>
      </c>
      <c r="L1261" s="68" t="s">
        <v>145</v>
      </c>
      <c r="M1261" s="53" t="s">
        <v>17</v>
      </c>
      <c r="N1261" s="62">
        <v>6.9444444444444434E-2</v>
      </c>
      <c r="O1261" s="62">
        <v>0.5</v>
      </c>
      <c r="P1261" s="23">
        <v>18</v>
      </c>
      <c r="Q1261" s="23" t="s">
        <v>46</v>
      </c>
      <c r="R1261" s="53" t="s">
        <v>47</v>
      </c>
      <c r="S1261" s="53" t="s">
        <v>75</v>
      </c>
      <c r="T1261" s="53" t="s">
        <v>448</v>
      </c>
      <c r="U1261" s="23" t="s">
        <v>50</v>
      </c>
    </row>
    <row r="1262" spans="1:21" s="185" customFormat="1" ht="15" customHeight="1" x14ac:dyDescent="0.25">
      <c r="A1262" s="53" t="str">
        <f>IFERROR(VLOOKUP(D1262,[28]CODIGOS!$A$1:$I$1872,2,0),"CODIGO INVALIDO ")</f>
        <v>ZONA 2</v>
      </c>
      <c r="B1262" s="53" t="str">
        <f>IFERROR(VLOOKUP(D1262,[28]CODIGOS!$A$1:$I$1872,3,0),"CODIGO INVALIDO ")</f>
        <v>NAPO</v>
      </c>
      <c r="C1262" s="53" t="str">
        <f>IFERROR(VLOOKUP(D1262,[28]CODIGOS!$A$1:$I$1872,4,0),"CODIGO INVALIDO ")</f>
        <v>QUIJOS</v>
      </c>
      <c r="D1262" s="65" t="s">
        <v>380</v>
      </c>
      <c r="E1262" s="53" t="str">
        <f>IFERROR(VLOOKUP(D1262,[29]CODIGOS!$A$1:$I$1872,6,0),"CODIGO INVALIDO ")</f>
        <v>EL VALLE DE QUIJOS</v>
      </c>
      <c r="F1262" s="53" t="str">
        <f>IFERROR(VLOOKUP(D1262,[29]CODIGOS!$A$1:$I$1872,7,0),"CODIGO INVALIDO ")</f>
        <v>SAN FRANCISCO DE BORJA</v>
      </c>
      <c r="G1262" s="53" t="str">
        <f>IFERROR(VLOOKUP(D1262,[29]CODIGOS!$A$1:$I$1872,8,0),"CODIGO INVALIDO ")</f>
        <v>SAN FRANCISCO DE BORJA 2</v>
      </c>
      <c r="H1262" s="23" t="s">
        <v>1619</v>
      </c>
      <c r="I1262" s="23">
        <v>-0.46432392091304697</v>
      </c>
      <c r="J1262" s="129">
        <f t="shared" si="1"/>
        <v>-77.917467970698894</v>
      </c>
      <c r="K1262" s="24">
        <v>45189</v>
      </c>
      <c r="L1262" s="68" t="s">
        <v>145</v>
      </c>
      <c r="M1262" s="53" t="s">
        <v>17</v>
      </c>
      <c r="N1262" s="62">
        <v>0.34027777777777773</v>
      </c>
      <c r="O1262" s="62">
        <v>0.52083333333333337</v>
      </c>
      <c r="P1262" s="23">
        <v>20.83</v>
      </c>
      <c r="Q1262" s="53" t="s">
        <v>46</v>
      </c>
      <c r="R1262" s="53" t="s">
        <v>47</v>
      </c>
      <c r="S1262" s="53" t="s">
        <v>75</v>
      </c>
      <c r="T1262" s="53" t="s">
        <v>448</v>
      </c>
      <c r="U1262" s="23" t="s">
        <v>50</v>
      </c>
    </row>
    <row r="1263" spans="1:21" s="185" customFormat="1" ht="15" customHeight="1" x14ac:dyDescent="0.25">
      <c r="A1263" s="53" t="str">
        <f>IFERROR(VLOOKUP(D1263,[28]CODIGOS!$A$1:$I$1872,2,0),"CODIGO INVALIDO ")</f>
        <v>ZONA 2</v>
      </c>
      <c r="B1263" s="53" t="str">
        <f>IFERROR(VLOOKUP(D1263,[28]CODIGOS!$A$1:$I$1872,3,0),"CODIGO INVALIDO ")</f>
        <v>NAPO</v>
      </c>
      <c r="C1263" s="53" t="str">
        <f>IFERROR(VLOOKUP(D1263,[28]CODIGOS!$A$1:$I$1872,4,0),"CODIGO INVALIDO ")</f>
        <v>QUIJOS</v>
      </c>
      <c r="D1263" s="65" t="s">
        <v>380</v>
      </c>
      <c r="E1263" s="53" t="str">
        <f>IFERROR(VLOOKUP(D1263,[29]CODIGOS!$A$1:$I$1872,6,0),"CODIGO INVALIDO ")</f>
        <v>EL VALLE DE QUIJOS</v>
      </c>
      <c r="F1263" s="53" t="str">
        <f>IFERROR(VLOOKUP(D1263,[29]CODIGOS!$A$1:$I$1872,7,0),"CODIGO INVALIDO ")</f>
        <v>SAN FRANCISCO DE BORJA</v>
      </c>
      <c r="G1263" s="53" t="str">
        <f>IFERROR(VLOOKUP(D1263,[29]CODIGOS!$A$1:$I$1872,8,0),"CODIGO INVALIDO ")</f>
        <v>SAN FRANCISCO DE BORJA 2</v>
      </c>
      <c r="H1263" s="23" t="s">
        <v>1619</v>
      </c>
      <c r="I1263" s="23">
        <v>-0.46432392091304697</v>
      </c>
      <c r="J1263" s="129">
        <f t="shared" si="1"/>
        <v>-77.917467970698894</v>
      </c>
      <c r="K1263" s="24">
        <v>45195</v>
      </c>
      <c r="L1263" s="68" t="s">
        <v>145</v>
      </c>
      <c r="M1263" s="53" t="s">
        <v>17</v>
      </c>
      <c r="N1263" s="62">
        <v>0.22916666666666666</v>
      </c>
      <c r="O1263" s="62">
        <v>0.3125</v>
      </c>
      <c r="P1263" s="23">
        <v>31.34</v>
      </c>
      <c r="Q1263" s="53" t="s">
        <v>46</v>
      </c>
      <c r="R1263" s="53" t="s">
        <v>47</v>
      </c>
      <c r="S1263" s="53" t="s">
        <v>49</v>
      </c>
      <c r="T1263" s="23" t="s">
        <v>75</v>
      </c>
      <c r="U1263" s="23" t="s">
        <v>50</v>
      </c>
    </row>
    <row r="1264" spans="1:21" s="185" customFormat="1" ht="15" customHeight="1" x14ac:dyDescent="0.2">
      <c r="A1264" s="53" t="str">
        <f>IFERROR(VLOOKUP(D1264,[28]CODIGOS!$A$1:$I$1872,2,0),"CODIGO INVALIDO ")</f>
        <v>ZONA 2</v>
      </c>
      <c r="B1264" s="53" t="str">
        <f>IFERROR(VLOOKUP(D1264,[28]CODIGOS!$A$1:$I$1872,3,0),"CODIGO INVALIDO ")</f>
        <v>NAPO</v>
      </c>
      <c r="C1264" s="53" t="str">
        <f>IFERROR(VLOOKUP(D1264,[28]CODIGOS!$A$1:$I$1872,4,0),"CODIGO INVALIDO ")</f>
        <v>QUIJOS</v>
      </c>
      <c r="D1264" s="65" t="s">
        <v>380</v>
      </c>
      <c r="E1264" s="53" t="str">
        <f>IFERROR(VLOOKUP(D1264,[29]CODIGOS!$A$1:$I$1872,6,0),"CODIGO INVALIDO ")</f>
        <v>EL VALLE DE QUIJOS</v>
      </c>
      <c r="F1264" s="53" t="str">
        <f>IFERROR(VLOOKUP(D1264,[29]CODIGOS!$A$1:$I$1872,7,0),"CODIGO INVALIDO ")</f>
        <v>SAN FRANCISCO DE BORJA</v>
      </c>
      <c r="G1264" s="53" t="str">
        <f>IFERROR(VLOOKUP(D1264,[29]CODIGOS!$A$1:$I$1872,8,0),"CODIGO INVALIDO ")</f>
        <v>SAN FRANCISCO DE BORJA 2</v>
      </c>
      <c r="H1264" s="23" t="s">
        <v>1619</v>
      </c>
      <c r="I1264" s="23">
        <v>-0.464336795797469</v>
      </c>
      <c r="J1264" s="129">
        <v>-77.917474484959499</v>
      </c>
      <c r="K1264" s="67">
        <v>45233</v>
      </c>
      <c r="L1264" s="68" t="s">
        <v>145</v>
      </c>
      <c r="M1264" s="53" t="s">
        <v>17</v>
      </c>
      <c r="N1264" s="62">
        <v>0.5625</v>
      </c>
      <c r="O1264" s="62">
        <v>0.69791666666666663</v>
      </c>
      <c r="P1264" s="23">
        <v>58.16</v>
      </c>
      <c r="Q1264" s="53" t="s">
        <v>46</v>
      </c>
      <c r="R1264" s="23" t="s">
        <v>47</v>
      </c>
      <c r="S1264" s="23" t="s">
        <v>496</v>
      </c>
      <c r="T1264" s="23"/>
      <c r="U1264" s="23" t="s">
        <v>50</v>
      </c>
    </row>
    <row r="1265" spans="1:21" s="185" customFormat="1" ht="15" customHeight="1" x14ac:dyDescent="0.25">
      <c r="A1265" s="53" t="str">
        <f>IFERROR(VLOOKUP(D1265,[28]CODIGOS!$A$1:$I$1872,2,0),"CODIGO INVALIDO ")</f>
        <v>ZONA 2</v>
      </c>
      <c r="B1265" s="53" t="str">
        <f>IFERROR(VLOOKUP(D1265,[28]CODIGOS!$A$1:$I$1872,3,0),"CODIGO INVALIDO ")</f>
        <v>NAPO</v>
      </c>
      <c r="C1265" s="53" t="str">
        <f>IFERROR(VLOOKUP(D1265,[28]CODIGOS!$A$1:$I$1872,4,0),"CODIGO INVALIDO ")</f>
        <v>QUIJOS</v>
      </c>
      <c r="D1265" s="65" t="s">
        <v>380</v>
      </c>
      <c r="E1265" s="53" t="str">
        <f>IFERROR(VLOOKUP(D1265,[29]CODIGOS!$A$1:$I$1872,6,0),"CODIGO INVALIDO ")</f>
        <v>EL VALLE DE QUIJOS</v>
      </c>
      <c r="F1265" s="53" t="str">
        <f>IFERROR(VLOOKUP(D1265,[29]CODIGOS!$A$1:$I$1872,7,0),"CODIGO INVALIDO ")</f>
        <v>SAN FRANCISCO DE BORJA</v>
      </c>
      <c r="G1265" s="53" t="str">
        <f>IFERROR(VLOOKUP(D1265,[29]CODIGOS!$A$1:$I$1872,8,0),"CODIGO INVALIDO ")</f>
        <v>SAN FRANCISCO DE BORJA 2</v>
      </c>
      <c r="H1265" s="23" t="s">
        <v>1619</v>
      </c>
      <c r="I1265" s="23">
        <v>-0.464336795797469</v>
      </c>
      <c r="J1265" s="129">
        <v>-77.917474484959499</v>
      </c>
      <c r="K1265" s="24">
        <v>45240</v>
      </c>
      <c r="L1265" s="68" t="s">
        <v>145</v>
      </c>
      <c r="M1265" s="53" t="s">
        <v>17</v>
      </c>
      <c r="N1265" s="62">
        <v>8.3333333333333329E-2</v>
      </c>
      <c r="O1265" s="62">
        <v>0.39583333333333331</v>
      </c>
      <c r="P1265" s="23">
        <v>29.12</v>
      </c>
      <c r="Q1265" s="53" t="s">
        <v>46</v>
      </c>
      <c r="R1265" s="23" t="s">
        <v>47</v>
      </c>
      <c r="S1265" s="23" t="s">
        <v>48</v>
      </c>
      <c r="T1265" s="23" t="s">
        <v>205</v>
      </c>
      <c r="U1265" s="23" t="s">
        <v>50</v>
      </c>
    </row>
    <row r="1266" spans="1:21" s="185" customFormat="1" ht="15" customHeight="1" x14ac:dyDescent="0.25">
      <c r="A1266" s="53" t="str">
        <f>IFERROR(VLOOKUP(D1266,[28]CODIGOS!$A$1:$I$1872,2,0),"CODIGO INVALIDO ")</f>
        <v>ZONA 2</v>
      </c>
      <c r="B1266" s="53" t="str">
        <f>IFERROR(VLOOKUP(D1266,[28]CODIGOS!$A$1:$I$1872,3,0),"CODIGO INVALIDO ")</f>
        <v>NAPO</v>
      </c>
      <c r="C1266" s="53" t="str">
        <f>IFERROR(VLOOKUP(D1266,[28]CODIGOS!$A$1:$I$1872,4,0),"CODIGO INVALIDO ")</f>
        <v>QUIJOS</v>
      </c>
      <c r="D1266" s="65" t="s">
        <v>380</v>
      </c>
      <c r="E1266" s="53" t="str">
        <f>IFERROR(VLOOKUP(D1266,[29]CODIGOS!$A$1:$I$1872,6,0),"CODIGO INVALIDO ")</f>
        <v>EL VALLE DE QUIJOS</v>
      </c>
      <c r="F1266" s="53" t="str">
        <f>IFERROR(VLOOKUP(D1266,[29]CODIGOS!$A$1:$I$1872,7,0),"CODIGO INVALIDO ")</f>
        <v>SAN FRANCISCO DE BORJA</v>
      </c>
      <c r="G1266" s="53" t="str">
        <f>IFERROR(VLOOKUP(D1266,[29]CODIGOS!$A$1:$I$1872,8,0),"CODIGO INVALIDO ")</f>
        <v>SAN FRANCISCO DE BORJA 2</v>
      </c>
      <c r="H1266" s="23" t="s">
        <v>1619</v>
      </c>
      <c r="I1266" s="23">
        <v>-0.464336795797469</v>
      </c>
      <c r="J1266" s="129">
        <v>-77.917474484959499</v>
      </c>
      <c r="K1266" s="24">
        <v>45245</v>
      </c>
      <c r="L1266" s="68" t="s">
        <v>145</v>
      </c>
      <c r="M1266" s="53" t="s">
        <v>17</v>
      </c>
      <c r="N1266" s="62">
        <v>0.25</v>
      </c>
      <c r="O1266" s="62">
        <v>0.36458333333333331</v>
      </c>
      <c r="P1266" s="23">
        <v>42.21</v>
      </c>
      <c r="Q1266" s="53" t="s">
        <v>46</v>
      </c>
      <c r="R1266" s="53" t="s">
        <v>47</v>
      </c>
      <c r="S1266" s="53" t="s">
        <v>329</v>
      </c>
      <c r="T1266" s="23"/>
      <c r="U1266" s="23" t="s">
        <v>50</v>
      </c>
    </row>
    <row r="1267" spans="1:21" s="185" customFormat="1" ht="15" customHeight="1" x14ac:dyDescent="0.25">
      <c r="A1267" s="53" t="str">
        <f>IFERROR(VLOOKUP(D1267,[28]CODIGOS!$A$1:$I$1872,2,0),"CODIGO INVALIDO ")</f>
        <v>ZONA 2</v>
      </c>
      <c r="B1267" s="53" t="str">
        <f>IFERROR(VLOOKUP(D1267,[28]CODIGOS!$A$1:$I$1872,3,0),"CODIGO INVALIDO ")</f>
        <v>NAPO</v>
      </c>
      <c r="C1267" s="53" t="str">
        <f>IFERROR(VLOOKUP(D1267,[28]CODIGOS!$A$1:$I$1872,4,0),"CODIGO INVALIDO ")</f>
        <v>QUIJOS</v>
      </c>
      <c r="D1267" s="65" t="s">
        <v>380</v>
      </c>
      <c r="E1267" s="53" t="str">
        <f>IFERROR(VLOOKUP(D1267,[29]CODIGOS!$A$1:$I$1872,6,0),"CODIGO INVALIDO ")</f>
        <v>EL VALLE DE QUIJOS</v>
      </c>
      <c r="F1267" s="53" t="str">
        <f>IFERROR(VLOOKUP(D1267,[29]CODIGOS!$A$1:$I$1872,7,0),"CODIGO INVALIDO ")</f>
        <v>SAN FRANCISCO DE BORJA</v>
      </c>
      <c r="G1267" s="53" t="str">
        <f>IFERROR(VLOOKUP(D1267,[29]CODIGOS!$A$1:$I$1872,8,0),"CODIGO INVALIDO ")</f>
        <v>SAN FRANCISCO DE BORJA 2</v>
      </c>
      <c r="H1267" s="23" t="s">
        <v>1619</v>
      </c>
      <c r="I1267" s="23">
        <v>-0.46437327265845502</v>
      </c>
      <c r="J1267" s="129">
        <v>-77.917598020620005</v>
      </c>
      <c r="K1267" s="24">
        <v>45273</v>
      </c>
      <c r="L1267" s="68" t="s">
        <v>145</v>
      </c>
      <c r="M1267" s="53" t="s">
        <v>17</v>
      </c>
      <c r="N1267" s="62">
        <v>0.875</v>
      </c>
      <c r="O1267" s="62">
        <v>0.95833333333333337</v>
      </c>
      <c r="P1267" s="23">
        <v>24.02</v>
      </c>
      <c r="Q1267" s="53" t="s">
        <v>46</v>
      </c>
      <c r="R1267" s="53" t="s">
        <v>109</v>
      </c>
      <c r="S1267" s="53" t="s">
        <v>65</v>
      </c>
      <c r="T1267" s="23"/>
      <c r="U1267" s="23" t="s">
        <v>50</v>
      </c>
    </row>
    <row r="1268" spans="1:21" s="185" customFormat="1" ht="15" customHeight="1" x14ac:dyDescent="0.25">
      <c r="A1268" s="53" t="s">
        <v>1644</v>
      </c>
      <c r="B1268" s="53" t="s">
        <v>1645</v>
      </c>
      <c r="C1268" s="53" t="s">
        <v>1646</v>
      </c>
      <c r="D1268" s="65" t="s">
        <v>380</v>
      </c>
      <c r="E1268" s="53" t="s">
        <v>1647</v>
      </c>
      <c r="F1268" s="53" t="s">
        <v>1648</v>
      </c>
      <c r="G1268" s="53" t="s">
        <v>1649</v>
      </c>
      <c r="H1268" s="23" t="s">
        <v>1619</v>
      </c>
      <c r="I1268" s="23">
        <v>-0.46417908736308799</v>
      </c>
      <c r="J1268" s="129">
        <v>-77.917298770670797</v>
      </c>
      <c r="K1268" s="24">
        <v>45286</v>
      </c>
      <c r="L1268" s="68" t="s">
        <v>145</v>
      </c>
      <c r="M1268" s="53" t="s">
        <v>17</v>
      </c>
      <c r="N1268" s="62">
        <v>9.0277777777777776E-2</v>
      </c>
      <c r="O1268" s="62">
        <v>0.18402777777777779</v>
      </c>
      <c r="P1268" s="23">
        <v>25.31</v>
      </c>
      <c r="Q1268" s="53" t="s">
        <v>46</v>
      </c>
      <c r="R1268" s="53" t="s">
        <v>47</v>
      </c>
      <c r="S1268" s="53" t="s">
        <v>518</v>
      </c>
      <c r="T1268" s="23"/>
      <c r="U1268" s="23" t="s">
        <v>50</v>
      </c>
    </row>
    <row r="1269" spans="1:21" s="186" customFormat="1" ht="15" customHeight="1" x14ac:dyDescent="0.25">
      <c r="A1269" s="53" t="str">
        <f>IFERROR(VLOOKUP(D1269,[28]CODIGOS!$A$1:$I$1872,2,0),"CODIGO INVALIDO ")</f>
        <v>ZONA 2</v>
      </c>
      <c r="B1269" s="53" t="str">
        <f>IFERROR(VLOOKUP(D1269,[28]CODIGOS!$A$1:$I$1872,3,0),"CODIGO INVALIDO ")</f>
        <v>ORELLANA</v>
      </c>
      <c r="C1269" s="53" t="str">
        <f>IFERROR(VLOOKUP(D1269,[28]CODIGOS!$A$1:$I$1872,4,0),"CODIGO INVALIDO ")</f>
        <v>LA JOYA DE LOS SACHAS</v>
      </c>
      <c r="D1269" s="53" t="s">
        <v>95</v>
      </c>
      <c r="E1269" s="53" t="str">
        <f>IFERROR(VLOOKUP(D1269,[29]CODIGOS!$A$1:$I$1872,6,0),"CODIGO INVALIDO ")</f>
        <v>LA JOYA DE LOS SACHAS</v>
      </c>
      <c r="F1269" s="53" t="str">
        <f>IFERROR(VLOOKUP(D1269,[29]CODIGOS!$A$1:$I$1872,7,0),"CODIGO INVALIDO ")</f>
        <v>SACHAS</v>
      </c>
      <c r="G1269" s="53" t="str">
        <f>IFERROR(VLOOKUP(D1269,[29]CODIGOS!$A$1:$I$1872,8,0),"CODIGO INVALIDO ")</f>
        <v>SACHAS 1</v>
      </c>
      <c r="H1269" s="53" t="s">
        <v>1650</v>
      </c>
      <c r="I1269" s="53">
        <v>-0.30659039999999999</v>
      </c>
      <c r="J1269" s="129">
        <v>-76.862476900000004</v>
      </c>
      <c r="K1269" s="24">
        <v>44942</v>
      </c>
      <c r="L1269" s="53" t="s">
        <v>96</v>
      </c>
      <c r="M1269" s="53" t="s">
        <v>17</v>
      </c>
      <c r="N1269" s="148" t="s">
        <v>1479</v>
      </c>
      <c r="O1269" s="148" t="s">
        <v>1473</v>
      </c>
      <c r="P1269" s="53">
        <v>3.87</v>
      </c>
      <c r="Q1269" s="53" t="s">
        <v>46</v>
      </c>
      <c r="R1269" s="53" t="s">
        <v>47</v>
      </c>
      <c r="S1269" s="53" t="s">
        <v>1419</v>
      </c>
      <c r="T1269" s="53"/>
      <c r="U1269" s="53" t="s">
        <v>50</v>
      </c>
    </row>
    <row r="1270" spans="1:21" s="186" customFormat="1" ht="15" customHeight="1" x14ac:dyDescent="0.25">
      <c r="A1270" s="53" t="str">
        <f>IFERROR(VLOOKUP(D1270,[28]CODIGOS!$A$1:$I$1872,2,0),"CODIGO INVALIDO ")</f>
        <v>ZONA 2</v>
      </c>
      <c r="B1270" s="53" t="str">
        <f>IFERROR(VLOOKUP(D1270,[28]CODIGOS!$A$1:$I$1872,3,0),"CODIGO INVALIDO ")</f>
        <v>ORELLANA</v>
      </c>
      <c r="C1270" s="53" t="str">
        <f>IFERROR(VLOOKUP(D1270,[28]CODIGOS!$A$1:$I$1872,4,0),"CODIGO INVALIDO ")</f>
        <v>LORETO</v>
      </c>
      <c r="D1270" s="53" t="s">
        <v>282</v>
      </c>
      <c r="E1270" s="53" t="str">
        <f>IFERROR(VLOOKUP(D1270,[29]CODIGOS!$A$1:$I$1872,6,0),"CODIGO INVALIDO ")</f>
        <v>ORELLANA LORETO</v>
      </c>
      <c r="F1270" s="53" t="str">
        <f>IFERROR(VLOOKUP(D1270,[29]CODIGOS!$A$1:$I$1872,7,0),"CODIGO INVALIDO ")</f>
        <v>LORETO</v>
      </c>
      <c r="G1270" s="53" t="str">
        <f>IFERROR(VLOOKUP(D1270,[29]CODIGOS!$A$1:$I$1872,8,0),"CODIGO INVALIDO ")</f>
        <v>LORETO 1</v>
      </c>
      <c r="H1270" s="53" t="s">
        <v>1651</v>
      </c>
      <c r="I1270" s="53">
        <v>-0.72207900000000003</v>
      </c>
      <c r="J1270" s="129">
        <v>-77.355226999999999</v>
      </c>
      <c r="K1270" s="24">
        <v>44942</v>
      </c>
      <c r="L1270" s="53" t="s">
        <v>96</v>
      </c>
      <c r="M1270" s="53" t="s">
        <v>17</v>
      </c>
      <c r="N1270" s="148" t="s">
        <v>1400</v>
      </c>
      <c r="O1270" s="148" t="s">
        <v>1515</v>
      </c>
      <c r="P1270" s="53">
        <v>7.01</v>
      </c>
      <c r="Q1270" s="53" t="s">
        <v>46</v>
      </c>
      <c r="R1270" s="53" t="s">
        <v>47</v>
      </c>
      <c r="S1270" s="53" t="s">
        <v>228</v>
      </c>
      <c r="T1270" s="53"/>
      <c r="U1270" s="53" t="s">
        <v>50</v>
      </c>
    </row>
    <row r="1271" spans="1:21" s="186" customFormat="1" ht="15" customHeight="1" x14ac:dyDescent="0.25">
      <c r="A1271" s="53" t="str">
        <f>IFERROR(VLOOKUP(D1271,[28]CODIGOS!$A$1:$I$1872,2,0),"CODIGO INVALIDO ")</f>
        <v>ZONA 2</v>
      </c>
      <c r="B1271" s="53" t="str">
        <f>IFERROR(VLOOKUP(D1271,[28]CODIGOS!$A$1:$I$1872,3,0),"CODIGO INVALIDO ")</f>
        <v>ORELLANA</v>
      </c>
      <c r="C1271" s="53" t="str">
        <f>IFERROR(VLOOKUP(D1271,[28]CODIGOS!$A$1:$I$1872,4,0),"CODIGO INVALIDO ")</f>
        <v>ORELLANA</v>
      </c>
      <c r="D1271" s="53" t="s">
        <v>296</v>
      </c>
      <c r="E1271" s="53" t="str">
        <f>IFERROR(VLOOKUP(D1271,[29]CODIGOS!$A$1:$I$1872,6,0),"CODIGO INVALIDO ")</f>
        <v>ORELLANA LORETO</v>
      </c>
      <c r="F1271" s="53" t="str">
        <f>IFERROR(VLOOKUP(D1271,[29]CODIGOS!$A$1:$I$1872,7,0),"CODIGO INVALIDO ")</f>
        <v>DAYUMA</v>
      </c>
      <c r="G1271" s="53" t="str">
        <f>IFERROR(VLOOKUP(D1271,[29]CODIGOS!$A$1:$I$1872,8,0),"CODIGO INVALIDO ")</f>
        <v>DAYUMA 1</v>
      </c>
      <c r="H1271" s="53" t="s">
        <v>1652</v>
      </c>
      <c r="I1271" s="53">
        <v>-0.62848261271915395</v>
      </c>
      <c r="J1271" s="129">
        <v>-76.891551017761202</v>
      </c>
      <c r="K1271" s="24">
        <v>44950</v>
      </c>
      <c r="L1271" s="53" t="s">
        <v>96</v>
      </c>
      <c r="M1271" s="53" t="s">
        <v>17</v>
      </c>
      <c r="N1271" s="148" t="s">
        <v>1653</v>
      </c>
      <c r="O1271" s="148" t="s">
        <v>1448</v>
      </c>
      <c r="P1271" s="53">
        <v>25</v>
      </c>
      <c r="Q1271" s="53" t="s">
        <v>550</v>
      </c>
      <c r="R1271" s="53" t="s">
        <v>47</v>
      </c>
      <c r="S1271" s="53" t="s">
        <v>238</v>
      </c>
      <c r="T1271" s="53" t="s">
        <v>239</v>
      </c>
      <c r="U1271" s="53" t="s">
        <v>50</v>
      </c>
    </row>
    <row r="1272" spans="1:21" s="186" customFormat="1" ht="15" customHeight="1" x14ac:dyDescent="0.25">
      <c r="A1272" s="53" t="str">
        <f>IFERROR(VLOOKUP(D1272,[28]CODIGOS!$A$1:$I$1872,2,0),"CODIGO INVALIDO ")</f>
        <v>ZONA 2</v>
      </c>
      <c r="B1272" s="53" t="str">
        <f>IFERROR(VLOOKUP(D1272,[28]CODIGOS!$A$1:$I$1872,3,0),"CODIGO INVALIDO ")</f>
        <v>ORELLANA</v>
      </c>
      <c r="C1272" s="53" t="str">
        <f>IFERROR(VLOOKUP(D1272,[28]CODIGOS!$A$1:$I$1872,4,0),"CODIGO INVALIDO ")</f>
        <v>ORELLANA</v>
      </c>
      <c r="D1272" s="53" t="s">
        <v>296</v>
      </c>
      <c r="E1272" s="53" t="str">
        <f>IFERROR(VLOOKUP(D1272,[29]CODIGOS!$A$1:$I$1872,6,0),"CODIGO INVALIDO ")</f>
        <v>ORELLANA LORETO</v>
      </c>
      <c r="F1272" s="53" t="str">
        <f>IFERROR(VLOOKUP(D1272,[29]CODIGOS!$A$1:$I$1872,7,0),"CODIGO INVALIDO ")</f>
        <v>DAYUMA</v>
      </c>
      <c r="G1272" s="53" t="str">
        <f>IFERROR(VLOOKUP(D1272,[29]CODIGOS!$A$1:$I$1872,8,0),"CODIGO INVALIDO ")</f>
        <v>DAYUMA 1</v>
      </c>
      <c r="H1272" s="53" t="s">
        <v>1654</v>
      </c>
      <c r="I1272" s="53">
        <v>-0.62848261271915395</v>
      </c>
      <c r="J1272" s="129">
        <v>-76.891551017761202</v>
      </c>
      <c r="K1272" s="24">
        <v>44954</v>
      </c>
      <c r="L1272" s="53" t="s">
        <v>96</v>
      </c>
      <c r="M1272" s="53" t="s">
        <v>17</v>
      </c>
      <c r="N1272" s="148" t="s">
        <v>1547</v>
      </c>
      <c r="O1272" s="148" t="s">
        <v>1391</v>
      </c>
      <c r="P1272" s="53">
        <v>4.26</v>
      </c>
      <c r="Q1272" s="53" t="s">
        <v>550</v>
      </c>
      <c r="R1272" s="53" t="s">
        <v>47</v>
      </c>
      <c r="S1272" s="53" t="s">
        <v>518</v>
      </c>
      <c r="T1272" s="53"/>
      <c r="U1272" s="53" t="s">
        <v>50</v>
      </c>
    </row>
    <row r="1273" spans="1:21" s="186" customFormat="1" ht="15" customHeight="1" x14ac:dyDescent="0.25">
      <c r="A1273" s="53" t="str">
        <f>IFERROR(VLOOKUP(D1273,[28]CODIGOS!$A$1:$I$1872,2,0),"CODIGO INVALIDO ")</f>
        <v>ZONA 2</v>
      </c>
      <c r="B1273" s="53" t="str">
        <f>IFERROR(VLOOKUP(D1273,[28]CODIGOS!$A$1:$I$1872,3,0),"CODIGO INVALIDO ")</f>
        <v>ORELLANA</v>
      </c>
      <c r="C1273" s="53" t="str">
        <f>IFERROR(VLOOKUP(D1273,[28]CODIGOS!$A$1:$I$1872,4,0),"CODIGO INVALIDO ")</f>
        <v>ORELLANA</v>
      </c>
      <c r="D1273" s="53" t="s">
        <v>296</v>
      </c>
      <c r="E1273" s="53" t="str">
        <f>IFERROR(VLOOKUP(D1273,[29]CODIGOS!$A$1:$I$1872,6,0),"CODIGO INVALIDO ")</f>
        <v>ORELLANA LORETO</v>
      </c>
      <c r="F1273" s="53" t="str">
        <f>IFERROR(VLOOKUP(D1273,[29]CODIGOS!$A$1:$I$1872,7,0),"CODIGO INVALIDO ")</f>
        <v>DAYUMA</v>
      </c>
      <c r="G1273" s="53" t="str">
        <f>IFERROR(VLOOKUP(D1273,[29]CODIGOS!$A$1:$I$1872,8,0),"CODIGO INVALIDO ")</f>
        <v>DAYUMA 1</v>
      </c>
      <c r="H1273" s="53" t="s">
        <v>1655</v>
      </c>
      <c r="I1273" s="53">
        <v>-0.67810099999999995</v>
      </c>
      <c r="J1273" s="129">
        <v>-76.875877000000003</v>
      </c>
      <c r="K1273" s="24">
        <v>44954</v>
      </c>
      <c r="L1273" s="53" t="s">
        <v>96</v>
      </c>
      <c r="M1273" s="53" t="s">
        <v>17</v>
      </c>
      <c r="N1273" s="148" t="s">
        <v>1553</v>
      </c>
      <c r="O1273" s="148" t="s">
        <v>1564</v>
      </c>
      <c r="P1273" s="53">
        <v>23.43</v>
      </c>
      <c r="Q1273" s="53" t="s">
        <v>46</v>
      </c>
      <c r="R1273" s="53" t="s">
        <v>47</v>
      </c>
      <c r="S1273" s="53" t="s">
        <v>1656</v>
      </c>
      <c r="T1273" s="53" t="s">
        <v>239</v>
      </c>
      <c r="U1273" s="53" t="s">
        <v>50</v>
      </c>
    </row>
    <row r="1274" spans="1:21" s="186" customFormat="1" ht="15" customHeight="1" x14ac:dyDescent="0.25">
      <c r="A1274" s="53" t="str">
        <f>IFERROR(VLOOKUP(D1274,[28]CODIGOS!$A$1:$I$1872,2,0),"CODIGO INVALIDO ")</f>
        <v>ZONA 2</v>
      </c>
      <c r="B1274" s="53" t="str">
        <f>IFERROR(VLOOKUP(D1274,[28]CODIGOS!$A$1:$I$1872,3,0),"CODIGO INVALIDO ")</f>
        <v>ORELLANA</v>
      </c>
      <c r="C1274" s="53" t="str">
        <f>IFERROR(VLOOKUP(D1274,[28]CODIGOS!$A$1:$I$1872,4,0),"CODIGO INVALIDO ")</f>
        <v>LORETO</v>
      </c>
      <c r="D1274" s="53" t="s">
        <v>282</v>
      </c>
      <c r="E1274" s="53" t="str">
        <f>IFERROR(VLOOKUP(D1274,[29]CODIGOS!$A$1:$I$1872,6,0),"CODIGO INVALIDO ")</f>
        <v>ORELLANA LORETO</v>
      </c>
      <c r="F1274" s="53" t="str">
        <f>IFERROR(VLOOKUP(D1274,[29]CODIGOS!$A$1:$I$1872,7,0),"CODIGO INVALIDO ")</f>
        <v>LORETO</v>
      </c>
      <c r="G1274" s="53" t="str">
        <f>IFERROR(VLOOKUP(D1274,[29]CODIGOS!$A$1:$I$1872,8,0),"CODIGO INVALIDO ")</f>
        <v>LORETO 1</v>
      </c>
      <c r="H1274" s="53" t="s">
        <v>1657</v>
      </c>
      <c r="I1274" s="53">
        <v>-0.66025100000000003</v>
      </c>
      <c r="J1274" s="129">
        <v>-77.147288599999996</v>
      </c>
      <c r="K1274" s="24">
        <v>44961</v>
      </c>
      <c r="L1274" s="53" t="s">
        <v>96</v>
      </c>
      <c r="M1274" s="53" t="s">
        <v>17</v>
      </c>
      <c r="N1274" s="148" t="s">
        <v>1408</v>
      </c>
      <c r="O1274" s="148" t="s">
        <v>1448</v>
      </c>
      <c r="P1274" s="53">
        <v>4</v>
      </c>
      <c r="Q1274" s="53" t="s">
        <v>550</v>
      </c>
      <c r="R1274" s="53" t="s">
        <v>109</v>
      </c>
      <c r="S1274" s="53" t="s">
        <v>65</v>
      </c>
      <c r="T1274" s="53"/>
      <c r="U1274" s="53" t="s">
        <v>50</v>
      </c>
    </row>
    <row r="1275" spans="1:21" s="186" customFormat="1" ht="15" customHeight="1" x14ac:dyDescent="0.25">
      <c r="A1275" s="53" t="str">
        <f>IFERROR(VLOOKUP(D1275,[28]CODIGOS!$A$1:$I$1872,2,0),"CODIGO INVALIDO ")</f>
        <v>ZONA 2</v>
      </c>
      <c r="B1275" s="53" t="str">
        <f>IFERROR(VLOOKUP(D1275,[28]CODIGOS!$A$1:$I$1872,3,0),"CODIGO INVALIDO ")</f>
        <v>ORELLANA</v>
      </c>
      <c r="C1275" s="53" t="str">
        <f>IFERROR(VLOOKUP(D1275,[28]CODIGOS!$A$1:$I$1872,4,0),"CODIGO INVALIDO ")</f>
        <v>LORETO</v>
      </c>
      <c r="D1275" s="53" t="s">
        <v>282</v>
      </c>
      <c r="E1275" s="53" t="str">
        <f>IFERROR(VLOOKUP(D1275,[29]CODIGOS!$A$1:$I$1872,6,0),"CODIGO INVALIDO ")</f>
        <v>ORELLANA LORETO</v>
      </c>
      <c r="F1275" s="53" t="str">
        <f>IFERROR(VLOOKUP(D1275,[29]CODIGOS!$A$1:$I$1872,7,0),"CODIGO INVALIDO ")</f>
        <v>LORETO</v>
      </c>
      <c r="G1275" s="53" t="str">
        <f>IFERROR(VLOOKUP(D1275,[29]CODIGOS!$A$1:$I$1872,8,0),"CODIGO INVALIDO ")</f>
        <v>LORETO 1</v>
      </c>
      <c r="H1275" s="53" t="s">
        <v>1127</v>
      </c>
      <c r="I1275" s="53">
        <v>-0.69248659246086697</v>
      </c>
      <c r="J1275" s="129">
        <v>-77.133990526199298</v>
      </c>
      <c r="K1275" s="24">
        <v>44965</v>
      </c>
      <c r="L1275" s="53" t="s">
        <v>96</v>
      </c>
      <c r="M1275" s="53" t="s">
        <v>17</v>
      </c>
      <c r="N1275" s="148" t="s">
        <v>1400</v>
      </c>
      <c r="O1275" s="148" t="s">
        <v>1553</v>
      </c>
      <c r="P1275" s="53">
        <v>24.83</v>
      </c>
      <c r="Q1275" s="53" t="s">
        <v>550</v>
      </c>
      <c r="R1275" s="53" t="s">
        <v>109</v>
      </c>
      <c r="S1275" s="53" t="s">
        <v>65</v>
      </c>
      <c r="T1275" s="53"/>
      <c r="U1275" s="53" t="s">
        <v>50</v>
      </c>
    </row>
    <row r="1276" spans="1:21" s="186" customFormat="1" ht="15" customHeight="1" x14ac:dyDescent="0.25">
      <c r="A1276" s="53" t="str">
        <f>IFERROR(VLOOKUP(D1276,[28]CODIGOS!$A$1:$I$1872,2,0),"CODIGO INVALIDO ")</f>
        <v>ZONA 2</v>
      </c>
      <c r="B1276" s="53" t="str">
        <f>IFERROR(VLOOKUP(D1276,[28]CODIGOS!$A$1:$I$1872,3,0),"CODIGO INVALIDO ")</f>
        <v>ORELLANA</v>
      </c>
      <c r="C1276" s="53" t="str">
        <f>IFERROR(VLOOKUP(D1276,[28]CODIGOS!$A$1:$I$1872,4,0),"CODIGO INVALIDO ")</f>
        <v>LORETO</v>
      </c>
      <c r="D1276" s="53" t="s">
        <v>282</v>
      </c>
      <c r="E1276" s="53" t="str">
        <f>IFERROR(VLOOKUP(D1276,[29]CODIGOS!$A$1:$I$1872,6,0),"CODIGO INVALIDO ")</f>
        <v>ORELLANA LORETO</v>
      </c>
      <c r="F1276" s="53" t="str">
        <f>IFERROR(VLOOKUP(D1276,[29]CODIGOS!$A$1:$I$1872,7,0),"CODIGO INVALIDO ")</f>
        <v>LORETO</v>
      </c>
      <c r="G1276" s="53" t="str">
        <f>IFERROR(VLOOKUP(D1276,[29]CODIGOS!$A$1:$I$1872,8,0),"CODIGO INVALIDO ")</f>
        <v>LORETO 1</v>
      </c>
      <c r="H1276" s="53" t="s">
        <v>1127</v>
      </c>
      <c r="I1276" s="53">
        <v>-0.69059136905737095</v>
      </c>
      <c r="J1276" s="129">
        <v>-77.139650241362006</v>
      </c>
      <c r="K1276" s="24">
        <v>44965</v>
      </c>
      <c r="L1276" s="53" t="s">
        <v>96</v>
      </c>
      <c r="M1276" s="53" t="s">
        <v>17</v>
      </c>
      <c r="N1276" s="148" t="s">
        <v>1555</v>
      </c>
      <c r="O1276" s="148" t="s">
        <v>1564</v>
      </c>
      <c r="P1276" s="53">
        <v>10.8</v>
      </c>
      <c r="Q1276" s="53" t="s">
        <v>550</v>
      </c>
      <c r="R1276" s="53" t="s">
        <v>47</v>
      </c>
      <c r="S1276" s="53" t="s">
        <v>686</v>
      </c>
      <c r="T1276" s="53"/>
      <c r="U1276" s="53" t="s">
        <v>50</v>
      </c>
    </row>
    <row r="1277" spans="1:21" s="186" customFormat="1" ht="15" customHeight="1" x14ac:dyDescent="0.25">
      <c r="A1277" s="53" t="str">
        <f>IFERROR(VLOOKUP(D1277,[28]CODIGOS!$A$1:$I$1872,2,0),"CODIGO INVALIDO ")</f>
        <v>ZONA 2</v>
      </c>
      <c r="B1277" s="53" t="str">
        <f>IFERROR(VLOOKUP(D1277,[28]CODIGOS!$A$1:$I$1872,3,0),"CODIGO INVALIDO ")</f>
        <v>ORELLANA</v>
      </c>
      <c r="C1277" s="53" t="str">
        <f>IFERROR(VLOOKUP(D1277,[28]CODIGOS!$A$1:$I$1872,4,0),"CODIGO INVALIDO ")</f>
        <v>LORETO</v>
      </c>
      <c r="D1277" s="53" t="s">
        <v>282</v>
      </c>
      <c r="E1277" s="53" t="str">
        <f>IFERROR(VLOOKUP(D1277,[29]CODIGOS!$A$1:$I$1872,6,0),"CODIGO INVALIDO ")</f>
        <v>ORELLANA LORETO</v>
      </c>
      <c r="F1277" s="53" t="str">
        <f>IFERROR(VLOOKUP(D1277,[29]CODIGOS!$A$1:$I$1872,7,0),"CODIGO INVALIDO ")</f>
        <v>LORETO</v>
      </c>
      <c r="G1277" s="53" t="str">
        <f>IFERROR(VLOOKUP(D1277,[29]CODIGOS!$A$1:$I$1872,8,0),"CODIGO INVALIDO ")</f>
        <v>LORETO 1</v>
      </c>
      <c r="H1277" s="53" t="s">
        <v>1658</v>
      </c>
      <c r="I1277" s="53">
        <v>-0.66025100000000003</v>
      </c>
      <c r="J1277" s="129">
        <v>-77.147288599999996</v>
      </c>
      <c r="K1277" s="24">
        <v>44968</v>
      </c>
      <c r="L1277" s="53" t="s">
        <v>96</v>
      </c>
      <c r="M1277" s="53" t="s">
        <v>17</v>
      </c>
      <c r="N1277" s="148" t="s">
        <v>1408</v>
      </c>
      <c r="O1277" s="148" t="s">
        <v>1400</v>
      </c>
      <c r="P1277" s="53">
        <v>15.69</v>
      </c>
      <c r="Q1277" s="53" t="s">
        <v>550</v>
      </c>
      <c r="R1277" s="53" t="s">
        <v>47</v>
      </c>
      <c r="S1277" s="53" t="s">
        <v>239</v>
      </c>
      <c r="T1277" s="53" t="s">
        <v>467</v>
      </c>
      <c r="U1277" s="53" t="s">
        <v>50</v>
      </c>
    </row>
    <row r="1278" spans="1:21" s="186" customFormat="1" ht="15" customHeight="1" x14ac:dyDescent="0.25">
      <c r="A1278" s="53" t="str">
        <f>IFERROR(VLOOKUP(D1278,[28]CODIGOS!$A$1:$I$1872,2,0),"CODIGO INVALIDO ")</f>
        <v>ZONA 2</v>
      </c>
      <c r="B1278" s="53" t="str">
        <f>IFERROR(VLOOKUP(D1278,[28]CODIGOS!$A$1:$I$1872,3,0),"CODIGO INVALIDO ")</f>
        <v>ORELLANA</v>
      </c>
      <c r="C1278" s="53" t="str">
        <f>IFERROR(VLOOKUP(D1278,[28]CODIGOS!$A$1:$I$1872,4,0),"CODIGO INVALIDO ")</f>
        <v>ORELLANA</v>
      </c>
      <c r="D1278" s="53" t="s">
        <v>93</v>
      </c>
      <c r="E1278" s="53" t="str">
        <f>IFERROR(VLOOKUP(D1278,[29]CODIGOS!$A$1:$I$1872,6,0),"CODIGO INVALIDO ")</f>
        <v>ORELLANA LORETO</v>
      </c>
      <c r="F1278" s="53" t="str">
        <f>IFERROR(VLOOKUP(D1278,[29]CODIGOS!$A$1:$I$1872,7,0),"CODIGO INVALIDO ")</f>
        <v>COCA ORIENTE</v>
      </c>
      <c r="G1278" s="53" t="str">
        <f>IFERROR(VLOOKUP(D1278,[29]CODIGOS!$A$1:$I$1872,8,0),"CODIGO INVALIDO ")</f>
        <v>COCA ORIENTE 3</v>
      </c>
      <c r="H1278" s="53" t="s">
        <v>1659</v>
      </c>
      <c r="I1278" s="53">
        <v>-0.47857562513977497</v>
      </c>
      <c r="J1278" s="129">
        <v>-76.978003978729205</v>
      </c>
      <c r="K1278" s="24">
        <v>44989</v>
      </c>
      <c r="L1278" s="53" t="s">
        <v>96</v>
      </c>
      <c r="M1278" s="53" t="s">
        <v>17</v>
      </c>
      <c r="N1278" s="148" t="s">
        <v>1481</v>
      </c>
      <c r="O1278" s="148" t="s">
        <v>1473</v>
      </c>
      <c r="P1278" s="53">
        <v>17.96</v>
      </c>
      <c r="Q1278" s="53" t="s">
        <v>46</v>
      </c>
      <c r="R1278" s="53" t="s">
        <v>47</v>
      </c>
      <c r="S1278" s="53" t="s">
        <v>49</v>
      </c>
      <c r="T1278" s="53"/>
      <c r="U1278" s="53" t="s">
        <v>50</v>
      </c>
    </row>
    <row r="1279" spans="1:21" s="186" customFormat="1" ht="15" customHeight="1" x14ac:dyDescent="0.25">
      <c r="A1279" s="53" t="str">
        <f>IFERROR(VLOOKUP(D1279,[28]CODIGOS!$A$1:$I$1872,2,0),"CODIGO INVALIDO ")</f>
        <v>ZONA 2</v>
      </c>
      <c r="B1279" s="53" t="str">
        <f>IFERROR(VLOOKUP(D1279,[28]CODIGOS!$A$1:$I$1872,3,0),"CODIGO INVALIDO ")</f>
        <v>ORELLANA</v>
      </c>
      <c r="C1279" s="53" t="str">
        <f>IFERROR(VLOOKUP(D1279,[28]CODIGOS!$A$1:$I$1872,4,0),"CODIGO INVALIDO ")</f>
        <v>LA JOYA DE LOS SACHAS</v>
      </c>
      <c r="D1279" s="53" t="s">
        <v>95</v>
      </c>
      <c r="E1279" s="53" t="str">
        <f>IFERROR(VLOOKUP(D1279,[29]CODIGOS!$A$1:$I$1872,6,0),"CODIGO INVALIDO ")</f>
        <v>LA JOYA DE LOS SACHAS</v>
      </c>
      <c r="F1279" s="53" t="str">
        <f>IFERROR(VLOOKUP(D1279,[29]CODIGOS!$A$1:$I$1872,7,0),"CODIGO INVALIDO ")</f>
        <v>SACHAS</v>
      </c>
      <c r="G1279" s="53" t="str">
        <f>IFERROR(VLOOKUP(D1279,[29]CODIGOS!$A$1:$I$1872,8,0),"CODIGO INVALIDO ")</f>
        <v>SACHAS 1</v>
      </c>
      <c r="H1279" s="53" t="s">
        <v>1660</v>
      </c>
      <c r="I1279" s="53">
        <v>-0.29033179012619797</v>
      </c>
      <c r="J1279" s="129">
        <v>-76.853871345520005</v>
      </c>
      <c r="K1279" s="24">
        <v>45001</v>
      </c>
      <c r="L1279" s="53" t="s">
        <v>96</v>
      </c>
      <c r="M1279" s="53" t="s">
        <v>17</v>
      </c>
      <c r="N1279" s="148" t="s">
        <v>1448</v>
      </c>
      <c r="O1279" s="148" t="s">
        <v>1661</v>
      </c>
      <c r="P1279" s="53">
        <v>3.2</v>
      </c>
      <c r="Q1279" s="53" t="s">
        <v>550</v>
      </c>
      <c r="R1279" s="53" t="s">
        <v>47</v>
      </c>
      <c r="S1279" s="53" t="s">
        <v>1662</v>
      </c>
      <c r="T1279" s="53"/>
      <c r="U1279" s="53" t="s">
        <v>50</v>
      </c>
    </row>
    <row r="1280" spans="1:21" s="186" customFormat="1" ht="15" customHeight="1" x14ac:dyDescent="0.25">
      <c r="A1280" s="53" t="str">
        <f>IFERROR(VLOOKUP(D1280,[28]CODIGOS!$A$1:$I$1872,2,0),"CODIGO INVALIDO ")</f>
        <v>ZONA 2</v>
      </c>
      <c r="B1280" s="53" t="str">
        <f>IFERROR(VLOOKUP(D1280,[28]CODIGOS!$A$1:$I$1872,3,0),"CODIGO INVALIDO ")</f>
        <v>ORELLANA</v>
      </c>
      <c r="C1280" s="53" t="str">
        <f>IFERROR(VLOOKUP(D1280,[28]CODIGOS!$A$1:$I$1872,4,0),"CODIGO INVALIDO ")</f>
        <v>ORELLANA</v>
      </c>
      <c r="D1280" s="53" t="s">
        <v>170</v>
      </c>
      <c r="E1280" s="53" t="str">
        <f>IFERROR(VLOOKUP(D1280,[29]CODIGOS!$A$1:$I$1872,6,0),"CODIGO INVALIDO ")</f>
        <v>ORELLANA LORETO</v>
      </c>
      <c r="F1280" s="53" t="str">
        <f>IFERROR(VLOOKUP(D1280,[29]CODIGOS!$A$1:$I$1872,7,0),"CODIGO INVALIDO ")</f>
        <v>LA BELLEZA</v>
      </c>
      <c r="G1280" s="53" t="str">
        <f>IFERROR(VLOOKUP(D1280,[29]CODIGOS!$A$1:$I$1872,8,0),"CODIGO INVALIDO ")</f>
        <v>LA BELLEZA 1</v>
      </c>
      <c r="H1280" s="53" t="s">
        <v>1663</v>
      </c>
      <c r="I1280" s="53">
        <v>-0.72723462488902002</v>
      </c>
      <c r="J1280" s="129">
        <v>-77.092266082763601</v>
      </c>
      <c r="K1280" s="24">
        <v>45001</v>
      </c>
      <c r="L1280" s="53" t="s">
        <v>96</v>
      </c>
      <c r="M1280" s="53" t="s">
        <v>17</v>
      </c>
      <c r="N1280" s="148" t="s">
        <v>1406</v>
      </c>
      <c r="O1280" s="148" t="s">
        <v>1418</v>
      </c>
      <c r="P1280" s="53">
        <v>12.01</v>
      </c>
      <c r="Q1280" s="53" t="s">
        <v>550</v>
      </c>
      <c r="R1280" s="53" t="s">
        <v>109</v>
      </c>
      <c r="S1280" s="53" t="s">
        <v>65</v>
      </c>
      <c r="T1280" s="53"/>
      <c r="U1280" s="53" t="s">
        <v>50</v>
      </c>
    </row>
    <row r="1281" spans="1:21" s="186" customFormat="1" ht="15" customHeight="1" x14ac:dyDescent="0.25">
      <c r="A1281" s="53" t="str">
        <f>IFERROR(VLOOKUP(D1281,[28]CODIGOS!$A$1:$I$1872,2,0),"CODIGO INVALIDO ")</f>
        <v>ZONA 2</v>
      </c>
      <c r="B1281" s="53" t="str">
        <f>IFERROR(VLOOKUP(D1281,[28]CODIGOS!$A$1:$I$1872,3,0),"CODIGO INVALIDO ")</f>
        <v>ORELLANA</v>
      </c>
      <c r="C1281" s="53" t="str">
        <f>IFERROR(VLOOKUP(D1281,[28]CODIGOS!$A$1:$I$1872,4,0),"CODIGO INVALIDO ")</f>
        <v>ORELLANA</v>
      </c>
      <c r="D1281" s="53" t="s">
        <v>173</v>
      </c>
      <c r="E1281" s="53" t="str">
        <f>IFERROR(VLOOKUP(D1281,[29]CODIGOS!$A$1:$I$1872,6,0),"CODIGO INVALIDO ")</f>
        <v>ORELLANA LORETO</v>
      </c>
      <c r="F1281" s="53" t="str">
        <f>IFERROR(VLOOKUP(D1281,[29]CODIGOS!$A$1:$I$1872,7,0),"CODIGO INVALIDO ")</f>
        <v>COCA OCCIDENTE</v>
      </c>
      <c r="G1281" s="53" t="str">
        <f>IFERROR(VLOOKUP(D1281,[29]CODIGOS!$A$1:$I$1872,8,0),"CODIGO INVALIDO ")</f>
        <v>COCA OCCIDENTE 3</v>
      </c>
      <c r="H1281" s="53" t="s">
        <v>1664</v>
      </c>
      <c r="I1281" s="53">
        <v>-0.47719175459712698</v>
      </c>
      <c r="J1281" s="129">
        <v>-77.058425307258304</v>
      </c>
      <c r="K1281" s="24">
        <v>45002</v>
      </c>
      <c r="L1281" s="53" t="s">
        <v>96</v>
      </c>
      <c r="M1281" s="53" t="s">
        <v>17</v>
      </c>
      <c r="N1281" s="148" t="s">
        <v>1399</v>
      </c>
      <c r="O1281" s="148" t="s">
        <v>1414</v>
      </c>
      <c r="P1281" s="53">
        <v>4.5599999999999996</v>
      </c>
      <c r="Q1281" s="53" t="s">
        <v>46</v>
      </c>
      <c r="R1281" s="53" t="s">
        <v>47</v>
      </c>
      <c r="S1281" s="53" t="s">
        <v>165</v>
      </c>
      <c r="T1281" s="53"/>
      <c r="U1281" s="53" t="s">
        <v>50</v>
      </c>
    </row>
    <row r="1282" spans="1:21" s="186" customFormat="1" ht="15" customHeight="1" x14ac:dyDescent="0.25">
      <c r="A1282" s="53" t="str">
        <f>IFERROR(VLOOKUP(D1282,[28]CODIGOS!$A$1:$I$1872,2,0),"CODIGO INVALIDO ")</f>
        <v>ZONA 2</v>
      </c>
      <c r="B1282" s="53" t="str">
        <f>IFERROR(VLOOKUP(D1282,[28]CODIGOS!$A$1:$I$1872,3,0),"CODIGO INVALIDO ")</f>
        <v>ORELLANA</v>
      </c>
      <c r="C1282" s="53" t="str">
        <f>IFERROR(VLOOKUP(D1282,[28]CODIGOS!$A$1:$I$1872,4,0),"CODIGO INVALIDO ")</f>
        <v>ORELLANA</v>
      </c>
      <c r="D1282" s="53" t="s">
        <v>170</v>
      </c>
      <c r="E1282" s="53" t="str">
        <f>IFERROR(VLOOKUP(D1282,[29]CODIGOS!$A$1:$I$1872,6,0),"CODIGO INVALIDO ")</f>
        <v>ORELLANA LORETO</v>
      </c>
      <c r="F1282" s="53" t="str">
        <f>IFERROR(VLOOKUP(D1282,[29]CODIGOS!$A$1:$I$1872,7,0),"CODIGO INVALIDO ")</f>
        <v>LA BELLEZA</v>
      </c>
      <c r="G1282" s="53" t="str">
        <f>IFERROR(VLOOKUP(D1282,[29]CODIGOS!$A$1:$I$1872,8,0),"CODIGO INVALIDO ")</f>
        <v>LA BELLEZA 1</v>
      </c>
      <c r="H1282" s="53" t="s">
        <v>1665</v>
      </c>
      <c r="I1282" s="53">
        <v>-0.70685143278777995</v>
      </c>
      <c r="J1282" s="129">
        <v>-77.065229415893498</v>
      </c>
      <c r="K1282" s="24">
        <v>45003</v>
      </c>
      <c r="L1282" s="53" t="s">
        <v>96</v>
      </c>
      <c r="M1282" s="53" t="s">
        <v>17</v>
      </c>
      <c r="N1282" s="148" t="s">
        <v>1515</v>
      </c>
      <c r="O1282" s="148" t="s">
        <v>1401</v>
      </c>
      <c r="P1282" s="53">
        <v>5.14</v>
      </c>
      <c r="Q1282" s="53" t="s">
        <v>550</v>
      </c>
      <c r="R1282" s="53" t="s">
        <v>47</v>
      </c>
      <c r="S1282" s="53" t="s">
        <v>496</v>
      </c>
      <c r="T1282" s="53"/>
      <c r="U1282" s="53" t="s">
        <v>50</v>
      </c>
    </row>
    <row r="1283" spans="1:21" s="186" customFormat="1" ht="15" customHeight="1" x14ac:dyDescent="0.25">
      <c r="A1283" s="53" t="str">
        <f>IFERROR(VLOOKUP(D1283,[28]CODIGOS!$A$1:$I$1872,2,0),"CODIGO INVALIDO ")</f>
        <v>ZONA 2</v>
      </c>
      <c r="B1283" s="53" t="str">
        <f>IFERROR(VLOOKUP(D1283,[28]CODIGOS!$A$1:$I$1872,3,0),"CODIGO INVALIDO ")</f>
        <v>ORELLANA</v>
      </c>
      <c r="C1283" s="53" t="str">
        <f>IFERROR(VLOOKUP(D1283,[28]CODIGOS!$A$1:$I$1872,4,0),"CODIGO INVALIDO ")</f>
        <v>LORETO</v>
      </c>
      <c r="D1283" s="53" t="s">
        <v>282</v>
      </c>
      <c r="E1283" s="53" t="str">
        <f>IFERROR(VLOOKUP(D1283,[29]CODIGOS!$A$1:$I$1872,6,0),"CODIGO INVALIDO ")</f>
        <v>ORELLANA LORETO</v>
      </c>
      <c r="F1283" s="53" t="str">
        <f>IFERROR(VLOOKUP(D1283,[29]CODIGOS!$A$1:$I$1872,7,0),"CODIGO INVALIDO ")</f>
        <v>LORETO</v>
      </c>
      <c r="G1283" s="53" t="str">
        <f>IFERROR(VLOOKUP(D1283,[29]CODIGOS!$A$1:$I$1872,8,0),"CODIGO INVALIDO ")</f>
        <v>LORETO 1</v>
      </c>
      <c r="H1283" s="53" t="s">
        <v>1666</v>
      </c>
      <c r="I1283" s="53">
        <v>-0.70508130921468004</v>
      </c>
      <c r="J1283" s="129">
        <v>-77.213459014892507</v>
      </c>
      <c r="K1283" s="24">
        <v>45009</v>
      </c>
      <c r="L1283" s="53" t="s">
        <v>96</v>
      </c>
      <c r="M1283" s="53" t="s">
        <v>17</v>
      </c>
      <c r="N1283" s="148" t="s">
        <v>1477</v>
      </c>
      <c r="O1283" s="148" t="s">
        <v>1539</v>
      </c>
      <c r="P1283" s="53">
        <v>5</v>
      </c>
      <c r="Q1283" s="53" t="s">
        <v>550</v>
      </c>
      <c r="R1283" s="53" t="s">
        <v>47</v>
      </c>
      <c r="S1283" s="53" t="s">
        <v>329</v>
      </c>
      <c r="T1283" s="53"/>
      <c r="U1283" s="53" t="s">
        <v>50</v>
      </c>
    </row>
    <row r="1284" spans="1:21" s="185" customFormat="1" ht="15" customHeight="1" x14ac:dyDescent="0.25">
      <c r="A1284" s="53" t="str">
        <f>IFERROR(VLOOKUP(D1284,[28]CODIGOS!$A$1:$I$1872,2,0),"CODIGO INVALIDO ")</f>
        <v>ZONA 2</v>
      </c>
      <c r="B1284" s="53" t="str">
        <f>IFERROR(VLOOKUP(D1284,[28]CODIGOS!$A$1:$I$1872,3,0),"CODIGO INVALIDO ")</f>
        <v>ORELLANA</v>
      </c>
      <c r="C1284" s="53" t="str">
        <f>IFERROR(VLOOKUP(D1284,[28]CODIGOS!$A$1:$I$1872,4,0),"CODIGO INVALIDO ")</f>
        <v>ORELLANA</v>
      </c>
      <c r="D1284" s="23" t="s">
        <v>93</v>
      </c>
      <c r="E1284" s="53" t="str">
        <f>IFERROR(VLOOKUP(D1284,[29]CODIGOS!$A$1:$I$1872,6,0),"CODIGO INVALIDO ")</f>
        <v>ORELLANA LORETO</v>
      </c>
      <c r="F1284" s="53" t="str">
        <f>IFERROR(VLOOKUP(D1284,[29]CODIGOS!$A$1:$I$1872,7,0),"CODIGO INVALIDO ")</f>
        <v>COCA ORIENTE</v>
      </c>
      <c r="G1284" s="53" t="str">
        <f>IFERROR(VLOOKUP(D1284,[29]CODIGOS!$A$1:$I$1872,8,0),"CODIGO INVALIDO ")</f>
        <v>COCA ORIENTE 3</v>
      </c>
      <c r="H1284" s="23" t="s">
        <v>1667</v>
      </c>
      <c r="I1284" s="23">
        <v>-0.47892966436995799</v>
      </c>
      <c r="J1284" s="129" t="s">
        <v>1668</v>
      </c>
      <c r="K1284" s="24">
        <v>45038</v>
      </c>
      <c r="L1284" s="68" t="s">
        <v>96</v>
      </c>
      <c r="M1284" s="53" t="s">
        <v>17</v>
      </c>
      <c r="N1284" s="62">
        <v>0.66666666666666663</v>
      </c>
      <c r="O1284" s="62">
        <v>0.80763888888888891</v>
      </c>
      <c r="P1284" s="23">
        <v>23.44</v>
      </c>
      <c r="Q1284" s="23" t="s">
        <v>46</v>
      </c>
      <c r="R1284" s="23" t="s">
        <v>47</v>
      </c>
      <c r="S1284" s="23" t="s">
        <v>75</v>
      </c>
      <c r="T1284" s="23" t="s">
        <v>48</v>
      </c>
      <c r="U1284" s="23" t="s">
        <v>50</v>
      </c>
    </row>
    <row r="1285" spans="1:21" s="185" customFormat="1" ht="15" customHeight="1" x14ac:dyDescent="0.25">
      <c r="A1285" s="53" t="str">
        <f>IFERROR(VLOOKUP(D1285,[28]CODIGOS!$A$1:$I$1872,2,0),"CODIGO INVALIDO ")</f>
        <v>ZONA 2</v>
      </c>
      <c r="B1285" s="53" t="str">
        <f>IFERROR(VLOOKUP(D1285,[28]CODIGOS!$A$1:$I$1872,3,0),"CODIGO INVALIDO ")</f>
        <v>ORELLANA</v>
      </c>
      <c r="C1285" s="53" t="str">
        <f>IFERROR(VLOOKUP(D1285,[28]CODIGOS!$A$1:$I$1872,4,0),"CODIGO INVALIDO ")</f>
        <v>ORELLANA</v>
      </c>
      <c r="D1285" s="23" t="s">
        <v>1669</v>
      </c>
      <c r="E1285" s="53" t="str">
        <f>IFERROR(VLOOKUP(D1285,[29]CODIGOS!$A$1:$I$1872,6,0),"CODIGO INVALIDO ")</f>
        <v>ORELLANA LORETO</v>
      </c>
      <c r="F1285" s="53" t="str">
        <f>IFERROR(VLOOKUP(D1285,[29]CODIGOS!$A$1:$I$1872,7,0),"CODIGO INVALIDO ")</f>
        <v>SAN LUIS DE ARMENIA</v>
      </c>
      <c r="G1285" s="53" t="str">
        <f>IFERROR(VLOOKUP(D1285,[29]CODIGOS!$A$1:$I$1872,8,0),"CODIGO INVALIDO ")</f>
        <v>SAN LUIS DE ARMENIA 1</v>
      </c>
      <c r="H1285" s="23" t="s">
        <v>1670</v>
      </c>
      <c r="I1285" s="23">
        <v>-0.47907449859521201</v>
      </c>
      <c r="J1285" s="129" t="s">
        <v>1671</v>
      </c>
      <c r="K1285" s="24">
        <v>45042</v>
      </c>
      <c r="L1285" s="68" t="s">
        <v>96</v>
      </c>
      <c r="M1285" s="53" t="s">
        <v>17</v>
      </c>
      <c r="N1285" s="62">
        <v>0.64583333333333337</v>
      </c>
      <c r="O1285" s="62">
        <v>0.70833333333333337</v>
      </c>
      <c r="P1285" s="23">
        <v>1.75</v>
      </c>
      <c r="Q1285" s="23" t="s">
        <v>550</v>
      </c>
      <c r="R1285" s="23" t="s">
        <v>47</v>
      </c>
      <c r="S1285" s="23" t="s">
        <v>416</v>
      </c>
      <c r="T1285" s="23" t="s">
        <v>1044</v>
      </c>
      <c r="U1285" s="23" t="s">
        <v>50</v>
      </c>
    </row>
    <row r="1286" spans="1:21" s="186" customFormat="1" ht="15" customHeight="1" x14ac:dyDescent="0.25">
      <c r="A1286" s="53" t="str">
        <f>IFERROR(VLOOKUP(D1286,[28]CODIGOS!$A$1:$I$1872,2,0),"CODIGO INVALIDO ")</f>
        <v>ZONA 2</v>
      </c>
      <c r="B1286" s="53" t="str">
        <f>IFERROR(VLOOKUP(D1286,[28]CODIGOS!$A$1:$I$1872,3,0),"CODIGO INVALIDO ")</f>
        <v>ORELLANA</v>
      </c>
      <c r="C1286" s="53" t="str">
        <f>IFERROR(VLOOKUP(D1286,[28]CODIGOS!$A$1:$I$1872,4,0),"CODIGO INVALIDO ")</f>
        <v>LORETO</v>
      </c>
      <c r="D1286" s="53" t="s">
        <v>282</v>
      </c>
      <c r="E1286" s="53" t="str">
        <f>IFERROR(VLOOKUP(D1286,[29]CODIGOS!$A$1:$I$1872,6,0),"CODIGO INVALIDO ")</f>
        <v>ORELLANA LORETO</v>
      </c>
      <c r="F1286" s="53" t="str">
        <f>IFERROR(VLOOKUP(D1286,[29]CODIGOS!$A$1:$I$1872,7,0),"CODIGO INVALIDO ")</f>
        <v>LORETO</v>
      </c>
      <c r="G1286" s="53" t="str">
        <f>IFERROR(VLOOKUP(D1286,[29]CODIGOS!$A$1:$I$1872,8,0),"CODIGO INVALIDO ")</f>
        <v>LORETO 1</v>
      </c>
      <c r="H1286" s="53" t="s">
        <v>1672</v>
      </c>
      <c r="I1286" s="53">
        <v>-0.70638069999999997</v>
      </c>
      <c r="J1286" s="129">
        <v>-77.316061199999993</v>
      </c>
      <c r="K1286" s="24">
        <v>45063</v>
      </c>
      <c r="L1286" s="53" t="s">
        <v>96</v>
      </c>
      <c r="M1286" s="53" t="s">
        <v>17</v>
      </c>
      <c r="N1286" s="148" t="s">
        <v>1673</v>
      </c>
      <c r="O1286" s="148" t="s">
        <v>1448</v>
      </c>
      <c r="P1286" s="53">
        <v>10.49</v>
      </c>
      <c r="Q1286" s="53" t="s">
        <v>550</v>
      </c>
      <c r="R1286" s="53" t="s">
        <v>109</v>
      </c>
      <c r="S1286" s="53" t="s">
        <v>65</v>
      </c>
      <c r="T1286" s="53"/>
      <c r="U1286" s="53" t="s">
        <v>50</v>
      </c>
    </row>
    <row r="1287" spans="1:21" s="186" customFormat="1" ht="15" customHeight="1" x14ac:dyDescent="0.25">
      <c r="A1287" s="53" t="str">
        <f>IFERROR(VLOOKUP(D1287,[28]CODIGOS!$A$1:$I$1872,2,0),"CODIGO INVALIDO ")</f>
        <v>ZONA 2</v>
      </c>
      <c r="B1287" s="53" t="str">
        <f>IFERROR(VLOOKUP(D1287,[28]CODIGOS!$A$1:$I$1872,3,0),"CODIGO INVALIDO ")</f>
        <v>ORELLANA</v>
      </c>
      <c r="C1287" s="53" t="str">
        <f>IFERROR(VLOOKUP(D1287,[28]CODIGOS!$A$1:$I$1872,4,0),"CODIGO INVALIDO ")</f>
        <v>ORELLANA</v>
      </c>
      <c r="D1287" s="53" t="s">
        <v>170</v>
      </c>
      <c r="E1287" s="53" t="str">
        <f>IFERROR(VLOOKUP(D1287,[29]CODIGOS!$A$1:$I$1872,6,0),"CODIGO INVALIDO ")</f>
        <v>ORELLANA LORETO</v>
      </c>
      <c r="F1287" s="53" t="str">
        <f>IFERROR(VLOOKUP(D1287,[29]CODIGOS!$A$1:$I$1872,7,0),"CODIGO INVALIDO ")</f>
        <v>LA BELLEZA</v>
      </c>
      <c r="G1287" s="53" t="str">
        <f>IFERROR(VLOOKUP(D1287,[29]CODIGOS!$A$1:$I$1872,8,0),"CODIGO INVALIDO ")</f>
        <v>LA BELLEZA 1</v>
      </c>
      <c r="H1287" s="53" t="s">
        <v>1674</v>
      </c>
      <c r="I1287" s="53">
        <v>-0.68729419999999997</v>
      </c>
      <c r="J1287" s="129">
        <v>-77.130700500000003</v>
      </c>
      <c r="K1287" s="24">
        <v>45064</v>
      </c>
      <c r="L1287" s="53" t="s">
        <v>96</v>
      </c>
      <c r="M1287" s="53" t="s">
        <v>17</v>
      </c>
      <c r="N1287" s="148" t="s">
        <v>1626</v>
      </c>
      <c r="O1287" s="148" t="s">
        <v>1391</v>
      </c>
      <c r="P1287" s="53">
        <v>5.34</v>
      </c>
      <c r="Q1287" s="53" t="s">
        <v>550</v>
      </c>
      <c r="R1287" s="53" t="s">
        <v>109</v>
      </c>
      <c r="S1287" s="53" t="s">
        <v>65</v>
      </c>
      <c r="T1287" s="53"/>
      <c r="U1287" s="53" t="s">
        <v>50</v>
      </c>
    </row>
    <row r="1288" spans="1:21" s="186" customFormat="1" ht="15" customHeight="1" x14ac:dyDescent="0.25">
      <c r="A1288" s="53" t="str">
        <f>IFERROR(VLOOKUP(D1288,[28]CODIGOS!$A$1:$I$1872,2,0),"CODIGO INVALIDO ")</f>
        <v>ZONA 2</v>
      </c>
      <c r="B1288" s="53" t="str">
        <f>IFERROR(VLOOKUP(D1288,[28]CODIGOS!$A$1:$I$1872,3,0),"CODIGO INVALIDO ")</f>
        <v>ORELLANA</v>
      </c>
      <c r="C1288" s="53" t="str">
        <f>IFERROR(VLOOKUP(D1288,[28]CODIGOS!$A$1:$I$1872,4,0),"CODIGO INVALIDO ")</f>
        <v>LA JOYA DE LOS SACHAS</v>
      </c>
      <c r="D1288" s="53" t="s">
        <v>95</v>
      </c>
      <c r="E1288" s="53" t="str">
        <f>IFERROR(VLOOKUP(D1288,[29]CODIGOS!$A$1:$I$1872,6,0),"CODIGO INVALIDO ")</f>
        <v>LA JOYA DE LOS SACHAS</v>
      </c>
      <c r="F1288" s="53" t="str">
        <f>IFERROR(VLOOKUP(D1288,[29]CODIGOS!$A$1:$I$1872,7,0),"CODIGO INVALIDO ")</f>
        <v>SACHAS</v>
      </c>
      <c r="G1288" s="53" t="str">
        <f>IFERROR(VLOOKUP(D1288,[29]CODIGOS!$A$1:$I$1872,8,0),"CODIGO INVALIDO ")</f>
        <v>SACHAS 1</v>
      </c>
      <c r="H1288" s="53" t="s">
        <v>1675</v>
      </c>
      <c r="I1288" s="53">
        <v>-0.17419311391575501</v>
      </c>
      <c r="J1288" s="129">
        <v>-76.863613128662095</v>
      </c>
      <c r="K1288" s="24">
        <v>45101</v>
      </c>
      <c r="L1288" s="53" t="s">
        <v>96</v>
      </c>
      <c r="M1288" s="53" t="s">
        <v>17</v>
      </c>
      <c r="N1288" s="148" t="s">
        <v>1676</v>
      </c>
      <c r="O1288" s="148" t="s">
        <v>1539</v>
      </c>
      <c r="P1288" s="53">
        <v>9.92</v>
      </c>
      <c r="Q1288" s="23" t="s">
        <v>550</v>
      </c>
      <c r="R1288" s="53" t="s">
        <v>109</v>
      </c>
      <c r="S1288" s="53" t="s">
        <v>65</v>
      </c>
      <c r="T1288" s="53"/>
      <c r="U1288" s="53" t="s">
        <v>50</v>
      </c>
    </row>
    <row r="1289" spans="1:21" s="186" customFormat="1" ht="15" customHeight="1" x14ac:dyDescent="0.25">
      <c r="A1289" s="53" t="str">
        <f>IFERROR(VLOOKUP(D1289,[28]CODIGOS!$A$1:$I$1872,2,0),"CODIGO INVALIDO ")</f>
        <v>ZONA 2</v>
      </c>
      <c r="B1289" s="53" t="str">
        <f>IFERROR(VLOOKUP(D1289,[28]CODIGOS!$A$1:$I$1872,3,0),"CODIGO INVALIDO ")</f>
        <v>ORELLANA</v>
      </c>
      <c r="C1289" s="53" t="str">
        <f>IFERROR(VLOOKUP(D1289,[28]CODIGOS!$A$1:$I$1872,4,0),"CODIGO INVALIDO ")</f>
        <v>ORELLANA</v>
      </c>
      <c r="D1289" s="53" t="s">
        <v>1677</v>
      </c>
      <c r="E1289" s="53" t="str">
        <f>IFERROR(VLOOKUP(D1289,[29]CODIGOS!$A$1:$I$1872,6,0),"CODIGO INVALIDO ")</f>
        <v>ORELLANA LORETO</v>
      </c>
      <c r="F1289" s="53" t="str">
        <f>IFERROR(VLOOKUP(D1289,[29]CODIGOS!$A$1:$I$1872,7,0),"CODIGO INVALIDO ")</f>
        <v>COCA ORIENTE</v>
      </c>
      <c r="G1289" s="53" t="str">
        <f>IFERROR(VLOOKUP(D1289,[29]CODIGOS!$A$1:$I$1872,8,0),"CODIGO INVALIDO ")</f>
        <v>COCA ORIENTE 2</v>
      </c>
      <c r="H1289" s="53" t="s">
        <v>1678</v>
      </c>
      <c r="I1289" s="53">
        <v>-0.44880421363877498</v>
      </c>
      <c r="J1289" s="129">
        <f>-76.99789679</f>
        <v>-76.997896789999999</v>
      </c>
      <c r="K1289" s="24">
        <v>45114</v>
      </c>
      <c r="L1289" s="53" t="s">
        <v>96</v>
      </c>
      <c r="M1289" s="53" t="s">
        <v>17</v>
      </c>
      <c r="N1289" s="148" t="s">
        <v>1399</v>
      </c>
      <c r="O1289" s="148" t="s">
        <v>1515</v>
      </c>
      <c r="P1289" s="53">
        <v>3.6</v>
      </c>
      <c r="Q1289" s="53" t="s">
        <v>550</v>
      </c>
      <c r="R1289" s="53" t="s">
        <v>47</v>
      </c>
      <c r="S1289" s="53" t="s">
        <v>239</v>
      </c>
      <c r="T1289" s="53" t="s">
        <v>448</v>
      </c>
      <c r="U1289" s="53" t="s">
        <v>50</v>
      </c>
    </row>
    <row r="1290" spans="1:21" s="186" customFormat="1" ht="15" customHeight="1" x14ac:dyDescent="0.25">
      <c r="A1290" s="53" t="str">
        <f>IFERROR(VLOOKUP(D1290,[28]CODIGOS!$A$1:$I$1872,2,0),"CODIGO INVALIDO ")</f>
        <v>ZONA 2</v>
      </c>
      <c r="B1290" s="53" t="str">
        <f>IFERROR(VLOOKUP(D1290,[28]CODIGOS!$A$1:$I$1872,3,0),"CODIGO INVALIDO ")</f>
        <v>ORELLANA</v>
      </c>
      <c r="C1290" s="53" t="str">
        <f>IFERROR(VLOOKUP(D1290,[28]CODIGOS!$A$1:$I$1872,4,0),"CODIGO INVALIDO ")</f>
        <v>LORETO</v>
      </c>
      <c r="D1290" s="53" t="s">
        <v>282</v>
      </c>
      <c r="E1290" s="53" t="str">
        <f>IFERROR(VLOOKUP(D1290,[29]CODIGOS!$A$1:$I$1872,6,0),"CODIGO INVALIDO ")</f>
        <v>ORELLANA LORETO</v>
      </c>
      <c r="F1290" s="53" t="str">
        <f>IFERROR(VLOOKUP(D1290,[29]CODIGOS!$A$1:$I$1872,7,0),"CODIGO INVALIDO ")</f>
        <v>LORETO</v>
      </c>
      <c r="G1290" s="53" t="str">
        <f>IFERROR(VLOOKUP(D1290,[29]CODIGOS!$A$1:$I$1872,8,0),"CODIGO INVALIDO ")</f>
        <v>LORETO 1</v>
      </c>
      <c r="H1290" s="53" t="s">
        <v>1679</v>
      </c>
      <c r="I1290" s="53">
        <v>-0.77014142783830497</v>
      </c>
      <c r="J1290" s="129">
        <v>-77.374761207073803</v>
      </c>
      <c r="K1290" s="24">
        <v>45117</v>
      </c>
      <c r="L1290" s="53" t="s">
        <v>96</v>
      </c>
      <c r="M1290" s="53" t="s">
        <v>17</v>
      </c>
      <c r="N1290" s="148" t="s">
        <v>1399</v>
      </c>
      <c r="O1290" s="148" t="s">
        <v>1414</v>
      </c>
      <c r="P1290" s="53">
        <v>6.03</v>
      </c>
      <c r="Q1290" s="53" t="s">
        <v>550</v>
      </c>
      <c r="R1290" s="53" t="s">
        <v>109</v>
      </c>
      <c r="S1290" s="53" t="s">
        <v>1680</v>
      </c>
      <c r="T1290" s="53"/>
      <c r="U1290" s="53" t="s">
        <v>50</v>
      </c>
    </row>
    <row r="1291" spans="1:21" s="186" customFormat="1" ht="15" customHeight="1" x14ac:dyDescent="0.25">
      <c r="A1291" s="53" t="str">
        <f>IFERROR(VLOOKUP(D1291,[28]CODIGOS!$A$1:$I$1872,2,0),"CODIGO INVALIDO ")</f>
        <v>ZONA 2</v>
      </c>
      <c r="B1291" s="53" t="str">
        <f>IFERROR(VLOOKUP(D1291,[28]CODIGOS!$A$1:$I$1872,3,0),"CODIGO INVALIDO ")</f>
        <v>ORELLANA</v>
      </c>
      <c r="C1291" s="53" t="str">
        <f>IFERROR(VLOOKUP(D1291,[28]CODIGOS!$A$1:$I$1872,4,0),"CODIGO INVALIDO ")</f>
        <v>ORELLANA</v>
      </c>
      <c r="D1291" s="53" t="s">
        <v>1681</v>
      </c>
      <c r="E1291" s="53" t="str">
        <f>IFERROR(VLOOKUP(D1291,[29]CODIGOS!$A$1:$I$1872,6,0),"CODIGO INVALIDO ")</f>
        <v>ORELLANA LORETO</v>
      </c>
      <c r="F1291" s="53" t="str">
        <f>IFERROR(VLOOKUP(D1291,[29]CODIGOS!$A$1:$I$1872,7,0),"CODIGO INVALIDO ")</f>
        <v>DAYUMA</v>
      </c>
      <c r="G1291" s="53" t="str">
        <f>IFERROR(VLOOKUP(D1291,[29]CODIGOS!$A$1:$I$1872,8,0),"CODIGO INVALIDO ")</f>
        <v>DAYUMA 2</v>
      </c>
      <c r="H1291" s="53" t="s">
        <v>1682</v>
      </c>
      <c r="I1291" s="53">
        <v>-0.80623739999999999</v>
      </c>
      <c r="J1291" s="129">
        <v>-76.888657899999998</v>
      </c>
      <c r="K1291" s="24">
        <v>45119</v>
      </c>
      <c r="L1291" s="53" t="s">
        <v>96</v>
      </c>
      <c r="M1291" s="53" t="s">
        <v>17</v>
      </c>
      <c r="N1291" s="148" t="s">
        <v>1393</v>
      </c>
      <c r="O1291" s="148" t="s">
        <v>1477</v>
      </c>
      <c r="P1291" s="53">
        <v>3.64</v>
      </c>
      <c r="Q1291" s="53" t="s">
        <v>550</v>
      </c>
      <c r="R1291" s="53" t="s">
        <v>47</v>
      </c>
      <c r="S1291" s="53" t="s">
        <v>239</v>
      </c>
      <c r="T1291" s="53" t="s">
        <v>518</v>
      </c>
      <c r="U1291" s="53" t="s">
        <v>50</v>
      </c>
    </row>
    <row r="1292" spans="1:21" s="186" customFormat="1" ht="15" customHeight="1" x14ac:dyDescent="0.25">
      <c r="A1292" s="53" t="str">
        <f>IFERROR(VLOOKUP(D1292,[28]CODIGOS!$A$1:$I$1872,2,0),"CODIGO INVALIDO ")</f>
        <v>ZONA 2</v>
      </c>
      <c r="B1292" s="53" t="str">
        <f>IFERROR(VLOOKUP(D1292,[28]CODIGOS!$A$1:$I$1872,3,0),"CODIGO INVALIDO ")</f>
        <v>ORELLANA</v>
      </c>
      <c r="C1292" s="53" t="str">
        <f>IFERROR(VLOOKUP(D1292,[28]CODIGOS!$A$1:$I$1872,4,0),"CODIGO INVALIDO ")</f>
        <v>LA JOYA DE LOS SACHAS</v>
      </c>
      <c r="D1292" s="53" t="s">
        <v>95</v>
      </c>
      <c r="E1292" s="53" t="str">
        <f>IFERROR(VLOOKUP(D1292,[29]CODIGOS!$A$1:$I$1872,6,0),"CODIGO INVALIDO ")</f>
        <v>LA JOYA DE LOS SACHAS</v>
      </c>
      <c r="F1292" s="53" t="str">
        <f>IFERROR(VLOOKUP(D1292,[29]CODIGOS!$A$1:$I$1872,7,0),"CODIGO INVALIDO ")</f>
        <v>SACHAS</v>
      </c>
      <c r="G1292" s="53" t="str">
        <f>IFERROR(VLOOKUP(D1292,[29]CODIGOS!$A$1:$I$1872,8,0),"CODIGO INVALIDO ")</f>
        <v>SACHAS 1</v>
      </c>
      <c r="H1292" s="53" t="s">
        <v>1683</v>
      </c>
      <c r="I1292" s="53">
        <v>-0.328182571684353</v>
      </c>
      <c r="J1292" s="129">
        <v>-76.893439292907701</v>
      </c>
      <c r="K1292" s="24">
        <v>45120</v>
      </c>
      <c r="L1292" s="53" t="s">
        <v>96</v>
      </c>
      <c r="M1292" s="53" t="s">
        <v>17</v>
      </c>
      <c r="N1292" s="148" t="s">
        <v>1408</v>
      </c>
      <c r="O1292" s="148" t="s">
        <v>1477</v>
      </c>
      <c r="P1292" s="53">
        <v>2.52</v>
      </c>
      <c r="Q1292" s="53" t="s">
        <v>550</v>
      </c>
      <c r="R1292" s="53" t="s">
        <v>47</v>
      </c>
      <c r="S1292" s="53" t="s">
        <v>238</v>
      </c>
      <c r="T1292" s="53"/>
      <c r="U1292" s="53" t="s">
        <v>50</v>
      </c>
    </row>
    <row r="1293" spans="1:21" s="186" customFormat="1" ht="15" customHeight="1" x14ac:dyDescent="0.25">
      <c r="A1293" s="53" t="str">
        <f>IFERROR(VLOOKUP(D1293,[28]CODIGOS!$A$1:$I$1872,2,0),"CODIGO INVALIDO ")</f>
        <v>ZONA 2</v>
      </c>
      <c r="B1293" s="53" t="str">
        <f>IFERROR(VLOOKUP(D1293,[28]CODIGOS!$A$1:$I$1872,3,0),"CODIGO INVALIDO ")</f>
        <v>ORELLANA</v>
      </c>
      <c r="C1293" s="53" t="str">
        <f>IFERROR(VLOOKUP(D1293,[28]CODIGOS!$A$1:$I$1872,4,0),"CODIGO INVALIDO ")</f>
        <v>ORELLANA</v>
      </c>
      <c r="D1293" s="53" t="s">
        <v>172</v>
      </c>
      <c r="E1293" s="53" t="str">
        <f>IFERROR(VLOOKUP(D1293,[29]CODIGOS!$A$1:$I$1872,6,0),"CODIGO INVALIDO ")</f>
        <v>ORELLANA LORETO</v>
      </c>
      <c r="F1293" s="53" t="str">
        <f>IFERROR(VLOOKUP(D1293,[29]CODIGOS!$A$1:$I$1872,7,0),"CODIGO INVALIDO ")</f>
        <v>COCA OCCIDENTE</v>
      </c>
      <c r="G1293" s="53" t="str">
        <f>IFERROR(VLOOKUP(D1293,[29]CODIGOS!$A$1:$I$1872,8,0),"CODIGO INVALIDO ")</f>
        <v>COCA OCCIDENTE 4</v>
      </c>
      <c r="H1293" s="53" t="s">
        <v>1684</v>
      </c>
      <c r="I1293" s="53">
        <v>-0.44149796354652299</v>
      </c>
      <c r="J1293" s="129">
        <v>-77.007320523261996</v>
      </c>
      <c r="K1293" s="24">
        <v>45122</v>
      </c>
      <c r="L1293" s="53" t="s">
        <v>96</v>
      </c>
      <c r="M1293" s="53" t="s">
        <v>17</v>
      </c>
      <c r="N1293" s="148" t="s">
        <v>1439</v>
      </c>
      <c r="O1293" s="148" t="s">
        <v>1510</v>
      </c>
      <c r="P1293" s="53">
        <v>3.52</v>
      </c>
      <c r="Q1293" s="53" t="s">
        <v>550</v>
      </c>
      <c r="R1293" s="53" t="s">
        <v>47</v>
      </c>
      <c r="S1293" s="53" t="s">
        <v>239</v>
      </c>
      <c r="T1293" s="53" t="s">
        <v>1685</v>
      </c>
      <c r="U1293" s="53" t="s">
        <v>50</v>
      </c>
    </row>
    <row r="1294" spans="1:21" s="186" customFormat="1" ht="15" customHeight="1" x14ac:dyDescent="0.25">
      <c r="A1294" s="53" t="str">
        <f>IFERROR(VLOOKUP(D1294,[28]CODIGOS!$A$1:$I$1872,2,0),"CODIGO INVALIDO ")</f>
        <v>ZONA 2</v>
      </c>
      <c r="B1294" s="53" t="str">
        <f>IFERROR(VLOOKUP(D1294,[28]CODIGOS!$A$1:$I$1872,3,0),"CODIGO INVALIDO ")</f>
        <v>ORELLANA</v>
      </c>
      <c r="C1294" s="53" t="str">
        <f>IFERROR(VLOOKUP(D1294,[28]CODIGOS!$A$1:$I$1872,4,0),"CODIGO INVALIDO ")</f>
        <v>ORELLANA</v>
      </c>
      <c r="D1294" s="53" t="s">
        <v>1686</v>
      </c>
      <c r="E1294" s="53" t="str">
        <f>IFERROR(VLOOKUP(D1294,[29]CODIGOS!$A$1:$I$1872,6,0),"CODIGO INVALIDO ")</f>
        <v>ORELLANA LORETO</v>
      </c>
      <c r="F1294" s="53" t="str">
        <f>IFERROR(VLOOKUP(D1294,[29]CODIGOS!$A$1:$I$1872,7,0),"CODIGO INVALIDO ")</f>
        <v>COCA ORIENTE</v>
      </c>
      <c r="G1294" s="53" t="str">
        <f>IFERROR(VLOOKUP(D1294,[29]CODIGOS!$A$1:$I$1872,8,0),"CODIGO INVALIDO ")</f>
        <v>COCA ORIENTE 4</v>
      </c>
      <c r="H1294" s="53" t="s">
        <v>1687</v>
      </c>
      <c r="I1294" s="53">
        <v>-0.43016130000000002</v>
      </c>
      <c r="J1294" s="129">
        <v>-76.9996388</v>
      </c>
      <c r="K1294" s="24">
        <v>45138</v>
      </c>
      <c r="L1294" s="53" t="s">
        <v>96</v>
      </c>
      <c r="M1294" s="53" t="s">
        <v>17</v>
      </c>
      <c r="N1294" s="148">
        <v>0.57986111111111105</v>
      </c>
      <c r="O1294" s="148">
        <v>0.70833333333333337</v>
      </c>
      <c r="P1294" s="53">
        <v>6.69</v>
      </c>
      <c r="Q1294" s="53" t="s">
        <v>550</v>
      </c>
      <c r="R1294" s="53" t="s">
        <v>47</v>
      </c>
      <c r="S1294" s="53" t="s">
        <v>75</v>
      </c>
      <c r="T1294" s="53" t="s">
        <v>663</v>
      </c>
      <c r="U1294" s="53" t="s">
        <v>50</v>
      </c>
    </row>
    <row r="1295" spans="1:21" s="186" customFormat="1" ht="15" customHeight="1" x14ac:dyDescent="0.25">
      <c r="A1295" s="53" t="str">
        <f>IFERROR(VLOOKUP(D1295,[28]CODIGOS!$A$1:$I$1872,2,0),"CODIGO INVALIDO ")</f>
        <v>ZONA 2</v>
      </c>
      <c r="B1295" s="53" t="str">
        <f>IFERROR(VLOOKUP(D1295,[28]CODIGOS!$A$1:$I$1872,3,0),"CODIGO INVALIDO ")</f>
        <v>ORELLANA</v>
      </c>
      <c r="C1295" s="53" t="str">
        <f>IFERROR(VLOOKUP(D1295,[28]CODIGOS!$A$1:$I$1872,4,0),"CODIGO INVALIDO ")</f>
        <v>ORELLANA</v>
      </c>
      <c r="D1295" s="53" t="s">
        <v>1688</v>
      </c>
      <c r="E1295" s="53" t="str">
        <f>IFERROR(VLOOKUP(D1295,[29]CODIGOS!$A$1:$I$1872,6,0),"CODIGO INVALIDO ")</f>
        <v>ORELLANA LORETO</v>
      </c>
      <c r="F1295" s="53" t="str">
        <f>IFERROR(VLOOKUP(D1295,[29]CODIGOS!$A$1:$I$1872,7,0),"CODIGO INVALIDO ")</f>
        <v>COCA OCCIDENTE</v>
      </c>
      <c r="G1295" s="53" t="str">
        <f>IFERROR(VLOOKUP(D1295,[29]CODIGOS!$A$1:$I$1872,8,0),"CODIGO INVALIDO ")</f>
        <v>COCA OCCIDENTE 2</v>
      </c>
      <c r="H1295" s="53" t="s">
        <v>1689</v>
      </c>
      <c r="I1295" s="53">
        <v>-0.44342226900802401</v>
      </c>
      <c r="J1295" s="129">
        <v>-77.000197325132305</v>
      </c>
      <c r="K1295" s="24">
        <v>45141</v>
      </c>
      <c r="L1295" s="53" t="s">
        <v>96</v>
      </c>
      <c r="M1295" s="53" t="s">
        <v>17</v>
      </c>
      <c r="N1295" s="148">
        <v>0.45833333333333331</v>
      </c>
      <c r="O1295" s="148">
        <v>0.5</v>
      </c>
      <c r="P1295" s="53">
        <v>9.02</v>
      </c>
      <c r="Q1295" s="53" t="s">
        <v>550</v>
      </c>
      <c r="R1295" s="53" t="s">
        <v>47</v>
      </c>
      <c r="S1295" s="53" t="s">
        <v>1508</v>
      </c>
      <c r="T1295" s="53" t="s">
        <v>239</v>
      </c>
      <c r="U1295" s="53" t="s">
        <v>50</v>
      </c>
    </row>
    <row r="1296" spans="1:21" s="186" customFormat="1" ht="15" customHeight="1" x14ac:dyDescent="0.25">
      <c r="A1296" s="53" t="str">
        <f>IFERROR(VLOOKUP(D1296,[28]CODIGOS!$A$1:$I$1872,2,0),"CODIGO INVALIDO ")</f>
        <v>ZONA 2</v>
      </c>
      <c r="B1296" s="53" t="str">
        <f>IFERROR(VLOOKUP(D1296,[28]CODIGOS!$A$1:$I$1872,3,0),"CODIGO INVALIDO ")</f>
        <v>ORELLANA</v>
      </c>
      <c r="C1296" s="53" t="str">
        <f>IFERROR(VLOOKUP(D1296,[28]CODIGOS!$A$1:$I$1872,4,0),"CODIGO INVALIDO ")</f>
        <v>ORELLANA</v>
      </c>
      <c r="D1296" s="53" t="s">
        <v>1688</v>
      </c>
      <c r="E1296" s="53" t="str">
        <f>IFERROR(VLOOKUP(D1296,[29]CODIGOS!$A$1:$I$1872,6,0),"CODIGO INVALIDO ")</f>
        <v>ORELLANA LORETO</v>
      </c>
      <c r="F1296" s="53" t="str">
        <f>IFERROR(VLOOKUP(D1296,[29]CODIGOS!$A$1:$I$1872,7,0),"CODIGO INVALIDO ")</f>
        <v>COCA OCCIDENTE</v>
      </c>
      <c r="G1296" s="53" t="str">
        <f>IFERROR(VLOOKUP(D1296,[29]CODIGOS!$A$1:$I$1872,8,0),"CODIGO INVALIDO ")</f>
        <v>COCA OCCIDENTE 2</v>
      </c>
      <c r="H1296" s="53" t="s">
        <v>1689</v>
      </c>
      <c r="I1296" s="53">
        <v>-0.44209512800174999</v>
      </c>
      <c r="J1296" s="129">
        <v>-77.001342398101599</v>
      </c>
      <c r="K1296" s="24">
        <v>45141</v>
      </c>
      <c r="L1296" s="53" t="s">
        <v>96</v>
      </c>
      <c r="M1296" s="53" t="s">
        <v>17</v>
      </c>
      <c r="N1296" s="148">
        <v>0.58333333333333337</v>
      </c>
      <c r="O1296" s="148">
        <v>0.625</v>
      </c>
      <c r="P1296" s="53">
        <v>5.45</v>
      </c>
      <c r="Q1296" s="53" t="s">
        <v>550</v>
      </c>
      <c r="R1296" s="53" t="s">
        <v>47</v>
      </c>
      <c r="S1296" s="53" t="s">
        <v>1419</v>
      </c>
      <c r="T1296" s="53"/>
      <c r="U1296" s="53" t="s">
        <v>50</v>
      </c>
    </row>
    <row r="1297" spans="1:21" s="186" customFormat="1" ht="15" customHeight="1" x14ac:dyDescent="0.25">
      <c r="A1297" s="53" t="str">
        <f>IFERROR(VLOOKUP(D1297,[28]CODIGOS!$A$1:$I$1872,2,0),"CODIGO INVALIDO ")</f>
        <v>ZONA 2</v>
      </c>
      <c r="B1297" s="53" t="str">
        <f>IFERROR(VLOOKUP(D1297,[28]CODIGOS!$A$1:$I$1872,3,0),"CODIGO INVALIDO ")</f>
        <v>ORELLANA</v>
      </c>
      <c r="C1297" s="53" t="str">
        <f>IFERROR(VLOOKUP(D1297,[28]CODIGOS!$A$1:$I$1872,4,0),"CODIGO INVALIDO ")</f>
        <v>ORELLANA</v>
      </c>
      <c r="D1297" s="53" t="s">
        <v>93</v>
      </c>
      <c r="E1297" s="53" t="str">
        <f>IFERROR(VLOOKUP(D1297,[29]CODIGOS!$A$1:$I$1872,6,0),"CODIGO INVALIDO ")</f>
        <v>ORELLANA LORETO</v>
      </c>
      <c r="F1297" s="53" t="str">
        <f>IFERROR(VLOOKUP(D1297,[29]CODIGOS!$A$1:$I$1872,7,0),"CODIGO INVALIDO ")</f>
        <v>COCA ORIENTE</v>
      </c>
      <c r="G1297" s="53" t="str">
        <f>IFERROR(VLOOKUP(D1297,[29]CODIGOS!$A$1:$I$1872,8,0),"CODIGO INVALIDO ")</f>
        <v>COCA ORIENTE 3</v>
      </c>
      <c r="H1297" s="53" t="s">
        <v>1690</v>
      </c>
      <c r="I1297" s="53">
        <v>-0.47886529360219199</v>
      </c>
      <c r="J1297" s="129">
        <v>-76.977714300155597</v>
      </c>
      <c r="K1297" s="24">
        <v>45148</v>
      </c>
      <c r="L1297" s="53" t="s">
        <v>96</v>
      </c>
      <c r="M1297" s="53" t="s">
        <v>17</v>
      </c>
      <c r="N1297" s="148">
        <v>0.91666666666666663</v>
      </c>
      <c r="O1297" s="148">
        <v>8.3333333333333329E-2</v>
      </c>
      <c r="P1297" s="53">
        <v>26.3</v>
      </c>
      <c r="Q1297" s="53" t="s">
        <v>550</v>
      </c>
      <c r="R1297" s="53" t="s">
        <v>47</v>
      </c>
      <c r="S1297" s="53" t="s">
        <v>1656</v>
      </c>
      <c r="T1297" s="53" t="s">
        <v>166</v>
      </c>
      <c r="U1297" s="53" t="s">
        <v>50</v>
      </c>
    </row>
    <row r="1298" spans="1:21" s="186" customFormat="1" ht="15" customHeight="1" x14ac:dyDescent="0.25">
      <c r="A1298" s="53" t="str">
        <f>IFERROR(VLOOKUP(D1298,[28]CODIGOS!$A$1:$I$1872,2,0),"CODIGO INVALIDO ")</f>
        <v>ZONA 2</v>
      </c>
      <c r="B1298" s="53" t="str">
        <f>IFERROR(VLOOKUP(D1298,[28]CODIGOS!$A$1:$I$1872,3,0),"CODIGO INVALIDO ")</f>
        <v>ORELLANA</v>
      </c>
      <c r="C1298" s="53" t="str">
        <f>IFERROR(VLOOKUP(D1298,[28]CODIGOS!$A$1:$I$1872,4,0),"CODIGO INVALIDO ")</f>
        <v>ORELLANA</v>
      </c>
      <c r="D1298" s="53" t="s">
        <v>93</v>
      </c>
      <c r="E1298" s="53" t="str">
        <f>IFERROR(VLOOKUP(D1298,[29]CODIGOS!$A$1:$I$1872,6,0),"CODIGO INVALIDO ")</f>
        <v>ORELLANA LORETO</v>
      </c>
      <c r="F1298" s="53" t="str">
        <f>IFERROR(VLOOKUP(D1298,[29]CODIGOS!$A$1:$I$1872,7,0),"CODIGO INVALIDO ")</f>
        <v>COCA ORIENTE</v>
      </c>
      <c r="G1298" s="53" t="str">
        <f>IFERROR(VLOOKUP(D1298,[29]CODIGOS!$A$1:$I$1872,8,0),"CODIGO INVALIDO ")</f>
        <v>COCA ORIENTE 3</v>
      </c>
      <c r="H1298" s="53" t="s">
        <v>1691</v>
      </c>
      <c r="I1298" s="23">
        <v>-0.478768737449422</v>
      </c>
      <c r="J1298" s="129">
        <v>-76.887380760216104</v>
      </c>
      <c r="K1298" s="24">
        <v>45254</v>
      </c>
      <c r="L1298" s="53" t="s">
        <v>96</v>
      </c>
      <c r="M1298" s="53" t="s">
        <v>17</v>
      </c>
      <c r="N1298" s="148">
        <v>0.45833333333333331</v>
      </c>
      <c r="O1298" s="148">
        <v>0.5</v>
      </c>
      <c r="P1298" s="53">
        <v>4.37</v>
      </c>
      <c r="Q1298" s="53" t="s">
        <v>550</v>
      </c>
      <c r="R1298" s="23" t="s">
        <v>47</v>
      </c>
      <c r="S1298" s="53" t="s">
        <v>416</v>
      </c>
      <c r="T1298" s="53" t="s">
        <v>239</v>
      </c>
      <c r="U1298" s="53" t="s">
        <v>50</v>
      </c>
    </row>
    <row r="1299" spans="1:21" s="186" customFormat="1" ht="15" customHeight="1" x14ac:dyDescent="0.25">
      <c r="A1299" s="53" t="str">
        <f>IFERROR(VLOOKUP(D1299,[28]CODIGOS!$A$1:$I$1872,2,0),"CODIGO INVALIDO ")</f>
        <v>ZONA 3</v>
      </c>
      <c r="B1299" s="53" t="str">
        <f>IFERROR(VLOOKUP(D1299,[28]CODIGOS!$A$1:$I$1872,3,0),"CODIGO INVALIDO ")</f>
        <v>PASTAZA</v>
      </c>
      <c r="C1299" s="53" t="str">
        <f>IFERROR(VLOOKUP(D1299,[28]CODIGOS!$A$1:$I$1872,4,0),"CODIGO INVALIDO ")</f>
        <v>PASTAZA</v>
      </c>
      <c r="D1299" s="53" t="s">
        <v>688</v>
      </c>
      <c r="E1299" s="53" t="str">
        <f>IFERROR(VLOOKUP(D1299,[29]CODIGOS!$A$1:$I$1872,6,0),"CODIGO INVALIDO ")</f>
        <v>PASTAZA</v>
      </c>
      <c r="F1299" s="53" t="str">
        <f>IFERROR(VLOOKUP(D1299,[29]CODIGOS!$A$1:$I$1872,7,0),"CODIGO INVALIDO ")</f>
        <v>10 DE AGOSTO</v>
      </c>
      <c r="G1299" s="53" t="str">
        <f>IFERROR(VLOOKUP(D1299,[29]CODIGOS!$A$1:$I$1872,8,0),"CODIGO INVALIDO ")</f>
        <v>10 DE AGOSTO 1</v>
      </c>
      <c r="H1299" s="53" t="s">
        <v>1692</v>
      </c>
      <c r="I1299" s="53">
        <v>-1.4356613825323199</v>
      </c>
      <c r="J1299" s="129">
        <v>-77.795582727661198</v>
      </c>
      <c r="K1299" s="24">
        <v>44938</v>
      </c>
      <c r="L1299" s="53" t="s">
        <v>45</v>
      </c>
      <c r="M1299" s="53" t="s">
        <v>17</v>
      </c>
      <c r="N1299" s="148" t="s">
        <v>1409</v>
      </c>
      <c r="O1299" s="148" t="s">
        <v>1400</v>
      </c>
      <c r="P1299" s="53">
        <v>1.88</v>
      </c>
      <c r="Q1299" s="53" t="s">
        <v>46</v>
      </c>
      <c r="R1299" s="53" t="s">
        <v>47</v>
      </c>
      <c r="S1299" s="53" t="s">
        <v>75</v>
      </c>
      <c r="T1299" s="53" t="s">
        <v>228</v>
      </c>
      <c r="U1299" s="53" t="s">
        <v>50</v>
      </c>
    </row>
    <row r="1300" spans="1:21" s="186" customFormat="1" ht="15" customHeight="1" x14ac:dyDescent="0.25">
      <c r="A1300" s="53" t="str">
        <f>IFERROR(VLOOKUP(D1300,[28]CODIGOS!$A$1:$I$1872,2,0),"CODIGO INVALIDO ")</f>
        <v>ZONA 3</v>
      </c>
      <c r="B1300" s="53" t="str">
        <f>IFERROR(VLOOKUP(D1300,[28]CODIGOS!$A$1:$I$1872,3,0),"CODIGO INVALIDO ")</f>
        <v>PASTAZA</v>
      </c>
      <c r="C1300" s="53" t="str">
        <f>IFERROR(VLOOKUP(D1300,[28]CODIGOS!$A$1:$I$1872,4,0),"CODIGO INVALIDO ")</f>
        <v>PASTAZA</v>
      </c>
      <c r="D1300" s="53" t="s">
        <v>385</v>
      </c>
      <c r="E1300" s="53" t="str">
        <f>IFERROR(VLOOKUP(D1300,[29]CODIGOS!$A$1:$I$1872,6,0),"CODIGO INVALIDO ")</f>
        <v>PASTAZA</v>
      </c>
      <c r="F1300" s="53" t="str">
        <f>IFERROR(VLOOKUP(D1300,[29]CODIGOS!$A$1:$I$1872,7,0),"CODIGO INVALIDO ")</f>
        <v>TARQUI</v>
      </c>
      <c r="G1300" s="53" t="str">
        <f>IFERROR(VLOOKUP(D1300,[29]CODIGOS!$A$1:$I$1872,8,0),"CODIGO INVALIDO ")</f>
        <v>TARQUI 1</v>
      </c>
      <c r="H1300" s="53" t="s">
        <v>1693</v>
      </c>
      <c r="I1300" s="53">
        <v>-1.6381599229397701</v>
      </c>
      <c r="J1300" s="129">
        <v>-77.838780303312106</v>
      </c>
      <c r="K1300" s="24">
        <v>44945</v>
      </c>
      <c r="L1300" s="53" t="s">
        <v>45</v>
      </c>
      <c r="M1300" s="53" t="s">
        <v>17</v>
      </c>
      <c r="N1300" s="148" t="s">
        <v>1481</v>
      </c>
      <c r="O1300" s="148" t="s">
        <v>1448</v>
      </c>
      <c r="P1300" s="53">
        <v>19.48</v>
      </c>
      <c r="Q1300" s="53" t="s">
        <v>46</v>
      </c>
      <c r="R1300" s="53" t="s">
        <v>47</v>
      </c>
      <c r="S1300" s="53" t="s">
        <v>228</v>
      </c>
      <c r="T1300" s="53"/>
      <c r="U1300" s="53" t="s">
        <v>50</v>
      </c>
    </row>
    <row r="1301" spans="1:21" s="186" customFormat="1" ht="15" customHeight="1" x14ac:dyDescent="0.25">
      <c r="A1301" s="53" t="str">
        <f>IFERROR(VLOOKUP(D1301,[28]CODIGOS!$A$1:$I$1872,2,0),"CODIGO INVALIDO ")</f>
        <v>ZONA 3</v>
      </c>
      <c r="B1301" s="53" t="str">
        <f>IFERROR(VLOOKUP(D1301,[28]CODIGOS!$A$1:$I$1872,3,0),"CODIGO INVALIDO ")</f>
        <v>PASTAZA</v>
      </c>
      <c r="C1301" s="53" t="str">
        <f>IFERROR(VLOOKUP(D1301,[28]CODIGOS!$A$1:$I$1872,4,0),"CODIGO INVALIDO ")</f>
        <v>PASTAZA</v>
      </c>
      <c r="D1301" s="53" t="s">
        <v>385</v>
      </c>
      <c r="E1301" s="53" t="str">
        <f>IFERROR(VLOOKUP(D1301,[29]CODIGOS!$A$1:$I$1872,6,0),"CODIGO INVALIDO ")</f>
        <v>PASTAZA</v>
      </c>
      <c r="F1301" s="53" t="str">
        <f>IFERROR(VLOOKUP(D1301,[29]CODIGOS!$A$1:$I$1872,7,0),"CODIGO INVALIDO ")</f>
        <v>TARQUI</v>
      </c>
      <c r="G1301" s="53" t="str">
        <f>IFERROR(VLOOKUP(D1301,[29]CODIGOS!$A$1:$I$1872,8,0),"CODIGO INVALIDO ")</f>
        <v>TARQUI 1</v>
      </c>
      <c r="H1301" s="53" t="s">
        <v>44</v>
      </c>
      <c r="I1301" s="53">
        <v>-1.4555499999999999</v>
      </c>
      <c r="J1301" s="129">
        <v>-78.12133</v>
      </c>
      <c r="K1301" s="24">
        <v>44950</v>
      </c>
      <c r="L1301" s="53" t="s">
        <v>45</v>
      </c>
      <c r="M1301" s="53" t="s">
        <v>17</v>
      </c>
      <c r="N1301" s="148" t="s">
        <v>1391</v>
      </c>
      <c r="O1301" s="148" t="s">
        <v>1479</v>
      </c>
      <c r="P1301" s="53">
        <v>2.79</v>
      </c>
      <c r="Q1301" s="53" t="s">
        <v>46</v>
      </c>
      <c r="R1301" s="53" t="s">
        <v>47</v>
      </c>
      <c r="S1301" s="53" t="s">
        <v>1300</v>
      </c>
      <c r="T1301" s="53" t="s">
        <v>1694</v>
      </c>
      <c r="U1301" s="53" t="s">
        <v>50</v>
      </c>
    </row>
    <row r="1302" spans="1:21" s="186" customFormat="1" ht="15" customHeight="1" x14ac:dyDescent="0.25">
      <c r="A1302" s="53" t="str">
        <f>IFERROR(VLOOKUP(D1302,[28]CODIGOS!$A$1:$I$1872,2,0),"CODIGO INVALIDO ")</f>
        <v>ZONA 3</v>
      </c>
      <c r="B1302" s="53" t="str">
        <f>IFERROR(VLOOKUP(D1302,[28]CODIGOS!$A$1:$I$1872,3,0),"CODIGO INVALIDO ")</f>
        <v>PASTAZA</v>
      </c>
      <c r="C1302" s="53" t="str">
        <f>IFERROR(VLOOKUP(D1302,[28]CODIGOS!$A$1:$I$1872,4,0),"CODIGO INVALIDO ")</f>
        <v>PASTAZA</v>
      </c>
      <c r="D1302" s="53" t="s">
        <v>385</v>
      </c>
      <c r="E1302" s="53" t="str">
        <f>IFERROR(VLOOKUP(D1302,[29]CODIGOS!$A$1:$I$1872,6,0),"CODIGO INVALIDO ")</f>
        <v>PASTAZA</v>
      </c>
      <c r="F1302" s="53" t="str">
        <f>IFERROR(VLOOKUP(D1302,[29]CODIGOS!$A$1:$I$1872,7,0),"CODIGO INVALIDO ")</f>
        <v>TARQUI</v>
      </c>
      <c r="G1302" s="53" t="str">
        <f>IFERROR(VLOOKUP(D1302,[29]CODIGOS!$A$1:$I$1872,8,0),"CODIGO INVALIDO ")</f>
        <v>TARQUI 1</v>
      </c>
      <c r="H1302" s="53" t="s">
        <v>1695</v>
      </c>
      <c r="I1302" s="53">
        <v>-1.4951125817569999</v>
      </c>
      <c r="J1302" s="129">
        <v>-78.015741840100006</v>
      </c>
      <c r="K1302" s="24">
        <v>44950</v>
      </c>
      <c r="L1302" s="53" t="s">
        <v>45</v>
      </c>
      <c r="M1302" s="53" t="s">
        <v>17</v>
      </c>
      <c r="N1302" s="148" t="s">
        <v>1496</v>
      </c>
      <c r="O1302" s="148" t="s">
        <v>1539</v>
      </c>
      <c r="P1302" s="53">
        <v>2.5</v>
      </c>
      <c r="Q1302" s="53" t="s">
        <v>46</v>
      </c>
      <c r="R1302" s="53" t="s">
        <v>47</v>
      </c>
      <c r="S1302" s="53" t="s">
        <v>166</v>
      </c>
      <c r="T1302" s="53"/>
      <c r="U1302" s="53" t="s">
        <v>50</v>
      </c>
    </row>
    <row r="1303" spans="1:21" s="186" customFormat="1" ht="15" customHeight="1" x14ac:dyDescent="0.25">
      <c r="A1303" s="53" t="str">
        <f>IFERROR(VLOOKUP(D1303,[28]CODIGOS!$A$1:$I$1872,2,0),"CODIGO INVALIDO ")</f>
        <v>ZONA 3</v>
      </c>
      <c r="B1303" s="53" t="str">
        <f>IFERROR(VLOOKUP(D1303,[28]CODIGOS!$A$1:$I$1872,3,0),"CODIGO INVALIDO ")</f>
        <v>PASTAZA</v>
      </c>
      <c r="C1303" s="53" t="str">
        <f>IFERROR(VLOOKUP(D1303,[28]CODIGOS!$A$1:$I$1872,4,0),"CODIGO INVALIDO ")</f>
        <v>PASTAZA</v>
      </c>
      <c r="D1303" s="53" t="s">
        <v>385</v>
      </c>
      <c r="E1303" s="53" t="str">
        <f>IFERROR(VLOOKUP(D1303,[29]CODIGOS!$A$1:$I$1872,6,0),"CODIGO INVALIDO ")</f>
        <v>PASTAZA</v>
      </c>
      <c r="F1303" s="53" t="str">
        <f>IFERROR(VLOOKUP(D1303,[29]CODIGOS!$A$1:$I$1872,7,0),"CODIGO INVALIDO ")</f>
        <v>TARQUI</v>
      </c>
      <c r="G1303" s="53" t="str">
        <f>IFERROR(VLOOKUP(D1303,[29]CODIGOS!$A$1:$I$1872,8,0),"CODIGO INVALIDO ")</f>
        <v>TARQUI 1</v>
      </c>
      <c r="H1303" s="53" t="s">
        <v>1696</v>
      </c>
      <c r="I1303" s="53">
        <v>-1.5928123761999999</v>
      </c>
      <c r="J1303" s="129">
        <v>-77.75556564</v>
      </c>
      <c r="K1303" s="24">
        <v>44951</v>
      </c>
      <c r="L1303" s="53" t="s">
        <v>45</v>
      </c>
      <c r="M1303" s="53" t="s">
        <v>17</v>
      </c>
      <c r="N1303" s="148" t="s">
        <v>1477</v>
      </c>
      <c r="O1303" s="148" t="s">
        <v>1448</v>
      </c>
      <c r="P1303" s="53">
        <v>4.0199999999999996</v>
      </c>
      <c r="Q1303" s="53" t="s">
        <v>46</v>
      </c>
      <c r="R1303" s="53" t="s">
        <v>47</v>
      </c>
      <c r="S1303" s="53" t="s">
        <v>685</v>
      </c>
      <c r="T1303" s="53" t="s">
        <v>75</v>
      </c>
      <c r="U1303" s="53" t="s">
        <v>50</v>
      </c>
    </row>
    <row r="1304" spans="1:21" s="186" customFormat="1" ht="15" customHeight="1" x14ac:dyDescent="0.25">
      <c r="A1304" s="53" t="str">
        <f>IFERROR(VLOOKUP(D1304,[28]CODIGOS!$A$1:$I$1872,2,0),"CODIGO INVALIDO ")</f>
        <v>ZONA 3</v>
      </c>
      <c r="B1304" s="53" t="str">
        <f>IFERROR(VLOOKUP(D1304,[28]CODIGOS!$A$1:$I$1872,3,0),"CODIGO INVALIDO ")</f>
        <v>PASTAZA</v>
      </c>
      <c r="C1304" s="53" t="str">
        <f>IFERROR(VLOOKUP(D1304,[28]CODIGOS!$A$1:$I$1872,4,0),"CODIGO INVALIDO ")</f>
        <v>PASTAZA</v>
      </c>
      <c r="D1304" s="53" t="s">
        <v>385</v>
      </c>
      <c r="E1304" s="53" t="str">
        <f>IFERROR(VLOOKUP(D1304,[29]CODIGOS!$A$1:$I$1872,6,0),"CODIGO INVALIDO ")</f>
        <v>PASTAZA</v>
      </c>
      <c r="F1304" s="53" t="str">
        <f>IFERROR(VLOOKUP(D1304,[29]CODIGOS!$A$1:$I$1872,7,0),"CODIGO INVALIDO ")</f>
        <v>TARQUI</v>
      </c>
      <c r="G1304" s="53" t="str">
        <f>IFERROR(VLOOKUP(D1304,[29]CODIGOS!$A$1:$I$1872,8,0),"CODIGO INVALIDO ")</f>
        <v>TARQUI 1</v>
      </c>
      <c r="H1304" s="53" t="s">
        <v>44</v>
      </c>
      <c r="I1304" s="53">
        <v>-1.4554546730148299</v>
      </c>
      <c r="J1304" s="129">
        <v>-78.120981217216396</v>
      </c>
      <c r="K1304" s="24">
        <v>44960</v>
      </c>
      <c r="L1304" s="53" t="s">
        <v>45</v>
      </c>
      <c r="M1304" s="53" t="s">
        <v>17</v>
      </c>
      <c r="N1304" s="148" t="s">
        <v>1477</v>
      </c>
      <c r="O1304" s="148" t="s">
        <v>1448</v>
      </c>
      <c r="P1304" s="53">
        <v>1.82</v>
      </c>
      <c r="Q1304" s="53" t="s">
        <v>46</v>
      </c>
      <c r="R1304" s="53" t="s">
        <v>47</v>
      </c>
      <c r="S1304" s="53" t="s">
        <v>1157</v>
      </c>
      <c r="T1304" s="53" t="s">
        <v>166</v>
      </c>
      <c r="U1304" s="53" t="s">
        <v>50</v>
      </c>
    </row>
    <row r="1305" spans="1:21" s="186" customFormat="1" ht="15" customHeight="1" x14ac:dyDescent="0.25">
      <c r="A1305" s="53" t="str">
        <f>IFERROR(VLOOKUP(D1305,[28]CODIGOS!$A$1:$I$1872,2,0),"CODIGO INVALIDO ")</f>
        <v>ZONA 3</v>
      </c>
      <c r="B1305" s="53" t="str">
        <f>IFERROR(VLOOKUP(D1305,[28]CODIGOS!$A$1:$I$1872,3,0),"CODIGO INVALIDO ")</f>
        <v>PASTAZA</v>
      </c>
      <c r="C1305" s="53" t="str">
        <f>IFERROR(VLOOKUP(D1305,[28]CODIGOS!$A$1:$I$1872,4,0),"CODIGO INVALIDO ")</f>
        <v>PASTAZA</v>
      </c>
      <c r="D1305" s="53" t="s">
        <v>385</v>
      </c>
      <c r="E1305" s="53" t="str">
        <f>IFERROR(VLOOKUP(D1305,[29]CODIGOS!$A$1:$I$1872,6,0),"CODIGO INVALIDO ")</f>
        <v>PASTAZA</v>
      </c>
      <c r="F1305" s="53" t="str">
        <f>IFERROR(VLOOKUP(D1305,[29]CODIGOS!$A$1:$I$1872,7,0),"CODIGO INVALIDO ")</f>
        <v>TARQUI</v>
      </c>
      <c r="G1305" s="53" t="str">
        <f>IFERROR(VLOOKUP(D1305,[29]CODIGOS!$A$1:$I$1872,8,0),"CODIGO INVALIDO ")</f>
        <v>TARQUI 1</v>
      </c>
      <c r="H1305" s="53" t="s">
        <v>44</v>
      </c>
      <c r="I1305" s="53">
        <v>-1.4554546730148299</v>
      </c>
      <c r="J1305" s="129">
        <v>-78.120981217216396</v>
      </c>
      <c r="K1305" s="24">
        <v>44962</v>
      </c>
      <c r="L1305" s="53" t="s">
        <v>45</v>
      </c>
      <c r="M1305" s="53" t="s">
        <v>17</v>
      </c>
      <c r="N1305" s="148" t="s">
        <v>1411</v>
      </c>
      <c r="O1305" s="148" t="s">
        <v>1397</v>
      </c>
      <c r="P1305" s="53">
        <v>19.440000000000001</v>
      </c>
      <c r="Q1305" s="53" t="s">
        <v>46</v>
      </c>
      <c r="R1305" s="53" t="s">
        <v>47</v>
      </c>
      <c r="S1305" s="53" t="s">
        <v>451</v>
      </c>
      <c r="T1305" s="53" t="s">
        <v>75</v>
      </c>
      <c r="U1305" s="53" t="s">
        <v>50</v>
      </c>
    </row>
    <row r="1306" spans="1:21" s="186" customFormat="1" ht="15" customHeight="1" x14ac:dyDescent="0.25">
      <c r="A1306" s="53" t="str">
        <f>IFERROR(VLOOKUP(D1306,[28]CODIGOS!$A$1:$I$1872,2,0),"CODIGO INVALIDO ")</f>
        <v>ZONA 3</v>
      </c>
      <c r="B1306" s="53" t="str">
        <f>IFERROR(VLOOKUP(D1306,[28]CODIGOS!$A$1:$I$1872,3,0),"CODIGO INVALIDO ")</f>
        <v>PASTAZA</v>
      </c>
      <c r="C1306" s="53" t="str">
        <f>IFERROR(VLOOKUP(D1306,[28]CODIGOS!$A$1:$I$1872,4,0),"CODIGO INVALIDO ")</f>
        <v>PASTAZA</v>
      </c>
      <c r="D1306" s="53" t="s">
        <v>385</v>
      </c>
      <c r="E1306" s="53" t="str">
        <f>IFERROR(VLOOKUP(D1306,[29]CODIGOS!$A$1:$I$1872,6,0),"CODIGO INVALIDO ")</f>
        <v>PASTAZA</v>
      </c>
      <c r="F1306" s="53" t="str">
        <f>IFERROR(VLOOKUP(D1306,[29]CODIGOS!$A$1:$I$1872,7,0),"CODIGO INVALIDO ")</f>
        <v>TARQUI</v>
      </c>
      <c r="G1306" s="53" t="str">
        <f>IFERROR(VLOOKUP(D1306,[29]CODIGOS!$A$1:$I$1872,8,0),"CODIGO INVALIDO ")</f>
        <v>TARQUI 1</v>
      </c>
      <c r="H1306" s="53" t="s">
        <v>44</v>
      </c>
      <c r="I1306" s="53">
        <v>-1.45538531566732</v>
      </c>
      <c r="J1306" s="129">
        <v>-78.1209880113</v>
      </c>
      <c r="K1306" s="24">
        <v>44968</v>
      </c>
      <c r="L1306" s="53" t="s">
        <v>45</v>
      </c>
      <c r="M1306" s="53" t="s">
        <v>17</v>
      </c>
      <c r="N1306" s="148" t="s">
        <v>1697</v>
      </c>
      <c r="O1306" s="148" t="s">
        <v>1418</v>
      </c>
      <c r="P1306" s="53">
        <v>30.94</v>
      </c>
      <c r="Q1306" s="53" t="s">
        <v>46</v>
      </c>
      <c r="R1306" s="53" t="s">
        <v>47</v>
      </c>
      <c r="S1306" s="53" t="s">
        <v>1093</v>
      </c>
      <c r="T1306" s="53" t="s">
        <v>448</v>
      </c>
      <c r="U1306" s="53" t="s">
        <v>50</v>
      </c>
    </row>
    <row r="1307" spans="1:21" s="186" customFormat="1" ht="15" customHeight="1" x14ac:dyDescent="0.25">
      <c r="A1307" s="53" t="str">
        <f>IFERROR(VLOOKUP(D1307,[28]CODIGOS!$A$1:$I$1872,2,0),"CODIGO INVALIDO ")</f>
        <v>ZONA 3</v>
      </c>
      <c r="B1307" s="53" t="str">
        <f>IFERROR(VLOOKUP(D1307,[28]CODIGOS!$A$1:$I$1872,3,0),"CODIGO INVALIDO ")</f>
        <v>PASTAZA</v>
      </c>
      <c r="C1307" s="53" t="str">
        <f>IFERROR(VLOOKUP(D1307,[28]CODIGOS!$A$1:$I$1872,4,0),"CODIGO INVALIDO ")</f>
        <v>PASTAZA</v>
      </c>
      <c r="D1307" s="53" t="s">
        <v>385</v>
      </c>
      <c r="E1307" s="53" t="str">
        <f>IFERROR(VLOOKUP(D1307,[29]CODIGOS!$A$1:$I$1872,6,0),"CODIGO INVALIDO ")</f>
        <v>PASTAZA</v>
      </c>
      <c r="F1307" s="53" t="str">
        <f>IFERROR(VLOOKUP(D1307,[29]CODIGOS!$A$1:$I$1872,7,0),"CODIGO INVALIDO ")</f>
        <v>TARQUI</v>
      </c>
      <c r="G1307" s="53" t="str">
        <f>IFERROR(VLOOKUP(D1307,[29]CODIGOS!$A$1:$I$1872,8,0),"CODIGO INVALIDO ")</f>
        <v>TARQUI 1</v>
      </c>
      <c r="H1307" s="53" t="s">
        <v>1698</v>
      </c>
      <c r="I1307" s="53">
        <v>-1.5023941380444401</v>
      </c>
      <c r="J1307" s="129">
        <v>-78.642966230422104</v>
      </c>
      <c r="K1307" s="24">
        <v>44976</v>
      </c>
      <c r="L1307" s="53" t="s">
        <v>45</v>
      </c>
      <c r="M1307" s="53" t="s">
        <v>17</v>
      </c>
      <c r="N1307" s="148" t="s">
        <v>1391</v>
      </c>
      <c r="O1307" s="148" t="s">
        <v>1473</v>
      </c>
      <c r="P1307" s="53">
        <v>12.52</v>
      </c>
      <c r="Q1307" s="53" t="s">
        <v>46</v>
      </c>
      <c r="R1307" s="53" t="s">
        <v>47</v>
      </c>
      <c r="S1307" s="53" t="s">
        <v>1699</v>
      </c>
      <c r="T1307" s="53" t="s">
        <v>472</v>
      </c>
      <c r="U1307" s="53" t="s">
        <v>50</v>
      </c>
    </row>
    <row r="1308" spans="1:21" s="186" customFormat="1" ht="15" customHeight="1" x14ac:dyDescent="0.25">
      <c r="A1308" s="53" t="str">
        <f>IFERROR(VLOOKUP(D1308,[28]CODIGOS!$A$1:$I$1872,2,0),"CODIGO INVALIDO ")</f>
        <v>ZONA 3</v>
      </c>
      <c r="B1308" s="53" t="str">
        <f>IFERROR(VLOOKUP(D1308,[28]CODIGOS!$A$1:$I$1872,3,0),"CODIGO INVALIDO ")</f>
        <v>PASTAZA</v>
      </c>
      <c r="C1308" s="53" t="str">
        <f>IFERROR(VLOOKUP(D1308,[28]CODIGOS!$A$1:$I$1872,4,0),"CODIGO INVALIDO ")</f>
        <v>PASTAZA</v>
      </c>
      <c r="D1308" s="53" t="s">
        <v>385</v>
      </c>
      <c r="E1308" s="53" t="str">
        <f>IFERROR(VLOOKUP(D1308,[29]CODIGOS!$A$1:$I$1872,6,0),"CODIGO INVALIDO ")</f>
        <v>PASTAZA</v>
      </c>
      <c r="F1308" s="53" t="str">
        <f>IFERROR(VLOOKUP(D1308,[29]CODIGOS!$A$1:$I$1872,7,0),"CODIGO INVALIDO ")</f>
        <v>TARQUI</v>
      </c>
      <c r="G1308" s="53" t="str">
        <f>IFERROR(VLOOKUP(D1308,[29]CODIGOS!$A$1:$I$1872,8,0),"CODIGO INVALIDO ")</f>
        <v>TARQUI 1</v>
      </c>
      <c r="H1308" s="53" t="s">
        <v>44</v>
      </c>
      <c r="I1308" s="53">
        <v>-1.45545145536969</v>
      </c>
      <c r="J1308" s="129">
        <v>-78.121021986007705</v>
      </c>
      <c r="K1308" s="24">
        <v>44983</v>
      </c>
      <c r="L1308" s="53" t="s">
        <v>45</v>
      </c>
      <c r="M1308" s="53" t="s">
        <v>17</v>
      </c>
      <c r="N1308" s="148" t="s">
        <v>1700</v>
      </c>
      <c r="O1308" s="148" t="s">
        <v>1701</v>
      </c>
      <c r="P1308" s="53">
        <v>21.67</v>
      </c>
      <c r="Q1308" s="53" t="s">
        <v>46</v>
      </c>
      <c r="R1308" s="53" t="s">
        <v>109</v>
      </c>
      <c r="S1308" s="53" t="s">
        <v>65</v>
      </c>
      <c r="T1308" s="53"/>
      <c r="U1308" s="53" t="s">
        <v>50</v>
      </c>
    </row>
    <row r="1309" spans="1:21" s="186" customFormat="1" ht="15" customHeight="1" x14ac:dyDescent="0.25">
      <c r="A1309" s="53" t="str">
        <f>IFERROR(VLOOKUP(D1309,[28]CODIGOS!$A$1:$I$1872,2,0),"CODIGO INVALIDO ")</f>
        <v>ZONA 3</v>
      </c>
      <c r="B1309" s="53" t="str">
        <f>IFERROR(VLOOKUP(D1309,[28]CODIGOS!$A$1:$I$1872,3,0),"CODIGO INVALIDO ")</f>
        <v>PASTAZA</v>
      </c>
      <c r="C1309" s="53" t="str">
        <f>IFERROR(VLOOKUP(D1309,[28]CODIGOS!$A$1:$I$1872,4,0),"CODIGO INVALIDO ")</f>
        <v>PASTAZA</v>
      </c>
      <c r="D1309" s="53" t="s">
        <v>385</v>
      </c>
      <c r="E1309" s="53" t="str">
        <f>IFERROR(VLOOKUP(D1309,[29]CODIGOS!$A$1:$I$1872,6,0),"CODIGO INVALIDO ")</f>
        <v>PASTAZA</v>
      </c>
      <c r="F1309" s="53" t="str">
        <f>IFERROR(VLOOKUP(D1309,[29]CODIGOS!$A$1:$I$1872,7,0),"CODIGO INVALIDO ")</f>
        <v>TARQUI</v>
      </c>
      <c r="G1309" s="53" t="str">
        <f>IFERROR(VLOOKUP(D1309,[29]CODIGOS!$A$1:$I$1872,8,0),"CODIGO INVALIDO ")</f>
        <v>TARQUI 1</v>
      </c>
      <c r="H1309" s="53" t="s">
        <v>1702</v>
      </c>
      <c r="I1309" s="53">
        <v>-1.51857670722</v>
      </c>
      <c r="J1309" s="129">
        <v>-78.002113185699997</v>
      </c>
      <c r="K1309" s="24">
        <v>44993</v>
      </c>
      <c r="L1309" s="53" t="s">
        <v>45</v>
      </c>
      <c r="M1309" s="53" t="s">
        <v>17</v>
      </c>
      <c r="N1309" s="148" t="s">
        <v>1479</v>
      </c>
      <c r="O1309" s="148" t="s">
        <v>1409</v>
      </c>
      <c r="P1309" s="53">
        <v>1.82</v>
      </c>
      <c r="Q1309" s="53" t="s">
        <v>46</v>
      </c>
      <c r="R1309" s="53" t="s">
        <v>47</v>
      </c>
      <c r="S1309" s="53" t="s">
        <v>382</v>
      </c>
      <c r="T1309" s="53" t="s">
        <v>427</v>
      </c>
      <c r="U1309" s="53" t="s">
        <v>50</v>
      </c>
    </row>
    <row r="1310" spans="1:21" s="186" customFormat="1" ht="15" customHeight="1" x14ac:dyDescent="0.25">
      <c r="A1310" s="53" t="str">
        <f>IFERROR(VLOOKUP(D1310,[28]CODIGOS!$A$1:$I$1872,2,0),"CODIGO INVALIDO ")</f>
        <v>ZONA 3</v>
      </c>
      <c r="B1310" s="53" t="str">
        <f>IFERROR(VLOOKUP(D1310,[28]CODIGOS!$A$1:$I$1872,3,0),"CODIGO INVALIDO ")</f>
        <v>PASTAZA</v>
      </c>
      <c r="C1310" s="53" t="str">
        <f>IFERROR(VLOOKUP(D1310,[28]CODIGOS!$A$1:$I$1872,4,0),"CODIGO INVALIDO ")</f>
        <v>PASTAZA</v>
      </c>
      <c r="D1310" s="53" t="s">
        <v>385</v>
      </c>
      <c r="E1310" s="53" t="str">
        <f>IFERROR(VLOOKUP(D1310,[29]CODIGOS!$A$1:$I$1872,6,0),"CODIGO INVALIDO ")</f>
        <v>PASTAZA</v>
      </c>
      <c r="F1310" s="53" t="str">
        <f>IFERROR(VLOOKUP(D1310,[29]CODIGOS!$A$1:$I$1872,7,0),"CODIGO INVALIDO ")</f>
        <v>TARQUI</v>
      </c>
      <c r="G1310" s="53" t="str">
        <f>IFERROR(VLOOKUP(D1310,[29]CODIGOS!$A$1:$I$1872,8,0),"CODIGO INVALIDO ")</f>
        <v>TARQUI 1</v>
      </c>
      <c r="H1310" s="53" t="s">
        <v>1702</v>
      </c>
      <c r="I1310" s="53">
        <v>-1.4952000856200001</v>
      </c>
      <c r="J1310" s="129">
        <v>-78.012778339999997</v>
      </c>
      <c r="K1310" s="24">
        <v>44993</v>
      </c>
      <c r="L1310" s="53" t="s">
        <v>45</v>
      </c>
      <c r="M1310" s="53" t="s">
        <v>17</v>
      </c>
      <c r="N1310" s="148" t="s">
        <v>1479</v>
      </c>
      <c r="O1310" s="148" t="s">
        <v>1409</v>
      </c>
      <c r="P1310" s="53">
        <v>2.17</v>
      </c>
      <c r="Q1310" s="53" t="s">
        <v>46</v>
      </c>
      <c r="R1310" s="53" t="s">
        <v>47</v>
      </c>
      <c r="S1310" s="53" t="s">
        <v>467</v>
      </c>
      <c r="T1310" s="53"/>
      <c r="U1310" s="53" t="s">
        <v>50</v>
      </c>
    </row>
    <row r="1311" spans="1:21" s="186" customFormat="1" ht="15" customHeight="1" x14ac:dyDescent="0.25">
      <c r="A1311" s="53" t="str">
        <f>IFERROR(VLOOKUP(D1311,[28]CODIGOS!$A$1:$I$1872,2,0),"CODIGO INVALIDO ")</f>
        <v>ZONA 3</v>
      </c>
      <c r="B1311" s="53" t="str">
        <f>IFERROR(VLOOKUP(D1311,[28]CODIGOS!$A$1:$I$1872,3,0),"CODIGO INVALIDO ")</f>
        <v>PASTAZA</v>
      </c>
      <c r="C1311" s="53" t="str">
        <f>IFERROR(VLOOKUP(D1311,[28]CODIGOS!$A$1:$I$1872,4,0),"CODIGO INVALIDO ")</f>
        <v>PASTAZA</v>
      </c>
      <c r="D1311" s="53" t="s">
        <v>385</v>
      </c>
      <c r="E1311" s="53" t="str">
        <f>IFERROR(VLOOKUP(D1311,[29]CODIGOS!$A$1:$I$1872,6,0),"CODIGO INVALIDO ")</f>
        <v>PASTAZA</v>
      </c>
      <c r="F1311" s="53" t="str">
        <f>IFERROR(VLOOKUP(D1311,[29]CODIGOS!$A$1:$I$1872,7,0),"CODIGO INVALIDO ")</f>
        <v>TARQUI</v>
      </c>
      <c r="G1311" s="53" t="str">
        <f>IFERROR(VLOOKUP(D1311,[29]CODIGOS!$A$1:$I$1872,8,0),"CODIGO INVALIDO ")</f>
        <v>TARQUI 1</v>
      </c>
      <c r="H1311" s="53" t="s">
        <v>44</v>
      </c>
      <c r="I1311" s="53">
        <v>-1.50133064796378</v>
      </c>
      <c r="J1311" s="129">
        <v>-78.0655</v>
      </c>
      <c r="K1311" s="24">
        <v>44994</v>
      </c>
      <c r="L1311" s="53" t="s">
        <v>45</v>
      </c>
      <c r="M1311" s="53" t="s">
        <v>17</v>
      </c>
      <c r="N1311" s="148" t="s">
        <v>1703</v>
      </c>
      <c r="O1311" s="148" t="s">
        <v>1704</v>
      </c>
      <c r="P1311" s="53">
        <v>12.02</v>
      </c>
      <c r="Q1311" s="53" t="s">
        <v>46</v>
      </c>
      <c r="R1311" s="53" t="s">
        <v>47</v>
      </c>
      <c r="S1311" s="53" t="s">
        <v>518</v>
      </c>
      <c r="T1311" s="53"/>
      <c r="U1311" s="53" t="s">
        <v>50</v>
      </c>
    </row>
    <row r="1312" spans="1:21" s="186" customFormat="1" ht="15" customHeight="1" x14ac:dyDescent="0.25">
      <c r="A1312" s="53" t="str">
        <f>IFERROR(VLOOKUP(D1312,[28]CODIGOS!$A$1:$I$1872,2,0),"CODIGO INVALIDO ")</f>
        <v>ZONA 3</v>
      </c>
      <c r="B1312" s="53" t="str">
        <f>IFERROR(VLOOKUP(D1312,[28]CODIGOS!$A$1:$I$1872,3,0),"CODIGO INVALIDO ")</f>
        <v>PASTAZA</v>
      </c>
      <c r="C1312" s="53" t="str">
        <f>IFERROR(VLOOKUP(D1312,[28]CODIGOS!$A$1:$I$1872,4,0),"CODIGO INVALIDO ")</f>
        <v>PASTAZA</v>
      </c>
      <c r="D1312" s="53" t="s">
        <v>385</v>
      </c>
      <c r="E1312" s="53" t="str">
        <f>IFERROR(VLOOKUP(D1312,[29]CODIGOS!$A$1:$I$1872,6,0),"CODIGO INVALIDO ")</f>
        <v>PASTAZA</v>
      </c>
      <c r="F1312" s="53" t="str">
        <f>IFERROR(VLOOKUP(D1312,[29]CODIGOS!$A$1:$I$1872,7,0),"CODIGO INVALIDO ")</f>
        <v>TARQUI</v>
      </c>
      <c r="G1312" s="53" t="str">
        <f>IFERROR(VLOOKUP(D1312,[29]CODIGOS!$A$1:$I$1872,8,0),"CODIGO INVALIDO ")</f>
        <v>TARQUI 1</v>
      </c>
      <c r="H1312" s="53" t="s">
        <v>44</v>
      </c>
      <c r="I1312" s="53">
        <v>-1.4555104449296601</v>
      </c>
      <c r="J1312" s="129">
        <v>-78.121054172515798</v>
      </c>
      <c r="K1312" s="24">
        <v>45003</v>
      </c>
      <c r="L1312" s="53" t="s">
        <v>45</v>
      </c>
      <c r="M1312" s="53" t="s">
        <v>17</v>
      </c>
      <c r="N1312" s="148" t="s">
        <v>1398</v>
      </c>
      <c r="O1312" s="148" t="s">
        <v>1705</v>
      </c>
      <c r="P1312" s="53">
        <v>20.12</v>
      </c>
      <c r="Q1312" s="53" t="s">
        <v>46</v>
      </c>
      <c r="R1312" s="53" t="s">
        <v>47</v>
      </c>
      <c r="S1312" s="53" t="s">
        <v>205</v>
      </c>
      <c r="T1312" s="53" t="s">
        <v>1706</v>
      </c>
      <c r="U1312" s="53" t="s">
        <v>50</v>
      </c>
    </row>
    <row r="1313" spans="1:21" s="186" customFormat="1" ht="15" customHeight="1" x14ac:dyDescent="0.25">
      <c r="A1313" s="53" t="str">
        <f>IFERROR(VLOOKUP(D1313,[28]CODIGOS!$A$1:$I$1872,2,0),"CODIGO INVALIDO ")</f>
        <v>ZONA 3</v>
      </c>
      <c r="B1313" s="53" t="str">
        <f>IFERROR(VLOOKUP(D1313,[28]CODIGOS!$A$1:$I$1872,3,0),"CODIGO INVALIDO ")</f>
        <v>PASTAZA</v>
      </c>
      <c r="C1313" s="53" t="str">
        <f>IFERROR(VLOOKUP(D1313,[28]CODIGOS!$A$1:$I$1872,4,0),"CODIGO INVALIDO ")</f>
        <v>PASTAZA</v>
      </c>
      <c r="D1313" s="53" t="s">
        <v>385</v>
      </c>
      <c r="E1313" s="53" t="str">
        <f>IFERROR(VLOOKUP(D1313,[29]CODIGOS!$A$1:$I$1872,6,0),"CODIGO INVALIDO ")</f>
        <v>PASTAZA</v>
      </c>
      <c r="F1313" s="53" t="str">
        <f>IFERROR(VLOOKUP(D1313,[29]CODIGOS!$A$1:$I$1872,7,0),"CODIGO INVALIDO ")</f>
        <v>TARQUI</v>
      </c>
      <c r="G1313" s="53" t="str">
        <f>IFERROR(VLOOKUP(D1313,[29]CODIGOS!$A$1:$I$1872,8,0),"CODIGO INVALIDO ")</f>
        <v>TARQUI 1</v>
      </c>
      <c r="H1313" s="53" t="s">
        <v>44</v>
      </c>
      <c r="I1313" s="53">
        <v>-1.45545681805704</v>
      </c>
      <c r="J1313" s="129">
        <v>-78.1210649013519</v>
      </c>
      <c r="K1313" s="24">
        <v>45005</v>
      </c>
      <c r="L1313" s="53" t="s">
        <v>45</v>
      </c>
      <c r="M1313" s="53" t="s">
        <v>17</v>
      </c>
      <c r="N1313" s="148" t="s">
        <v>1395</v>
      </c>
      <c r="O1313" s="148" t="s">
        <v>1626</v>
      </c>
      <c r="P1313" s="53">
        <v>26.31</v>
      </c>
      <c r="Q1313" s="53" t="s">
        <v>46</v>
      </c>
      <c r="R1313" s="53" t="s">
        <v>47</v>
      </c>
      <c r="S1313" s="53" t="s">
        <v>228</v>
      </c>
      <c r="T1313" s="53" t="s">
        <v>1694</v>
      </c>
      <c r="U1313" s="53" t="s">
        <v>50</v>
      </c>
    </row>
    <row r="1314" spans="1:21" s="186" customFormat="1" ht="15" customHeight="1" x14ac:dyDescent="0.25">
      <c r="A1314" s="53" t="str">
        <f>IFERROR(VLOOKUP(D1314,[28]CODIGOS!$A$1:$I$1872,2,0),"CODIGO INVALIDO ")</f>
        <v>ZONA 3</v>
      </c>
      <c r="B1314" s="53" t="str">
        <f>IFERROR(VLOOKUP(D1314,[28]CODIGOS!$A$1:$I$1872,3,0),"CODIGO INVALIDO ")</f>
        <v>PASTAZA</v>
      </c>
      <c r="C1314" s="53" t="str">
        <f>IFERROR(VLOOKUP(D1314,[28]CODIGOS!$A$1:$I$1872,4,0),"CODIGO INVALIDO ")</f>
        <v>PASTAZA</v>
      </c>
      <c r="D1314" s="53" t="s">
        <v>385</v>
      </c>
      <c r="E1314" s="53" t="str">
        <f>IFERROR(VLOOKUP(D1314,[29]CODIGOS!$A$1:$I$1872,6,0),"CODIGO INVALIDO ")</f>
        <v>PASTAZA</v>
      </c>
      <c r="F1314" s="53" t="str">
        <f>IFERROR(VLOOKUP(D1314,[29]CODIGOS!$A$1:$I$1872,7,0),"CODIGO INVALIDO ")</f>
        <v>TARQUI</v>
      </c>
      <c r="G1314" s="53" t="str">
        <f>IFERROR(VLOOKUP(D1314,[29]CODIGOS!$A$1:$I$1872,8,0),"CODIGO INVALIDO ")</f>
        <v>TARQUI 1</v>
      </c>
      <c r="H1314" s="53" t="s">
        <v>44</v>
      </c>
      <c r="I1314" s="53">
        <v>-1.45544609268236</v>
      </c>
      <c r="J1314" s="129">
        <v>-78.121075630188002</v>
      </c>
      <c r="K1314" s="24">
        <v>45006</v>
      </c>
      <c r="L1314" s="53" t="s">
        <v>45</v>
      </c>
      <c r="M1314" s="53" t="s">
        <v>17</v>
      </c>
      <c r="N1314" s="148" t="s">
        <v>1707</v>
      </c>
      <c r="O1314" s="148" t="s">
        <v>1547</v>
      </c>
      <c r="P1314" s="53">
        <v>21.4</v>
      </c>
      <c r="Q1314" s="53" t="s">
        <v>46</v>
      </c>
      <c r="R1314" s="53" t="s">
        <v>47</v>
      </c>
      <c r="S1314" s="53" t="s">
        <v>48</v>
      </c>
      <c r="T1314" s="53" t="s">
        <v>48</v>
      </c>
      <c r="U1314" s="53" t="s">
        <v>50</v>
      </c>
    </row>
    <row r="1315" spans="1:21" s="186" customFormat="1" ht="15" customHeight="1" x14ac:dyDescent="0.25">
      <c r="A1315" s="53" t="str">
        <f>IFERROR(VLOOKUP(D1315,[28]CODIGOS!$A$1:$I$1872,2,0),"CODIGO INVALIDO ")</f>
        <v>ZONA 3</v>
      </c>
      <c r="B1315" s="53" t="str">
        <f>IFERROR(VLOOKUP(D1315,[28]CODIGOS!$A$1:$I$1872,3,0),"CODIGO INVALIDO ")</f>
        <v>PASTAZA</v>
      </c>
      <c r="C1315" s="53" t="str">
        <f>IFERROR(VLOOKUP(D1315,[28]CODIGOS!$A$1:$I$1872,4,0),"CODIGO INVALIDO ")</f>
        <v>PASTAZA</v>
      </c>
      <c r="D1315" s="53" t="s">
        <v>385</v>
      </c>
      <c r="E1315" s="53" t="str">
        <f>IFERROR(VLOOKUP(D1315,[29]CODIGOS!$A$1:$I$1872,6,0),"CODIGO INVALIDO ")</f>
        <v>PASTAZA</v>
      </c>
      <c r="F1315" s="53" t="str">
        <f>IFERROR(VLOOKUP(D1315,[29]CODIGOS!$A$1:$I$1872,7,0),"CODIGO INVALIDO ")</f>
        <v>TARQUI</v>
      </c>
      <c r="G1315" s="53" t="str">
        <f>IFERROR(VLOOKUP(D1315,[29]CODIGOS!$A$1:$I$1872,8,0),"CODIGO INVALIDO ")</f>
        <v>TARQUI 1</v>
      </c>
      <c r="H1315" s="53" t="s">
        <v>44</v>
      </c>
      <c r="I1315" s="53">
        <v>-1.4554527289338799</v>
      </c>
      <c r="J1315" s="129">
        <v>-78.121026817337807</v>
      </c>
      <c r="K1315" s="24">
        <v>45008</v>
      </c>
      <c r="L1315" s="53" t="s">
        <v>45</v>
      </c>
      <c r="M1315" s="53" t="s">
        <v>17</v>
      </c>
      <c r="N1315" s="148" t="s">
        <v>1418</v>
      </c>
      <c r="O1315" s="148" t="s">
        <v>1420</v>
      </c>
      <c r="P1315" s="53">
        <v>29.02</v>
      </c>
      <c r="Q1315" s="53" t="s">
        <v>46</v>
      </c>
      <c r="R1315" s="53" t="s">
        <v>47</v>
      </c>
      <c r="S1315" s="53" t="s">
        <v>451</v>
      </c>
      <c r="T1315" s="53" t="s">
        <v>48</v>
      </c>
      <c r="U1315" s="53" t="s">
        <v>50</v>
      </c>
    </row>
    <row r="1316" spans="1:21" s="186" customFormat="1" ht="15" customHeight="1" x14ac:dyDescent="0.25">
      <c r="A1316" s="53" t="str">
        <f>IFERROR(VLOOKUP(D1316,[28]CODIGOS!$A$1:$I$1872,2,0),"CODIGO INVALIDO ")</f>
        <v>ZONA 3</v>
      </c>
      <c r="B1316" s="53" t="str">
        <f>IFERROR(VLOOKUP(D1316,[28]CODIGOS!$A$1:$I$1872,3,0),"CODIGO INVALIDO ")</f>
        <v>PASTAZA</v>
      </c>
      <c r="C1316" s="53" t="str">
        <f>IFERROR(VLOOKUP(D1316,[28]CODIGOS!$A$1:$I$1872,4,0),"CODIGO INVALIDO ")</f>
        <v>PASTAZA</v>
      </c>
      <c r="D1316" s="53" t="s">
        <v>385</v>
      </c>
      <c r="E1316" s="53" t="str">
        <f>IFERROR(VLOOKUP(D1316,[29]CODIGOS!$A$1:$I$1872,6,0),"CODIGO INVALIDO ")</f>
        <v>PASTAZA</v>
      </c>
      <c r="F1316" s="53" t="str">
        <f>IFERROR(VLOOKUP(D1316,[29]CODIGOS!$A$1:$I$1872,7,0),"CODIGO INVALIDO ")</f>
        <v>TARQUI</v>
      </c>
      <c r="G1316" s="53" t="str">
        <f>IFERROR(VLOOKUP(D1316,[29]CODIGOS!$A$1:$I$1872,8,0),"CODIGO INVALIDO ")</f>
        <v>TARQUI 1</v>
      </c>
      <c r="H1316" s="53" t="s">
        <v>44</v>
      </c>
      <c r="I1316" s="53">
        <v>-1.5852212313317899</v>
      </c>
      <c r="J1316" s="129">
        <v>-77.867250335931303</v>
      </c>
      <c r="K1316" s="24">
        <v>45008</v>
      </c>
      <c r="L1316" s="53" t="s">
        <v>45</v>
      </c>
      <c r="M1316" s="53" t="s">
        <v>17</v>
      </c>
      <c r="N1316" s="148" t="s">
        <v>1708</v>
      </c>
      <c r="O1316" s="148" t="s">
        <v>1398</v>
      </c>
      <c r="P1316" s="53">
        <v>16.079999999999998</v>
      </c>
      <c r="Q1316" s="53" t="s">
        <v>46</v>
      </c>
      <c r="R1316" s="53" t="s">
        <v>109</v>
      </c>
      <c r="S1316" s="53" t="s">
        <v>65</v>
      </c>
      <c r="T1316" s="53"/>
      <c r="U1316" s="53" t="s">
        <v>50</v>
      </c>
    </row>
    <row r="1317" spans="1:21" s="186" customFormat="1" ht="15" customHeight="1" x14ac:dyDescent="0.25">
      <c r="A1317" s="53" t="str">
        <f>IFERROR(VLOOKUP(D1317,[28]CODIGOS!$A$1:$I$1872,2,0),"CODIGO INVALIDO ")</f>
        <v>ZONA 3</v>
      </c>
      <c r="B1317" s="53" t="str">
        <f>IFERROR(VLOOKUP(D1317,[28]CODIGOS!$A$1:$I$1872,3,0),"CODIGO INVALIDO ")</f>
        <v>PASTAZA</v>
      </c>
      <c r="C1317" s="53" t="str">
        <f>IFERROR(VLOOKUP(D1317,[28]CODIGOS!$A$1:$I$1872,4,0),"CODIGO INVALIDO ")</f>
        <v>PASTAZA</v>
      </c>
      <c r="D1317" s="53" t="s">
        <v>385</v>
      </c>
      <c r="E1317" s="53" t="str">
        <f>IFERROR(VLOOKUP(D1317,[29]CODIGOS!$A$1:$I$1872,6,0),"CODIGO INVALIDO ")</f>
        <v>PASTAZA</v>
      </c>
      <c r="F1317" s="53" t="str">
        <f>IFERROR(VLOOKUP(D1317,[29]CODIGOS!$A$1:$I$1872,7,0),"CODIGO INVALIDO ")</f>
        <v>TARQUI</v>
      </c>
      <c r="G1317" s="53" t="str">
        <f>IFERROR(VLOOKUP(D1317,[29]CODIGOS!$A$1:$I$1872,8,0),"CODIGO INVALIDO ")</f>
        <v>TARQUI 1</v>
      </c>
      <c r="H1317" s="53" t="s">
        <v>44</v>
      </c>
      <c r="I1317" s="53">
        <v>-1.45643072317805</v>
      </c>
      <c r="J1317" s="129">
        <v>-78.120961562550406</v>
      </c>
      <c r="K1317" s="24">
        <v>45008</v>
      </c>
      <c r="L1317" s="53" t="s">
        <v>45</v>
      </c>
      <c r="M1317" s="53" t="s">
        <v>17</v>
      </c>
      <c r="N1317" s="148" t="s">
        <v>1539</v>
      </c>
      <c r="O1317" s="148" t="s">
        <v>1709</v>
      </c>
      <c r="P1317" s="53">
        <v>4</v>
      </c>
      <c r="Q1317" s="53" t="s">
        <v>46</v>
      </c>
      <c r="R1317" s="53" t="s">
        <v>47</v>
      </c>
      <c r="S1317" s="53" t="s">
        <v>228</v>
      </c>
      <c r="T1317" s="53"/>
      <c r="U1317" s="53" t="s">
        <v>50</v>
      </c>
    </row>
    <row r="1318" spans="1:21" s="185" customFormat="1" ht="15" customHeight="1" x14ac:dyDescent="0.25">
      <c r="A1318" s="53" t="str">
        <f>IFERROR(VLOOKUP(D1318,[28]CODIGOS!$A$1:$I$1872,2,0),"CODIGO INVALIDO ")</f>
        <v>ZONA 3</v>
      </c>
      <c r="B1318" s="53" t="str">
        <f>IFERROR(VLOOKUP(D1318,[28]CODIGOS!$A$1:$I$1872,3,0),"CODIGO INVALIDO ")</f>
        <v>PASTAZA</v>
      </c>
      <c r="C1318" s="53" t="str">
        <f>IFERROR(VLOOKUP(D1318,[28]CODIGOS!$A$1:$I$1872,4,0),"CODIGO INVALIDO ")</f>
        <v>PASTAZA</v>
      </c>
      <c r="D1318" s="69" t="s">
        <v>385</v>
      </c>
      <c r="E1318" s="53" t="str">
        <f>IFERROR(VLOOKUP(D1318,[29]CODIGOS!$A$1:$I$1872,6,0),"CODIGO INVALIDO ")</f>
        <v>PASTAZA</v>
      </c>
      <c r="F1318" s="53" t="str">
        <f>IFERROR(VLOOKUP(D1318,[29]CODIGOS!$A$1:$I$1872,7,0),"CODIGO INVALIDO ")</f>
        <v>TARQUI</v>
      </c>
      <c r="G1318" s="53" t="str">
        <f>IFERROR(VLOOKUP(D1318,[29]CODIGOS!$A$1:$I$1872,8,0),"CODIGO INVALIDO ")</f>
        <v>TARQUI 1</v>
      </c>
      <c r="H1318" s="37" t="s">
        <v>44</v>
      </c>
      <c r="I1318" s="37">
        <v>-1.4555104449296601</v>
      </c>
      <c r="J1318" s="129">
        <v>-78.121032714843693</v>
      </c>
      <c r="K1318" s="24">
        <v>45017</v>
      </c>
      <c r="L1318" s="37" t="s">
        <v>45</v>
      </c>
      <c r="M1318" s="53" t="s">
        <v>17</v>
      </c>
      <c r="N1318" s="62">
        <v>0.46597222222222223</v>
      </c>
      <c r="O1318" s="62">
        <v>0.58333333333333337</v>
      </c>
      <c r="P1318" s="23">
        <v>23.81</v>
      </c>
      <c r="Q1318" s="23" t="s">
        <v>46</v>
      </c>
      <c r="R1318" s="23" t="s">
        <v>47</v>
      </c>
      <c r="S1318" s="23" t="s">
        <v>451</v>
      </c>
      <c r="T1318" s="23" t="s">
        <v>75</v>
      </c>
      <c r="U1318" s="23" t="s">
        <v>50</v>
      </c>
    </row>
    <row r="1319" spans="1:21" s="185" customFormat="1" ht="15" customHeight="1" x14ac:dyDescent="0.25">
      <c r="A1319" s="53" t="str">
        <f>IFERROR(VLOOKUP(D1319,[28]CODIGOS!$A$1:$I$1872,2,0),"CODIGO INVALIDO ")</f>
        <v>ZONA 3</v>
      </c>
      <c r="B1319" s="53" t="str">
        <f>IFERROR(VLOOKUP(D1319,[28]CODIGOS!$A$1:$I$1872,3,0),"CODIGO INVALIDO ")</f>
        <v>PASTAZA</v>
      </c>
      <c r="C1319" s="53" t="str">
        <f>IFERROR(VLOOKUP(D1319,[28]CODIGOS!$A$1:$I$1872,4,0),"CODIGO INVALIDO ")</f>
        <v>PASTAZA</v>
      </c>
      <c r="D1319" s="69" t="s">
        <v>385</v>
      </c>
      <c r="E1319" s="53" t="str">
        <f>IFERROR(VLOOKUP(D1319,[29]CODIGOS!$A$1:$I$1872,6,0),"CODIGO INVALIDO ")</f>
        <v>PASTAZA</v>
      </c>
      <c r="F1319" s="53" t="str">
        <f>IFERROR(VLOOKUP(D1319,[29]CODIGOS!$A$1:$I$1872,7,0),"CODIGO INVALIDO ")</f>
        <v>TARQUI</v>
      </c>
      <c r="G1319" s="53" t="str">
        <f>IFERROR(VLOOKUP(D1319,[29]CODIGOS!$A$1:$I$1872,8,0),"CODIGO INVALIDO ")</f>
        <v>TARQUI 1</v>
      </c>
      <c r="H1319" s="37" t="s">
        <v>44</v>
      </c>
      <c r="I1319" s="37">
        <v>-1.45546754343167</v>
      </c>
      <c r="J1319" s="129">
        <v>-78.121086359024005</v>
      </c>
      <c r="K1319" s="24">
        <v>45023</v>
      </c>
      <c r="L1319" s="37" t="s">
        <v>45</v>
      </c>
      <c r="M1319" s="53" t="s">
        <v>17</v>
      </c>
      <c r="N1319" s="56">
        <v>0.91666666666666663</v>
      </c>
      <c r="O1319" s="56">
        <v>4.1666666666666664E-2</v>
      </c>
      <c r="P1319" s="37">
        <v>26.52</v>
      </c>
      <c r="Q1319" s="37" t="s">
        <v>46</v>
      </c>
      <c r="R1319" s="37" t="s">
        <v>47</v>
      </c>
      <c r="S1319" s="37" t="s">
        <v>228</v>
      </c>
      <c r="T1319" s="37" t="s">
        <v>731</v>
      </c>
      <c r="U1319" s="23" t="s">
        <v>50</v>
      </c>
    </row>
    <row r="1320" spans="1:21" s="185" customFormat="1" ht="15" customHeight="1" x14ac:dyDescent="0.25">
      <c r="A1320" s="53" t="str">
        <f>IFERROR(VLOOKUP(D1320,[28]CODIGOS!$A$1:$I$1872,2,0),"CODIGO INVALIDO ")</f>
        <v>ZONA 3</v>
      </c>
      <c r="B1320" s="53" t="str">
        <f>IFERROR(VLOOKUP(D1320,[28]CODIGOS!$A$1:$I$1872,3,0),"CODIGO INVALIDO ")</f>
        <v>PASTAZA</v>
      </c>
      <c r="C1320" s="53" t="str">
        <f>IFERROR(VLOOKUP(D1320,[28]CODIGOS!$A$1:$I$1872,4,0),"CODIGO INVALIDO ")</f>
        <v>PASTAZA</v>
      </c>
      <c r="D1320" s="69" t="s">
        <v>385</v>
      </c>
      <c r="E1320" s="53" t="str">
        <f>IFERROR(VLOOKUP(D1320,[29]CODIGOS!$A$1:$I$1872,6,0),"CODIGO INVALIDO ")</f>
        <v>PASTAZA</v>
      </c>
      <c r="F1320" s="53" t="str">
        <f>IFERROR(VLOOKUP(D1320,[29]CODIGOS!$A$1:$I$1872,7,0),"CODIGO INVALIDO ")</f>
        <v>TARQUI</v>
      </c>
      <c r="G1320" s="53" t="str">
        <f>IFERROR(VLOOKUP(D1320,[29]CODIGOS!$A$1:$I$1872,8,0),"CODIGO INVALIDO ")</f>
        <v>TARQUI 1</v>
      </c>
      <c r="H1320" s="37" t="s">
        <v>44</v>
      </c>
      <c r="I1320" s="37">
        <v>-1.45546754343167</v>
      </c>
      <c r="J1320" s="129">
        <v>-78.121054172515798</v>
      </c>
      <c r="K1320" s="24">
        <v>45023</v>
      </c>
      <c r="L1320" s="37" t="s">
        <v>45</v>
      </c>
      <c r="M1320" s="53" t="s">
        <v>17</v>
      </c>
      <c r="N1320" s="62">
        <v>0.47916666666666669</v>
      </c>
      <c r="O1320" s="62">
        <v>0.63194444444444442</v>
      </c>
      <c r="P1320" s="23">
        <v>24.31</v>
      </c>
      <c r="Q1320" s="37" t="s">
        <v>46</v>
      </c>
      <c r="R1320" s="37" t="s">
        <v>47</v>
      </c>
      <c r="S1320" s="23" t="s">
        <v>228</v>
      </c>
      <c r="T1320" s="23" t="s">
        <v>416</v>
      </c>
      <c r="U1320" s="23" t="s">
        <v>50</v>
      </c>
    </row>
    <row r="1321" spans="1:21" s="185" customFormat="1" ht="15" customHeight="1" x14ac:dyDescent="0.25">
      <c r="A1321" s="53" t="str">
        <f>IFERROR(VLOOKUP(D1321,[28]CODIGOS!$A$1:$I$1872,2,0),"CODIGO INVALIDO ")</f>
        <v>ZONA 3</v>
      </c>
      <c r="B1321" s="53" t="str">
        <f>IFERROR(VLOOKUP(D1321,[28]CODIGOS!$A$1:$I$1872,3,0),"CODIGO INVALIDO ")</f>
        <v>PASTAZA</v>
      </c>
      <c r="C1321" s="53" t="str">
        <f>IFERROR(VLOOKUP(D1321,[28]CODIGOS!$A$1:$I$1872,4,0),"CODIGO INVALIDO ")</f>
        <v>PASTAZA</v>
      </c>
      <c r="D1321" s="69" t="s">
        <v>385</v>
      </c>
      <c r="E1321" s="53" t="str">
        <f>IFERROR(VLOOKUP(D1321,[29]CODIGOS!$A$1:$I$1872,6,0),"CODIGO INVALIDO ")</f>
        <v>PASTAZA</v>
      </c>
      <c r="F1321" s="53" t="str">
        <f>IFERROR(VLOOKUP(D1321,[29]CODIGOS!$A$1:$I$1872,7,0),"CODIGO INVALIDO ")</f>
        <v>TARQUI</v>
      </c>
      <c r="G1321" s="53" t="str">
        <f>IFERROR(VLOOKUP(D1321,[29]CODIGOS!$A$1:$I$1872,8,0),"CODIGO INVALIDO ")</f>
        <v>TARQUI 1</v>
      </c>
      <c r="H1321" s="37" t="s">
        <v>44</v>
      </c>
      <c r="I1321" s="37">
        <v>-1.4554889941807601</v>
      </c>
      <c r="J1321" s="129">
        <v>-78.121097087860093</v>
      </c>
      <c r="K1321" s="24">
        <v>45023</v>
      </c>
      <c r="L1321" s="37" t="s">
        <v>45</v>
      </c>
      <c r="M1321" s="53" t="s">
        <v>17</v>
      </c>
      <c r="N1321" s="62">
        <v>0.875</v>
      </c>
      <c r="O1321" s="62">
        <v>0.98958333333333337</v>
      </c>
      <c r="P1321" s="23">
        <v>28.71</v>
      </c>
      <c r="Q1321" s="37" t="s">
        <v>46</v>
      </c>
      <c r="R1321" s="37" t="s">
        <v>47</v>
      </c>
      <c r="S1321" s="23" t="s">
        <v>1710</v>
      </c>
      <c r="T1321" s="23" t="s">
        <v>598</v>
      </c>
      <c r="U1321" s="23" t="s">
        <v>50</v>
      </c>
    </row>
    <row r="1322" spans="1:21" s="185" customFormat="1" ht="15" customHeight="1" x14ac:dyDescent="0.25">
      <c r="A1322" s="53" t="str">
        <f>IFERROR(VLOOKUP(D1322,[28]CODIGOS!$A$1:$I$1872,2,0),"CODIGO INVALIDO ")</f>
        <v>ZONA 3</v>
      </c>
      <c r="B1322" s="53" t="str">
        <f>IFERROR(VLOOKUP(D1322,[28]CODIGOS!$A$1:$I$1872,3,0),"CODIGO INVALIDO ")</f>
        <v>PASTAZA</v>
      </c>
      <c r="C1322" s="53" t="str">
        <f>IFERROR(VLOOKUP(D1322,[28]CODIGOS!$A$1:$I$1872,4,0),"CODIGO INVALIDO ")</f>
        <v>PASTAZA</v>
      </c>
      <c r="D1322" s="69" t="s">
        <v>385</v>
      </c>
      <c r="E1322" s="53" t="str">
        <f>IFERROR(VLOOKUP(D1322,[29]CODIGOS!$A$1:$I$1872,6,0),"CODIGO INVALIDO ")</f>
        <v>PASTAZA</v>
      </c>
      <c r="F1322" s="53" t="str">
        <f>IFERROR(VLOOKUP(D1322,[29]CODIGOS!$A$1:$I$1872,7,0),"CODIGO INVALIDO ")</f>
        <v>TARQUI</v>
      </c>
      <c r="G1322" s="53" t="str">
        <f>IFERROR(VLOOKUP(D1322,[29]CODIGOS!$A$1:$I$1872,8,0),"CODIGO INVALIDO ")</f>
        <v>TARQUI 1</v>
      </c>
      <c r="H1322" s="37" t="s">
        <v>44</v>
      </c>
      <c r="I1322" s="37">
        <v>-1.4552315851780699</v>
      </c>
      <c r="J1322" s="129">
        <v>-78.120861053466797</v>
      </c>
      <c r="K1322" s="24">
        <v>45029</v>
      </c>
      <c r="L1322" s="37" t="s">
        <v>45</v>
      </c>
      <c r="M1322" s="53" t="s">
        <v>17</v>
      </c>
      <c r="N1322" s="62">
        <v>0.6875</v>
      </c>
      <c r="O1322" s="62">
        <v>0.77083333333333337</v>
      </c>
      <c r="P1322" s="23">
        <v>1.29</v>
      </c>
      <c r="Q1322" s="37" t="s">
        <v>46</v>
      </c>
      <c r="R1322" s="37" t="s">
        <v>47</v>
      </c>
      <c r="S1322" s="23" t="s">
        <v>75</v>
      </c>
      <c r="T1322" s="23" t="s">
        <v>467</v>
      </c>
      <c r="U1322" s="23" t="s">
        <v>50</v>
      </c>
    </row>
    <row r="1323" spans="1:21" s="185" customFormat="1" ht="15" customHeight="1" x14ac:dyDescent="0.25">
      <c r="A1323" s="53" t="str">
        <f>IFERROR(VLOOKUP(D1323,[28]CODIGOS!$A$1:$I$1872,2,0),"CODIGO INVALIDO ")</f>
        <v>ZONA 3</v>
      </c>
      <c r="B1323" s="53" t="str">
        <f>IFERROR(VLOOKUP(D1323,[28]CODIGOS!$A$1:$I$1872,3,0),"CODIGO INVALIDO ")</f>
        <v>PASTAZA</v>
      </c>
      <c r="C1323" s="53" t="str">
        <f>IFERROR(VLOOKUP(D1323,[28]CODIGOS!$A$1:$I$1872,4,0),"CODIGO INVALIDO ")</f>
        <v>PASTAZA</v>
      </c>
      <c r="D1323" s="69" t="s">
        <v>385</v>
      </c>
      <c r="E1323" s="53" t="str">
        <f>IFERROR(VLOOKUP(D1323,[29]CODIGOS!$A$1:$I$1872,6,0),"CODIGO INVALIDO ")</f>
        <v>PASTAZA</v>
      </c>
      <c r="F1323" s="53" t="str">
        <f>IFERROR(VLOOKUP(D1323,[29]CODIGOS!$A$1:$I$1872,7,0),"CODIGO INVALIDO ")</f>
        <v>TARQUI</v>
      </c>
      <c r="G1323" s="53" t="str">
        <f>IFERROR(VLOOKUP(D1323,[29]CODIGOS!$A$1:$I$1872,8,0),"CODIGO INVALIDO ")</f>
        <v>TARQUI 1</v>
      </c>
      <c r="H1323" s="37" t="s">
        <v>44</v>
      </c>
      <c r="I1323" s="37">
        <v>-1.4554889941807601</v>
      </c>
      <c r="J1323" s="129">
        <v>-78.121075630188002</v>
      </c>
      <c r="K1323" s="24">
        <v>45032</v>
      </c>
      <c r="L1323" s="37" t="s">
        <v>45</v>
      </c>
      <c r="M1323" s="53" t="s">
        <v>17</v>
      </c>
      <c r="N1323" s="62">
        <v>0.5</v>
      </c>
      <c r="O1323" s="62">
        <v>0.58333333333333337</v>
      </c>
      <c r="P1323" s="23">
        <v>5.12</v>
      </c>
      <c r="Q1323" s="37" t="s">
        <v>46</v>
      </c>
      <c r="R1323" s="37" t="s">
        <v>47</v>
      </c>
      <c r="S1323" s="23" t="s">
        <v>1711</v>
      </c>
      <c r="T1323" s="23" t="s">
        <v>453</v>
      </c>
      <c r="U1323" s="23" t="s">
        <v>50</v>
      </c>
    </row>
    <row r="1324" spans="1:21" s="185" customFormat="1" ht="15" customHeight="1" x14ac:dyDescent="0.25">
      <c r="A1324" s="53" t="str">
        <f>IFERROR(VLOOKUP(D1324,[28]CODIGOS!$A$1:$I$1872,2,0),"CODIGO INVALIDO ")</f>
        <v>ZONA 3</v>
      </c>
      <c r="B1324" s="53" t="str">
        <f>IFERROR(VLOOKUP(D1324,[28]CODIGOS!$A$1:$I$1872,3,0),"CODIGO INVALIDO ")</f>
        <v>PASTAZA</v>
      </c>
      <c r="C1324" s="53" t="str">
        <f>IFERROR(VLOOKUP(D1324,[28]CODIGOS!$A$1:$I$1872,4,0),"CODIGO INVALIDO ")</f>
        <v>PASTAZA</v>
      </c>
      <c r="D1324" s="69" t="s">
        <v>385</v>
      </c>
      <c r="E1324" s="53" t="str">
        <f>IFERROR(VLOOKUP(D1324,[29]CODIGOS!$A$1:$I$1872,6,0),"CODIGO INVALIDO ")</f>
        <v>PASTAZA</v>
      </c>
      <c r="F1324" s="53" t="str">
        <f>IFERROR(VLOOKUP(D1324,[29]CODIGOS!$A$1:$I$1872,7,0),"CODIGO INVALIDO ")</f>
        <v>TARQUI</v>
      </c>
      <c r="G1324" s="53" t="str">
        <f>IFERROR(VLOOKUP(D1324,[29]CODIGOS!$A$1:$I$1872,8,0),"CODIGO INVALIDO ")</f>
        <v>TARQUI 1</v>
      </c>
      <c r="H1324" s="37" t="s">
        <v>44</v>
      </c>
      <c r="I1324" s="37">
        <v>-1.45546754343167</v>
      </c>
      <c r="J1324" s="129">
        <v>-78.121097087860093</v>
      </c>
      <c r="K1324" s="24">
        <v>45032</v>
      </c>
      <c r="L1324" s="37" t="s">
        <v>45</v>
      </c>
      <c r="M1324" s="53" t="s">
        <v>17</v>
      </c>
      <c r="N1324" s="62">
        <v>0.95833333333333337</v>
      </c>
      <c r="O1324" s="62">
        <v>4.1666666666666664E-2</v>
      </c>
      <c r="P1324" s="23">
        <v>1.05</v>
      </c>
      <c r="Q1324" s="37" t="s">
        <v>46</v>
      </c>
      <c r="R1324" s="37" t="s">
        <v>47</v>
      </c>
      <c r="S1324" s="23" t="s">
        <v>75</v>
      </c>
      <c r="T1324" s="23" t="s">
        <v>49</v>
      </c>
      <c r="U1324" s="23" t="s">
        <v>50</v>
      </c>
    </row>
    <row r="1325" spans="1:21" s="185" customFormat="1" ht="15" customHeight="1" x14ac:dyDescent="0.25">
      <c r="A1325" s="53" t="str">
        <f>IFERROR(VLOOKUP(D1325,[28]CODIGOS!$A$1:$I$1872,2,0),"CODIGO INVALIDO ")</f>
        <v>ZONA 3</v>
      </c>
      <c r="B1325" s="53" t="str">
        <f>IFERROR(VLOOKUP(D1325,[28]CODIGOS!$A$1:$I$1872,3,0),"CODIGO INVALIDO ")</f>
        <v>PASTAZA</v>
      </c>
      <c r="C1325" s="53" t="str">
        <f>IFERROR(VLOOKUP(D1325,[28]CODIGOS!$A$1:$I$1872,4,0),"CODIGO INVALIDO ")</f>
        <v>PASTAZA</v>
      </c>
      <c r="D1325" s="69" t="s">
        <v>385</v>
      </c>
      <c r="E1325" s="53" t="str">
        <f>IFERROR(VLOOKUP(D1325,[29]CODIGOS!$A$1:$I$1872,6,0),"CODIGO INVALIDO ")</f>
        <v>PASTAZA</v>
      </c>
      <c r="F1325" s="53" t="str">
        <f>IFERROR(VLOOKUP(D1325,[29]CODIGOS!$A$1:$I$1872,7,0),"CODIGO INVALIDO ")</f>
        <v>TARQUI</v>
      </c>
      <c r="G1325" s="53" t="str">
        <f>IFERROR(VLOOKUP(D1325,[29]CODIGOS!$A$1:$I$1872,8,0),"CODIGO INVALIDO ")</f>
        <v>TARQUI 1</v>
      </c>
      <c r="H1325" s="37" t="s">
        <v>44</v>
      </c>
      <c r="I1325" s="37">
        <v>-1.4554195999999999</v>
      </c>
      <c r="J1325" s="129">
        <v>-78.121087891048603</v>
      </c>
      <c r="K1325" s="24">
        <v>45034</v>
      </c>
      <c r="L1325" s="37" t="s">
        <v>45</v>
      </c>
      <c r="M1325" s="53" t="s">
        <v>17</v>
      </c>
      <c r="N1325" s="62">
        <v>0.5</v>
      </c>
      <c r="O1325" s="62">
        <v>0.66666666666666663</v>
      </c>
      <c r="P1325" s="23">
        <v>9.9</v>
      </c>
      <c r="Q1325" s="37" t="s">
        <v>46</v>
      </c>
      <c r="R1325" s="37" t="s">
        <v>47</v>
      </c>
      <c r="S1325" s="23" t="s">
        <v>228</v>
      </c>
      <c r="T1325" s="23" t="s">
        <v>598</v>
      </c>
      <c r="U1325" s="23" t="s">
        <v>50</v>
      </c>
    </row>
    <row r="1326" spans="1:21" s="185" customFormat="1" ht="15" customHeight="1" x14ac:dyDescent="0.25">
      <c r="A1326" s="53" t="str">
        <f>IFERROR(VLOOKUP(D1326,[28]CODIGOS!$A$1:$I$1872,2,0),"CODIGO INVALIDO ")</f>
        <v>ZONA 3</v>
      </c>
      <c r="B1326" s="53" t="str">
        <f>IFERROR(VLOOKUP(D1326,[28]CODIGOS!$A$1:$I$1872,3,0),"CODIGO INVALIDO ")</f>
        <v>PASTAZA</v>
      </c>
      <c r="C1326" s="53" t="str">
        <f>IFERROR(VLOOKUP(D1326,[28]CODIGOS!$A$1:$I$1872,4,0),"CODIGO INVALIDO ")</f>
        <v>PASTAZA</v>
      </c>
      <c r="D1326" s="69" t="s">
        <v>385</v>
      </c>
      <c r="E1326" s="53" t="str">
        <f>IFERROR(VLOOKUP(D1326,[29]CODIGOS!$A$1:$I$1872,6,0),"CODIGO INVALIDO ")</f>
        <v>PASTAZA</v>
      </c>
      <c r="F1326" s="53" t="str">
        <f>IFERROR(VLOOKUP(D1326,[29]CODIGOS!$A$1:$I$1872,7,0),"CODIGO INVALIDO ")</f>
        <v>TARQUI</v>
      </c>
      <c r="G1326" s="53" t="str">
        <f>IFERROR(VLOOKUP(D1326,[29]CODIGOS!$A$1:$I$1872,8,0),"CODIGO INVALIDO ")</f>
        <v>TARQUI 1</v>
      </c>
      <c r="H1326" s="37" t="s">
        <v>1712</v>
      </c>
      <c r="I1326" s="37">
        <v>-1.49553718367192</v>
      </c>
      <c r="J1326" s="129">
        <v>-78.012982606887803</v>
      </c>
      <c r="K1326" s="24">
        <v>45036</v>
      </c>
      <c r="L1326" s="37" t="s">
        <v>45</v>
      </c>
      <c r="M1326" s="53" t="s">
        <v>17</v>
      </c>
      <c r="N1326" s="62">
        <v>0.45833333333333331</v>
      </c>
      <c r="O1326" s="62">
        <v>0.54166666666666663</v>
      </c>
      <c r="P1326" s="23">
        <v>3.07</v>
      </c>
      <c r="Q1326" s="37" t="s">
        <v>46</v>
      </c>
      <c r="R1326" s="37" t="s">
        <v>47</v>
      </c>
      <c r="S1326" s="23" t="s">
        <v>467</v>
      </c>
      <c r="T1326" s="23" t="s">
        <v>165</v>
      </c>
      <c r="U1326" s="23" t="s">
        <v>1713</v>
      </c>
    </row>
    <row r="1327" spans="1:21" s="185" customFormat="1" ht="15" customHeight="1" x14ac:dyDescent="0.25">
      <c r="A1327" s="53" t="str">
        <f>IFERROR(VLOOKUP(D1327,[28]CODIGOS!$A$1:$I$1872,2,0),"CODIGO INVALIDO ")</f>
        <v>ZONA 3</v>
      </c>
      <c r="B1327" s="53" t="str">
        <f>IFERROR(VLOOKUP(D1327,[28]CODIGOS!$A$1:$I$1872,3,0),"CODIGO INVALIDO ")</f>
        <v>PASTAZA</v>
      </c>
      <c r="C1327" s="53" t="str">
        <f>IFERROR(VLOOKUP(D1327,[28]CODIGOS!$A$1:$I$1872,4,0),"CODIGO INVALIDO ")</f>
        <v>PASTAZA</v>
      </c>
      <c r="D1327" s="69" t="s">
        <v>385</v>
      </c>
      <c r="E1327" s="53" t="str">
        <f>IFERROR(VLOOKUP(D1327,[29]CODIGOS!$A$1:$I$1872,6,0),"CODIGO INVALIDO ")</f>
        <v>PASTAZA</v>
      </c>
      <c r="F1327" s="53" t="str">
        <f>IFERROR(VLOOKUP(D1327,[29]CODIGOS!$A$1:$I$1872,7,0),"CODIGO INVALIDO ")</f>
        <v>TARQUI</v>
      </c>
      <c r="G1327" s="53" t="str">
        <f>IFERROR(VLOOKUP(D1327,[29]CODIGOS!$A$1:$I$1872,8,0),"CODIGO INVALIDO ")</f>
        <v>TARQUI 1</v>
      </c>
      <c r="H1327" s="37" t="s">
        <v>1714</v>
      </c>
      <c r="I1327" s="37">
        <v>-1.5262681867425101</v>
      </c>
      <c r="J1327" s="129">
        <v>-77.997372150584795</v>
      </c>
      <c r="K1327" s="24">
        <v>45041</v>
      </c>
      <c r="L1327" s="37" t="s">
        <v>45</v>
      </c>
      <c r="M1327" s="53" t="s">
        <v>17</v>
      </c>
      <c r="N1327" s="62">
        <v>0.56944444444444442</v>
      </c>
      <c r="O1327" s="62">
        <v>0.83680555555555547</v>
      </c>
      <c r="P1327" s="23">
        <v>6.17</v>
      </c>
      <c r="Q1327" s="37" t="s">
        <v>46</v>
      </c>
      <c r="R1327" s="37" t="s">
        <v>47</v>
      </c>
      <c r="S1327" s="23" t="s">
        <v>228</v>
      </c>
      <c r="T1327" s="23"/>
      <c r="U1327" s="23" t="s">
        <v>50</v>
      </c>
    </row>
    <row r="1328" spans="1:21" s="185" customFormat="1" ht="15" customHeight="1" x14ac:dyDescent="0.25">
      <c r="A1328" s="53" t="str">
        <f>IFERROR(VLOOKUP(D1328,[28]CODIGOS!$A$1:$I$1872,2,0),"CODIGO INVALIDO ")</f>
        <v>ZONA 3</v>
      </c>
      <c r="B1328" s="53" t="str">
        <f>IFERROR(VLOOKUP(D1328,[28]CODIGOS!$A$1:$I$1872,3,0),"CODIGO INVALIDO ")</f>
        <v>PASTAZA</v>
      </c>
      <c r="C1328" s="53" t="str">
        <f>IFERROR(VLOOKUP(D1328,[28]CODIGOS!$A$1:$I$1872,4,0),"CODIGO INVALIDO ")</f>
        <v>PASTAZA</v>
      </c>
      <c r="D1328" s="69" t="s">
        <v>385</v>
      </c>
      <c r="E1328" s="53" t="str">
        <f>IFERROR(VLOOKUP(D1328,[29]CODIGOS!$A$1:$I$1872,6,0),"CODIGO INVALIDO ")</f>
        <v>PASTAZA</v>
      </c>
      <c r="F1328" s="53" t="str">
        <f>IFERROR(VLOOKUP(D1328,[29]CODIGOS!$A$1:$I$1872,7,0),"CODIGO INVALIDO ")</f>
        <v>TARQUI</v>
      </c>
      <c r="G1328" s="53" t="str">
        <f>IFERROR(VLOOKUP(D1328,[29]CODIGOS!$A$1:$I$1872,8,0),"CODIGO INVALIDO ")</f>
        <v>TARQUI 1</v>
      </c>
      <c r="H1328" s="37" t="s">
        <v>44</v>
      </c>
      <c r="I1328" s="37">
        <v>-1.45540319118313</v>
      </c>
      <c r="J1328" s="129">
        <v>-78.121057748821798</v>
      </c>
      <c r="K1328" s="24">
        <v>45044</v>
      </c>
      <c r="L1328" s="37" t="s">
        <v>45</v>
      </c>
      <c r="M1328" s="53" t="s">
        <v>17</v>
      </c>
      <c r="N1328" s="62">
        <v>0.36944444444444446</v>
      </c>
      <c r="O1328" s="62">
        <v>0.41666666666666669</v>
      </c>
      <c r="P1328" s="23">
        <v>17.05</v>
      </c>
      <c r="Q1328" s="37" t="s">
        <v>46</v>
      </c>
      <c r="R1328" s="37" t="s">
        <v>47</v>
      </c>
      <c r="S1328" s="23" t="s">
        <v>467</v>
      </c>
      <c r="T1328" s="23" t="s">
        <v>598</v>
      </c>
      <c r="U1328" s="23" t="s">
        <v>50</v>
      </c>
    </row>
    <row r="1329" spans="1:21" s="185" customFormat="1" ht="15" customHeight="1" x14ac:dyDescent="0.25">
      <c r="A1329" s="53" t="str">
        <f>IFERROR(VLOOKUP(D1329,[28]CODIGOS!$A$1:$I$1872,2,0),"CODIGO INVALIDO ")</f>
        <v>ZONA 3</v>
      </c>
      <c r="B1329" s="53" t="str">
        <f>IFERROR(VLOOKUP(D1329,[28]CODIGOS!$A$1:$I$1872,3,0),"CODIGO INVALIDO ")</f>
        <v>PASTAZA</v>
      </c>
      <c r="C1329" s="53" t="str">
        <f>IFERROR(VLOOKUP(D1329,[28]CODIGOS!$A$1:$I$1872,4,0),"CODIGO INVALIDO ")</f>
        <v>PASTAZA</v>
      </c>
      <c r="D1329" s="69" t="s">
        <v>385</v>
      </c>
      <c r="E1329" s="53" t="str">
        <f>IFERROR(VLOOKUP(D1329,[29]CODIGOS!$A$1:$I$1872,6,0),"CODIGO INVALIDO ")</f>
        <v>PASTAZA</v>
      </c>
      <c r="F1329" s="53" t="str">
        <f>IFERROR(VLOOKUP(D1329,[29]CODIGOS!$A$1:$I$1872,7,0),"CODIGO INVALIDO ")</f>
        <v>TARQUI</v>
      </c>
      <c r="G1329" s="53" t="str">
        <f>IFERROR(VLOOKUP(D1329,[29]CODIGOS!$A$1:$I$1872,8,0),"CODIGO INVALIDO ")</f>
        <v>TARQUI 1</v>
      </c>
      <c r="H1329" s="37" t="s">
        <v>44</v>
      </c>
      <c r="I1329" s="37">
        <v>-1.4554727940000001</v>
      </c>
      <c r="J1329" s="129">
        <v>-78.121031502799994</v>
      </c>
      <c r="K1329" s="24">
        <v>45049</v>
      </c>
      <c r="L1329" s="37" t="s">
        <v>45</v>
      </c>
      <c r="M1329" s="53" t="s">
        <v>17</v>
      </c>
      <c r="N1329" s="62">
        <v>0.125</v>
      </c>
      <c r="O1329" s="62">
        <v>0.33333333333333331</v>
      </c>
      <c r="P1329" s="23">
        <v>32.07</v>
      </c>
      <c r="Q1329" s="37" t="s">
        <v>46</v>
      </c>
      <c r="R1329" s="53" t="s">
        <v>109</v>
      </c>
      <c r="S1329" s="23" t="s">
        <v>65</v>
      </c>
      <c r="T1329" s="23"/>
      <c r="U1329" s="23" t="s">
        <v>50</v>
      </c>
    </row>
    <row r="1330" spans="1:21" s="185" customFormat="1" ht="15" customHeight="1" x14ac:dyDescent="0.25">
      <c r="A1330" s="53" t="str">
        <f>IFERROR(VLOOKUP(D1330,[28]CODIGOS!$A$1:$I$1872,2,0),"CODIGO INVALIDO ")</f>
        <v>ZONA 3</v>
      </c>
      <c r="B1330" s="53" t="str">
        <f>IFERROR(VLOOKUP(D1330,[28]CODIGOS!$A$1:$I$1872,3,0),"CODIGO INVALIDO ")</f>
        <v>PASTAZA</v>
      </c>
      <c r="C1330" s="53" t="str">
        <f>IFERROR(VLOOKUP(D1330,[28]CODIGOS!$A$1:$I$1872,4,0),"CODIGO INVALIDO ")</f>
        <v>PASTAZA</v>
      </c>
      <c r="D1330" s="69" t="s">
        <v>385</v>
      </c>
      <c r="E1330" s="53" t="str">
        <f>IFERROR(VLOOKUP(D1330,[29]CODIGOS!$A$1:$I$1872,6,0),"CODIGO INVALIDO ")</f>
        <v>PASTAZA</v>
      </c>
      <c r="F1330" s="53" t="str">
        <f>IFERROR(VLOOKUP(D1330,[29]CODIGOS!$A$1:$I$1872,7,0),"CODIGO INVALIDO ")</f>
        <v>TARQUI</v>
      </c>
      <c r="G1330" s="53" t="str">
        <f>IFERROR(VLOOKUP(D1330,[29]CODIGOS!$A$1:$I$1872,8,0),"CODIGO INVALIDO ")</f>
        <v>TARQUI 1</v>
      </c>
      <c r="H1330" s="37" t="s">
        <v>1715</v>
      </c>
      <c r="I1330" s="37">
        <v>-1.37861358515426</v>
      </c>
      <c r="J1330" s="129">
        <v>-77.960545420646596</v>
      </c>
      <c r="K1330" s="24">
        <v>45063</v>
      </c>
      <c r="L1330" s="37" t="s">
        <v>45</v>
      </c>
      <c r="M1330" s="53" t="s">
        <v>17</v>
      </c>
      <c r="N1330" s="62">
        <v>0.375</v>
      </c>
      <c r="O1330" s="62">
        <v>0.66666666666666663</v>
      </c>
      <c r="P1330" s="23">
        <v>4.4000000000000004</v>
      </c>
      <c r="Q1330" s="37" t="s">
        <v>46</v>
      </c>
      <c r="R1330" s="37" t="s">
        <v>47</v>
      </c>
      <c r="S1330" s="23" t="s">
        <v>1093</v>
      </c>
      <c r="T1330" s="23"/>
      <c r="U1330" s="23" t="s">
        <v>50</v>
      </c>
    </row>
    <row r="1331" spans="1:21" s="185" customFormat="1" ht="15" customHeight="1" x14ac:dyDescent="0.25">
      <c r="A1331" s="53" t="str">
        <f>IFERROR(VLOOKUP(D1331,[28]CODIGOS!$A$1:$I$1872,2,0),"CODIGO INVALIDO ")</f>
        <v>ZONA 3</v>
      </c>
      <c r="B1331" s="53" t="str">
        <f>IFERROR(VLOOKUP(D1331,[28]CODIGOS!$A$1:$I$1872,3,0),"CODIGO INVALIDO ")</f>
        <v>PASTAZA</v>
      </c>
      <c r="C1331" s="53" t="str">
        <f>IFERROR(VLOOKUP(D1331,[28]CODIGOS!$A$1:$I$1872,4,0),"CODIGO INVALIDO ")</f>
        <v>PASTAZA</v>
      </c>
      <c r="D1331" s="69" t="s">
        <v>385</v>
      </c>
      <c r="E1331" s="53" t="str">
        <f>IFERROR(VLOOKUP(D1331,[29]CODIGOS!$A$1:$I$1872,6,0),"CODIGO INVALIDO ")</f>
        <v>PASTAZA</v>
      </c>
      <c r="F1331" s="53" t="str">
        <f>IFERROR(VLOOKUP(D1331,[29]CODIGOS!$A$1:$I$1872,7,0),"CODIGO INVALIDO ")</f>
        <v>TARQUI</v>
      </c>
      <c r="G1331" s="53" t="str">
        <f>IFERROR(VLOOKUP(D1331,[29]CODIGOS!$A$1:$I$1872,8,0),"CODIGO INVALIDO ")</f>
        <v>TARQUI 1</v>
      </c>
      <c r="H1331" s="37" t="s">
        <v>44</v>
      </c>
      <c r="I1331" s="37">
        <v>-1.4554195999999999</v>
      </c>
      <c r="J1331" s="129">
        <v>-78.121087891048603</v>
      </c>
      <c r="K1331" s="24">
        <v>45063</v>
      </c>
      <c r="L1331" s="37" t="s">
        <v>45</v>
      </c>
      <c r="M1331" s="53" t="s">
        <v>17</v>
      </c>
      <c r="N1331" s="62">
        <v>0.85416666666666663</v>
      </c>
      <c r="O1331" s="62">
        <v>4.1666666666666664E-2</v>
      </c>
      <c r="P1331" s="23">
        <v>22.51</v>
      </c>
      <c r="Q1331" s="37" t="s">
        <v>46</v>
      </c>
      <c r="R1331" s="37" t="s">
        <v>47</v>
      </c>
      <c r="S1331" s="23" t="s">
        <v>228</v>
      </c>
      <c r="T1331" s="23" t="s">
        <v>866</v>
      </c>
      <c r="U1331" s="23" t="s">
        <v>50</v>
      </c>
    </row>
    <row r="1332" spans="1:21" s="185" customFormat="1" ht="15" customHeight="1" x14ac:dyDescent="0.25">
      <c r="A1332" s="53" t="str">
        <f>IFERROR(VLOOKUP(D1332,[28]CODIGOS!$A$1:$I$1872,2,0),"CODIGO INVALIDO ")</f>
        <v>ZONA 3</v>
      </c>
      <c r="B1332" s="53" t="str">
        <f>IFERROR(VLOOKUP(D1332,[28]CODIGOS!$A$1:$I$1872,3,0),"CODIGO INVALIDO ")</f>
        <v>PASTAZA</v>
      </c>
      <c r="C1332" s="53" t="str">
        <f>IFERROR(VLOOKUP(D1332,[28]CODIGOS!$A$1:$I$1872,4,0),"CODIGO INVALIDO ")</f>
        <v>PASTAZA</v>
      </c>
      <c r="D1332" s="69" t="s">
        <v>385</v>
      </c>
      <c r="E1332" s="53" t="str">
        <f>IFERROR(VLOOKUP(D1332,[29]CODIGOS!$A$1:$I$1872,6,0),"CODIGO INVALIDO ")</f>
        <v>PASTAZA</v>
      </c>
      <c r="F1332" s="53" t="str">
        <f>IFERROR(VLOOKUP(D1332,[29]CODIGOS!$A$1:$I$1872,7,0),"CODIGO INVALIDO ")</f>
        <v>TARQUI</v>
      </c>
      <c r="G1332" s="53" t="str">
        <f>IFERROR(VLOOKUP(D1332,[29]CODIGOS!$A$1:$I$1872,8,0),"CODIGO INVALIDO ")</f>
        <v>TARQUI 1</v>
      </c>
      <c r="H1332" s="37" t="s">
        <v>44</v>
      </c>
      <c r="I1332" s="37">
        <v>-1.45547826880623</v>
      </c>
      <c r="J1332" s="129">
        <v>-78.121086359024005</v>
      </c>
      <c r="K1332" s="24">
        <v>45063</v>
      </c>
      <c r="L1332" s="37" t="s">
        <v>45</v>
      </c>
      <c r="M1332" s="53" t="s">
        <v>17</v>
      </c>
      <c r="N1332" s="62">
        <v>0.875</v>
      </c>
      <c r="O1332" s="62">
        <v>4.1666666666666664E-2</v>
      </c>
      <c r="P1332" s="23">
        <v>25.22</v>
      </c>
      <c r="Q1332" s="37" t="s">
        <v>46</v>
      </c>
      <c r="R1332" s="37" t="s">
        <v>47</v>
      </c>
      <c r="S1332" s="23" t="s">
        <v>228</v>
      </c>
      <c r="T1332" s="23" t="s">
        <v>49</v>
      </c>
      <c r="U1332" s="23" t="s">
        <v>50</v>
      </c>
    </row>
    <row r="1333" spans="1:21" s="185" customFormat="1" ht="15" customHeight="1" x14ac:dyDescent="0.25">
      <c r="A1333" s="53" t="str">
        <f>IFERROR(VLOOKUP(D1333,[28]CODIGOS!$A$1:$I$1872,2,0),"CODIGO INVALIDO ")</f>
        <v>ZONA 3</v>
      </c>
      <c r="B1333" s="53" t="str">
        <f>IFERROR(VLOOKUP(D1333,[28]CODIGOS!$A$1:$I$1872,3,0),"CODIGO INVALIDO ")</f>
        <v>PASTAZA</v>
      </c>
      <c r="C1333" s="53" t="str">
        <f>IFERROR(VLOOKUP(D1333,[28]CODIGOS!$A$1:$I$1872,4,0),"CODIGO INVALIDO ")</f>
        <v>PASTAZA</v>
      </c>
      <c r="D1333" s="69" t="s">
        <v>385</v>
      </c>
      <c r="E1333" s="53" t="str">
        <f>IFERROR(VLOOKUP(D1333,[29]CODIGOS!$A$1:$I$1872,6,0),"CODIGO INVALIDO ")</f>
        <v>PASTAZA</v>
      </c>
      <c r="F1333" s="53" t="str">
        <f>IFERROR(VLOOKUP(D1333,[29]CODIGOS!$A$1:$I$1872,7,0),"CODIGO INVALIDO ")</f>
        <v>TARQUI</v>
      </c>
      <c r="G1333" s="53" t="str">
        <f>IFERROR(VLOOKUP(D1333,[29]CODIGOS!$A$1:$I$1872,8,0),"CODIGO INVALIDO ")</f>
        <v>TARQUI 1</v>
      </c>
      <c r="H1333" s="37" t="s">
        <v>44</v>
      </c>
      <c r="I1333" s="37">
        <v>-1.4554889941807601</v>
      </c>
      <c r="J1333" s="129">
        <v>-78.121086359024005</v>
      </c>
      <c r="K1333" s="24">
        <v>45063</v>
      </c>
      <c r="L1333" s="37" t="s">
        <v>45</v>
      </c>
      <c r="M1333" s="53" t="s">
        <v>17</v>
      </c>
      <c r="N1333" s="62">
        <v>0.89583333333333337</v>
      </c>
      <c r="O1333" s="62">
        <v>4.1666666666666664E-2</v>
      </c>
      <c r="P1333" s="23">
        <v>26.94</v>
      </c>
      <c r="Q1333" s="37" t="s">
        <v>46</v>
      </c>
      <c r="R1333" s="37" t="s">
        <v>47</v>
      </c>
      <c r="S1333" s="23" t="s">
        <v>228</v>
      </c>
      <c r="T1333" s="23" t="s">
        <v>75</v>
      </c>
      <c r="U1333" s="23" t="s">
        <v>50</v>
      </c>
    </row>
    <row r="1334" spans="1:21" s="185" customFormat="1" ht="15" customHeight="1" x14ac:dyDescent="0.25">
      <c r="A1334" s="53" t="str">
        <f>IFERROR(VLOOKUP(D1334,[28]CODIGOS!$A$1:$I$1872,2,0),"CODIGO INVALIDO ")</f>
        <v>ZONA 3</v>
      </c>
      <c r="B1334" s="53" t="str">
        <f>IFERROR(VLOOKUP(D1334,[28]CODIGOS!$A$1:$I$1872,3,0),"CODIGO INVALIDO ")</f>
        <v>PASTAZA</v>
      </c>
      <c r="C1334" s="53" t="str">
        <f>IFERROR(VLOOKUP(D1334,[28]CODIGOS!$A$1:$I$1872,4,0),"CODIGO INVALIDO ")</f>
        <v>PASTAZA</v>
      </c>
      <c r="D1334" s="69" t="s">
        <v>385</v>
      </c>
      <c r="E1334" s="53" t="str">
        <f>IFERROR(VLOOKUP(D1334,[29]CODIGOS!$A$1:$I$1872,6,0),"CODIGO INVALIDO ")</f>
        <v>PASTAZA</v>
      </c>
      <c r="F1334" s="53" t="str">
        <f>IFERROR(VLOOKUP(D1334,[29]CODIGOS!$A$1:$I$1872,7,0),"CODIGO INVALIDO ")</f>
        <v>TARQUI</v>
      </c>
      <c r="G1334" s="53" t="str">
        <f>IFERROR(VLOOKUP(D1334,[29]CODIGOS!$A$1:$I$1872,8,0),"CODIGO INVALIDO ")</f>
        <v>TARQUI 1</v>
      </c>
      <c r="H1334" s="37" t="s">
        <v>44</v>
      </c>
      <c r="I1334" s="37">
        <v>-1.4547406707613599</v>
      </c>
      <c r="J1334" s="129">
        <v>-78.120983284231798</v>
      </c>
      <c r="K1334" s="24">
        <v>45064</v>
      </c>
      <c r="L1334" s="37" t="s">
        <v>45</v>
      </c>
      <c r="M1334" s="53" t="s">
        <v>17</v>
      </c>
      <c r="N1334" s="62">
        <v>0</v>
      </c>
      <c r="O1334" s="62">
        <v>0.14583333333333334</v>
      </c>
      <c r="P1334" s="23">
        <v>27.95</v>
      </c>
      <c r="Q1334" s="37" t="s">
        <v>46</v>
      </c>
      <c r="R1334" s="37" t="s">
        <v>47</v>
      </c>
      <c r="S1334" s="23" t="s">
        <v>1711</v>
      </c>
      <c r="T1334" s="23" t="s">
        <v>453</v>
      </c>
      <c r="U1334" s="23" t="s">
        <v>50</v>
      </c>
    </row>
    <row r="1335" spans="1:21" s="185" customFormat="1" ht="15" customHeight="1" x14ac:dyDescent="0.25">
      <c r="A1335" s="53" t="str">
        <f>IFERROR(VLOOKUP(D1335,[28]CODIGOS!$A$1:$I$1872,2,0),"CODIGO INVALIDO ")</f>
        <v>ZONA 3</v>
      </c>
      <c r="B1335" s="53" t="str">
        <f>IFERROR(VLOOKUP(D1335,[28]CODIGOS!$A$1:$I$1872,3,0),"CODIGO INVALIDO ")</f>
        <v>PASTAZA</v>
      </c>
      <c r="C1335" s="53" t="str">
        <f>IFERROR(VLOOKUP(D1335,[28]CODIGOS!$A$1:$I$1872,4,0),"CODIGO INVALIDO ")</f>
        <v>PASTAZA</v>
      </c>
      <c r="D1335" s="69" t="s">
        <v>385</v>
      </c>
      <c r="E1335" s="53" t="str">
        <f>IFERROR(VLOOKUP(D1335,[29]CODIGOS!$A$1:$I$1872,6,0),"CODIGO INVALIDO ")</f>
        <v>PASTAZA</v>
      </c>
      <c r="F1335" s="53" t="str">
        <f>IFERROR(VLOOKUP(D1335,[29]CODIGOS!$A$1:$I$1872,7,0),"CODIGO INVALIDO ")</f>
        <v>TARQUI</v>
      </c>
      <c r="G1335" s="53" t="str">
        <f>IFERROR(VLOOKUP(D1335,[29]CODIGOS!$A$1:$I$1872,8,0),"CODIGO INVALIDO ")</f>
        <v>TARQUI 1</v>
      </c>
      <c r="H1335" s="23" t="s">
        <v>44</v>
      </c>
      <c r="I1335" s="23">
        <v>-1.4554195999999999</v>
      </c>
      <c r="J1335" s="129">
        <v>-78.121087891048603</v>
      </c>
      <c r="K1335" s="24">
        <v>45065</v>
      </c>
      <c r="L1335" s="23" t="s">
        <v>45</v>
      </c>
      <c r="M1335" s="53" t="s">
        <v>17</v>
      </c>
      <c r="N1335" s="62">
        <v>0.33333333333333331</v>
      </c>
      <c r="O1335" s="62">
        <v>0.45833333333333331</v>
      </c>
      <c r="P1335" s="23">
        <v>13.99</v>
      </c>
      <c r="Q1335" s="23" t="s">
        <v>46</v>
      </c>
      <c r="R1335" s="23" t="s">
        <v>47</v>
      </c>
      <c r="S1335" s="23" t="s">
        <v>48</v>
      </c>
      <c r="T1335" s="23" t="s">
        <v>49</v>
      </c>
      <c r="U1335" s="23" t="s">
        <v>50</v>
      </c>
    </row>
    <row r="1336" spans="1:21" s="185" customFormat="1" ht="15" customHeight="1" x14ac:dyDescent="0.25">
      <c r="A1336" s="53" t="str">
        <f>IFERROR(VLOOKUP(D1336,[28]CODIGOS!$A$1:$I$1872,2,0),"CODIGO INVALIDO ")</f>
        <v>ZONA 3</v>
      </c>
      <c r="B1336" s="53" t="str">
        <f>IFERROR(VLOOKUP(D1336,[28]CODIGOS!$A$1:$I$1872,3,0),"CODIGO INVALIDO ")</f>
        <v>PASTAZA</v>
      </c>
      <c r="C1336" s="53" t="str">
        <f>IFERROR(VLOOKUP(D1336,[28]CODIGOS!$A$1:$I$1872,4,0),"CODIGO INVALIDO ")</f>
        <v>PASTAZA</v>
      </c>
      <c r="D1336" s="69" t="s">
        <v>385</v>
      </c>
      <c r="E1336" s="53" t="str">
        <f>IFERROR(VLOOKUP(D1336,[29]CODIGOS!$A$1:$I$1872,6,0),"CODIGO INVALIDO ")</f>
        <v>PASTAZA</v>
      </c>
      <c r="F1336" s="53" t="str">
        <f>IFERROR(VLOOKUP(D1336,[29]CODIGOS!$A$1:$I$1872,7,0),"CODIGO INVALIDO ")</f>
        <v>TARQUI</v>
      </c>
      <c r="G1336" s="53" t="str">
        <f>IFERROR(VLOOKUP(D1336,[29]CODIGOS!$A$1:$I$1872,8,0),"CODIGO INVALIDO ")</f>
        <v>TARQUI 1</v>
      </c>
      <c r="H1336" s="23" t="s">
        <v>1716</v>
      </c>
      <c r="I1336" s="23">
        <v>-1.4501370250000001</v>
      </c>
      <c r="J1336" s="129">
        <v>-78.001095055999997</v>
      </c>
      <c r="K1336" s="24">
        <v>45069</v>
      </c>
      <c r="L1336" s="23" t="s">
        <v>45</v>
      </c>
      <c r="M1336" s="53" t="s">
        <v>17</v>
      </c>
      <c r="N1336" s="62">
        <v>0.58333333333333337</v>
      </c>
      <c r="O1336" s="62">
        <v>0.66666666666666663</v>
      </c>
      <c r="P1336" s="23">
        <v>4.1100000000000003</v>
      </c>
      <c r="Q1336" s="23" t="s">
        <v>46</v>
      </c>
      <c r="R1336" s="23" t="s">
        <v>47</v>
      </c>
      <c r="S1336" s="23" t="s">
        <v>1093</v>
      </c>
      <c r="T1336" s="23" t="s">
        <v>467</v>
      </c>
      <c r="U1336" s="23" t="s">
        <v>50</v>
      </c>
    </row>
    <row r="1337" spans="1:21" s="185" customFormat="1" ht="15" customHeight="1" x14ac:dyDescent="0.25">
      <c r="A1337" s="53" t="str">
        <f>IFERROR(VLOOKUP(D1337,[28]CODIGOS!$A$1:$I$1872,2,0),"CODIGO INVALIDO ")</f>
        <v>ZONA 3</v>
      </c>
      <c r="B1337" s="53" t="str">
        <f>IFERROR(VLOOKUP(D1337,[28]CODIGOS!$A$1:$I$1872,3,0),"CODIGO INVALIDO ")</f>
        <v>PASTAZA</v>
      </c>
      <c r="C1337" s="53" t="str">
        <f>IFERROR(VLOOKUP(D1337,[28]CODIGOS!$A$1:$I$1872,4,0),"CODIGO INVALIDO ")</f>
        <v>PASTAZA</v>
      </c>
      <c r="D1337" s="69" t="s">
        <v>385</v>
      </c>
      <c r="E1337" s="53" t="str">
        <f>IFERROR(VLOOKUP(D1337,[29]CODIGOS!$A$1:$I$1872,6,0),"CODIGO INVALIDO ")</f>
        <v>PASTAZA</v>
      </c>
      <c r="F1337" s="53" t="str">
        <f>IFERROR(VLOOKUP(D1337,[29]CODIGOS!$A$1:$I$1872,7,0),"CODIGO INVALIDO ")</f>
        <v>TARQUI</v>
      </c>
      <c r="G1337" s="53" t="str">
        <f>IFERROR(VLOOKUP(D1337,[29]CODIGOS!$A$1:$I$1872,8,0),"CODIGO INVALIDO ")</f>
        <v>TARQUI 1</v>
      </c>
      <c r="H1337" s="23" t="s">
        <v>44</v>
      </c>
      <c r="I1337" s="23">
        <v>-1.4555747971751301</v>
      </c>
      <c r="J1337" s="129">
        <v>-78.120925426483097</v>
      </c>
      <c r="K1337" s="24">
        <v>45069</v>
      </c>
      <c r="L1337" s="23" t="s">
        <v>45</v>
      </c>
      <c r="M1337" s="53" t="s">
        <v>17</v>
      </c>
      <c r="N1337" s="62">
        <v>0.66666666666666663</v>
      </c>
      <c r="O1337" s="62">
        <v>0.89583333333333337</v>
      </c>
      <c r="P1337" s="23">
        <v>25.08</v>
      </c>
      <c r="Q1337" s="23" t="s">
        <v>46</v>
      </c>
      <c r="R1337" s="23" t="s">
        <v>47</v>
      </c>
      <c r="S1337" s="23" t="s">
        <v>228</v>
      </c>
      <c r="T1337" s="23" t="s">
        <v>467</v>
      </c>
      <c r="U1337" s="23" t="s">
        <v>50</v>
      </c>
    </row>
    <row r="1338" spans="1:21" s="185" customFormat="1" ht="15" customHeight="1" x14ac:dyDescent="0.25">
      <c r="A1338" s="53" t="str">
        <f>IFERROR(VLOOKUP(D1338,[28]CODIGOS!$A$1:$I$1872,2,0),"CODIGO INVALIDO ")</f>
        <v>ZONA 3</v>
      </c>
      <c r="B1338" s="53" t="str">
        <f>IFERROR(VLOOKUP(D1338,[28]CODIGOS!$A$1:$I$1872,3,0),"CODIGO INVALIDO ")</f>
        <v>PASTAZA</v>
      </c>
      <c r="C1338" s="53" t="str">
        <f>IFERROR(VLOOKUP(D1338,[28]CODIGOS!$A$1:$I$1872,4,0),"CODIGO INVALIDO ")</f>
        <v>PASTAZA</v>
      </c>
      <c r="D1338" s="69" t="s">
        <v>385</v>
      </c>
      <c r="E1338" s="53" t="str">
        <f>IFERROR(VLOOKUP(D1338,[29]CODIGOS!$A$1:$I$1872,6,0),"CODIGO INVALIDO ")</f>
        <v>PASTAZA</v>
      </c>
      <c r="F1338" s="53" t="str">
        <f>IFERROR(VLOOKUP(D1338,[29]CODIGOS!$A$1:$I$1872,7,0),"CODIGO INVALIDO ")</f>
        <v>TARQUI</v>
      </c>
      <c r="G1338" s="53" t="str">
        <f>IFERROR(VLOOKUP(D1338,[29]CODIGOS!$A$1:$I$1872,8,0),"CODIGO INVALIDO ")</f>
        <v>TARQUI 1</v>
      </c>
      <c r="H1338" s="23" t="s">
        <v>1717</v>
      </c>
      <c r="I1338" s="23">
        <v>-1.37490247951552</v>
      </c>
      <c r="J1338" s="129">
        <v>-77.947912216186495</v>
      </c>
      <c r="K1338" s="24">
        <v>45072</v>
      </c>
      <c r="L1338" s="24" t="s">
        <v>45</v>
      </c>
      <c r="M1338" s="53" t="s">
        <v>17</v>
      </c>
      <c r="N1338" s="62">
        <v>0.54166666666666663</v>
      </c>
      <c r="O1338" s="62">
        <v>0.875</v>
      </c>
      <c r="P1338" s="23">
        <v>2.13</v>
      </c>
      <c r="Q1338" s="53" t="s">
        <v>46</v>
      </c>
      <c r="R1338" s="53" t="s">
        <v>47</v>
      </c>
      <c r="S1338" s="53" t="s">
        <v>467</v>
      </c>
      <c r="T1338" s="23" t="s">
        <v>1129</v>
      </c>
      <c r="U1338" s="23" t="s">
        <v>50</v>
      </c>
    </row>
    <row r="1339" spans="1:21" s="186" customFormat="1" ht="15" customHeight="1" x14ac:dyDescent="0.25">
      <c r="A1339" s="53" t="str">
        <f>IFERROR(VLOOKUP(D1339,[28]CODIGOS!$A$1:$I$1872,2,0),"CODIGO INVALIDO ")</f>
        <v>ZONA 3</v>
      </c>
      <c r="B1339" s="53" t="str">
        <f>IFERROR(VLOOKUP(D1339,[28]CODIGOS!$A$1:$I$1872,3,0),"CODIGO INVALIDO ")</f>
        <v>PASTAZA</v>
      </c>
      <c r="C1339" s="53" t="str">
        <f>IFERROR(VLOOKUP(D1339,[28]CODIGOS!$A$1:$I$1872,4,0),"CODIGO INVALIDO ")</f>
        <v>PASTAZA</v>
      </c>
      <c r="D1339" s="53" t="s">
        <v>385</v>
      </c>
      <c r="E1339" s="53" t="str">
        <f>IFERROR(VLOOKUP(D1339,[29]CODIGOS!$A$1:$I$1872,6,0),"CODIGO INVALIDO ")</f>
        <v>PASTAZA</v>
      </c>
      <c r="F1339" s="53" t="str">
        <f>IFERROR(VLOOKUP(D1339,[29]CODIGOS!$A$1:$I$1872,7,0),"CODIGO INVALIDO ")</f>
        <v>TARQUI</v>
      </c>
      <c r="G1339" s="53" t="str">
        <f>IFERROR(VLOOKUP(D1339,[29]CODIGOS!$A$1:$I$1872,8,0),"CODIGO INVALIDO ")</f>
        <v>TARQUI 1</v>
      </c>
      <c r="H1339" s="53" t="s">
        <v>1718</v>
      </c>
      <c r="I1339" s="53">
        <v>-1.51631408561493</v>
      </c>
      <c r="J1339" s="129">
        <v>-77.935823812989398</v>
      </c>
      <c r="K1339" s="24">
        <v>45073</v>
      </c>
      <c r="L1339" s="53" t="s">
        <v>45</v>
      </c>
      <c r="M1339" s="53" t="s">
        <v>17</v>
      </c>
      <c r="N1339" s="155" t="s">
        <v>1479</v>
      </c>
      <c r="O1339" s="155" t="s">
        <v>1447</v>
      </c>
      <c r="P1339" s="53">
        <v>18</v>
      </c>
      <c r="Q1339" s="53" t="s">
        <v>46</v>
      </c>
      <c r="R1339" s="53" t="s">
        <v>47</v>
      </c>
      <c r="S1339" s="53" t="s">
        <v>228</v>
      </c>
      <c r="T1339" s="53"/>
      <c r="U1339" s="53" t="s">
        <v>50</v>
      </c>
    </row>
    <row r="1340" spans="1:21" s="186" customFormat="1" ht="15" customHeight="1" x14ac:dyDescent="0.25">
      <c r="A1340" s="53" t="str">
        <f>IFERROR(VLOOKUP(D1340,[28]CODIGOS!$A$1:$I$1872,2,0),"CODIGO INVALIDO ")</f>
        <v>ZONA 3</v>
      </c>
      <c r="B1340" s="53" t="str">
        <f>IFERROR(VLOOKUP(D1340,[28]CODIGOS!$A$1:$I$1872,3,0),"CODIGO INVALIDO ")</f>
        <v>PASTAZA</v>
      </c>
      <c r="C1340" s="53" t="str">
        <f>IFERROR(VLOOKUP(D1340,[28]CODIGOS!$A$1:$I$1872,4,0),"CODIGO INVALIDO ")</f>
        <v>PASTAZA</v>
      </c>
      <c r="D1340" s="53" t="s">
        <v>385</v>
      </c>
      <c r="E1340" s="53" t="str">
        <f>IFERROR(VLOOKUP(D1340,[29]CODIGOS!$A$1:$I$1872,6,0),"CODIGO INVALIDO ")</f>
        <v>PASTAZA</v>
      </c>
      <c r="F1340" s="53" t="str">
        <f>IFERROR(VLOOKUP(D1340,[29]CODIGOS!$A$1:$I$1872,7,0),"CODIGO INVALIDO ")</f>
        <v>TARQUI</v>
      </c>
      <c r="G1340" s="53" t="str">
        <f>IFERROR(VLOOKUP(D1340,[29]CODIGOS!$A$1:$I$1872,8,0),"CODIGO INVALIDO ")</f>
        <v>TARQUI 1</v>
      </c>
      <c r="H1340" s="53" t="s">
        <v>1719</v>
      </c>
      <c r="I1340" s="53">
        <v>-1.37445174074927</v>
      </c>
      <c r="J1340" s="129">
        <v>-77.954313345326895</v>
      </c>
      <c r="K1340" s="24">
        <v>45073</v>
      </c>
      <c r="L1340" s="53" t="s">
        <v>45</v>
      </c>
      <c r="M1340" s="53" t="s">
        <v>17</v>
      </c>
      <c r="N1340" s="155" t="s">
        <v>1515</v>
      </c>
      <c r="O1340" s="155" t="s">
        <v>1553</v>
      </c>
      <c r="P1340" s="53">
        <v>8</v>
      </c>
      <c r="Q1340" s="53" t="s">
        <v>46</v>
      </c>
      <c r="R1340" s="53" t="s">
        <v>47</v>
      </c>
      <c r="S1340" s="53" t="s">
        <v>228</v>
      </c>
      <c r="T1340" s="53"/>
      <c r="U1340" s="53" t="s">
        <v>50</v>
      </c>
    </row>
    <row r="1341" spans="1:21" s="186" customFormat="1" ht="15" customHeight="1" x14ac:dyDescent="0.25">
      <c r="A1341" s="53" t="str">
        <f>IFERROR(VLOOKUP(D1341,[28]CODIGOS!$A$1:$I$1872,2,0),"CODIGO INVALIDO ")</f>
        <v>ZONA 3</v>
      </c>
      <c r="B1341" s="53" t="str">
        <f>IFERROR(VLOOKUP(D1341,[28]CODIGOS!$A$1:$I$1872,3,0),"CODIGO INVALIDO ")</f>
        <v>PASTAZA</v>
      </c>
      <c r="C1341" s="53" t="str">
        <f>IFERROR(VLOOKUP(D1341,[28]CODIGOS!$A$1:$I$1872,4,0),"CODIGO INVALIDO ")</f>
        <v>PASTAZA</v>
      </c>
      <c r="D1341" s="53" t="s">
        <v>385</v>
      </c>
      <c r="E1341" s="53" t="str">
        <f>IFERROR(VLOOKUP(D1341,[29]CODIGOS!$A$1:$I$1872,6,0),"CODIGO INVALIDO ")</f>
        <v>PASTAZA</v>
      </c>
      <c r="F1341" s="53" t="str">
        <f>IFERROR(VLOOKUP(D1341,[29]CODIGOS!$A$1:$I$1872,7,0),"CODIGO INVALIDO ")</f>
        <v>TARQUI</v>
      </c>
      <c r="G1341" s="53" t="str">
        <f>IFERROR(VLOOKUP(D1341,[29]CODIGOS!$A$1:$I$1872,8,0),"CODIGO INVALIDO ")</f>
        <v>TARQUI 1</v>
      </c>
      <c r="H1341" s="53" t="s">
        <v>44</v>
      </c>
      <c r="I1341" s="53">
        <v>-1.4554919792068499</v>
      </c>
      <c r="J1341" s="129">
        <v>-78.120974943758299</v>
      </c>
      <c r="K1341" s="24">
        <v>45077</v>
      </c>
      <c r="L1341" s="53" t="s">
        <v>45</v>
      </c>
      <c r="M1341" s="53" t="s">
        <v>17</v>
      </c>
      <c r="N1341" s="155" t="s">
        <v>1397</v>
      </c>
      <c r="O1341" s="155" t="s">
        <v>1395</v>
      </c>
      <c r="P1341" s="53">
        <v>12</v>
      </c>
      <c r="Q1341" s="53" t="s">
        <v>46</v>
      </c>
      <c r="R1341" s="53" t="s">
        <v>47</v>
      </c>
      <c r="S1341" s="53" t="s">
        <v>382</v>
      </c>
      <c r="T1341" s="53" t="s">
        <v>1129</v>
      </c>
      <c r="U1341" s="53" t="s">
        <v>50</v>
      </c>
    </row>
    <row r="1342" spans="1:21" s="185" customFormat="1" ht="15" customHeight="1" x14ac:dyDescent="0.25">
      <c r="A1342" s="53" t="str">
        <f>IFERROR(VLOOKUP(D1342,[28]CODIGOS!$A$1:$I$1872,2,0),"CODIGO INVALIDO ")</f>
        <v>ZONA 3</v>
      </c>
      <c r="B1342" s="53" t="str">
        <f>IFERROR(VLOOKUP(D1342,[28]CODIGOS!$A$1:$I$1872,3,0),"CODIGO INVALIDO ")</f>
        <v>PASTAZA</v>
      </c>
      <c r="C1342" s="53" t="str">
        <f>IFERROR(VLOOKUP(D1342,[28]CODIGOS!$A$1:$I$1872,4,0),"CODIGO INVALIDO ")</f>
        <v>PASTAZA</v>
      </c>
      <c r="D1342" s="69" t="s">
        <v>385</v>
      </c>
      <c r="E1342" s="53" t="str">
        <f>IFERROR(VLOOKUP(D1342,[29]CODIGOS!$A$1:$I$1872,6,0),"CODIGO INVALIDO ")</f>
        <v>PASTAZA</v>
      </c>
      <c r="F1342" s="53" t="str">
        <f>IFERROR(VLOOKUP(D1342,[29]CODIGOS!$A$1:$I$1872,7,0),"CODIGO INVALIDO ")</f>
        <v>TARQUI</v>
      </c>
      <c r="G1342" s="53" t="str">
        <f>IFERROR(VLOOKUP(D1342,[29]CODIGOS!$A$1:$I$1872,8,0),"CODIGO INVALIDO ")</f>
        <v>TARQUI 1</v>
      </c>
      <c r="H1342" s="23" t="s">
        <v>44</v>
      </c>
      <c r="I1342" s="23">
        <v>-1.4554201728084699</v>
      </c>
      <c r="J1342" s="129">
        <v>-78.120939731625199</v>
      </c>
      <c r="K1342" s="24">
        <v>45082</v>
      </c>
      <c r="L1342" s="23" t="s">
        <v>45</v>
      </c>
      <c r="M1342" s="53" t="s">
        <v>17</v>
      </c>
      <c r="N1342" s="62">
        <v>0.74305555555555547</v>
      </c>
      <c r="O1342" s="62">
        <v>0.875</v>
      </c>
      <c r="P1342" s="23">
        <v>0.86</v>
      </c>
      <c r="Q1342" s="23" t="s">
        <v>46</v>
      </c>
      <c r="R1342" s="23" t="s">
        <v>47</v>
      </c>
      <c r="S1342" s="23" t="s">
        <v>729</v>
      </c>
      <c r="T1342" s="23"/>
      <c r="U1342" s="23" t="s">
        <v>50</v>
      </c>
    </row>
    <row r="1343" spans="1:21" s="185" customFormat="1" ht="15" customHeight="1" x14ac:dyDescent="0.25">
      <c r="A1343" s="53" t="str">
        <f>IFERROR(VLOOKUP(D1343,[28]CODIGOS!$A$1:$I$1872,2,0),"CODIGO INVALIDO ")</f>
        <v>ZONA 3</v>
      </c>
      <c r="B1343" s="53" t="str">
        <f>IFERROR(VLOOKUP(D1343,[28]CODIGOS!$A$1:$I$1872,3,0),"CODIGO INVALIDO ")</f>
        <v>PASTAZA</v>
      </c>
      <c r="C1343" s="53" t="str">
        <f>IFERROR(VLOOKUP(D1343,[28]CODIGOS!$A$1:$I$1872,4,0),"CODIGO INVALIDO ")</f>
        <v>PASTAZA</v>
      </c>
      <c r="D1343" s="69" t="s">
        <v>385</v>
      </c>
      <c r="E1343" s="53" t="str">
        <f>IFERROR(VLOOKUP(D1343,[29]CODIGOS!$A$1:$I$1872,6,0),"CODIGO INVALIDO ")</f>
        <v>PASTAZA</v>
      </c>
      <c r="F1343" s="53" t="str">
        <f>IFERROR(VLOOKUP(D1343,[29]CODIGOS!$A$1:$I$1872,7,0),"CODIGO INVALIDO ")</f>
        <v>TARQUI</v>
      </c>
      <c r="G1343" s="53" t="str">
        <f>IFERROR(VLOOKUP(D1343,[29]CODIGOS!$A$1:$I$1872,8,0),"CODIGO INVALIDO ")</f>
        <v>TARQUI 1</v>
      </c>
      <c r="H1343" s="23" t="s">
        <v>44</v>
      </c>
      <c r="I1343" s="23">
        <v>-1.4554919792068499</v>
      </c>
      <c r="J1343" s="129">
        <v>-78.120974943758299</v>
      </c>
      <c r="K1343" s="24">
        <v>45087</v>
      </c>
      <c r="L1343" s="23" t="s">
        <v>45</v>
      </c>
      <c r="M1343" s="53" t="s">
        <v>17</v>
      </c>
      <c r="N1343" s="62">
        <v>0.78680555555555554</v>
      </c>
      <c r="O1343" s="62">
        <v>0.95624999999999993</v>
      </c>
      <c r="P1343" s="23">
        <v>8.19</v>
      </c>
      <c r="Q1343" s="23" t="s">
        <v>46</v>
      </c>
      <c r="R1343" s="23" t="s">
        <v>109</v>
      </c>
      <c r="S1343" s="23" t="s">
        <v>441</v>
      </c>
      <c r="T1343" s="23"/>
      <c r="U1343" s="23" t="s">
        <v>50</v>
      </c>
    </row>
    <row r="1344" spans="1:21" s="186" customFormat="1" ht="15" customHeight="1" x14ac:dyDescent="0.25">
      <c r="A1344" s="53" t="str">
        <f>IFERROR(VLOOKUP(D1344,[28]CODIGOS!$A$1:$I$1872,2,0),"CODIGO INVALIDO ")</f>
        <v>ZONA 3</v>
      </c>
      <c r="B1344" s="53" t="str">
        <f>IFERROR(VLOOKUP(D1344,[28]CODIGOS!$A$1:$I$1872,3,0),"CODIGO INVALIDO ")</f>
        <v>PASTAZA</v>
      </c>
      <c r="C1344" s="53" t="str">
        <f>IFERROR(VLOOKUP(D1344,[28]CODIGOS!$A$1:$I$1872,4,0),"CODIGO INVALIDO ")</f>
        <v>PASTAZA</v>
      </c>
      <c r="D1344" s="53" t="s">
        <v>385</v>
      </c>
      <c r="E1344" s="53" t="str">
        <f>IFERROR(VLOOKUP(D1344,[29]CODIGOS!$A$1:$I$1872,6,0),"CODIGO INVALIDO ")</f>
        <v>PASTAZA</v>
      </c>
      <c r="F1344" s="53" t="str">
        <f>IFERROR(VLOOKUP(D1344,[29]CODIGOS!$A$1:$I$1872,7,0),"CODIGO INVALIDO ")</f>
        <v>TARQUI</v>
      </c>
      <c r="G1344" s="53" t="str">
        <f>IFERROR(VLOOKUP(D1344,[29]CODIGOS!$A$1:$I$1872,8,0),"CODIGO INVALIDO ")</f>
        <v>TARQUI 1</v>
      </c>
      <c r="H1344" s="53" t="s">
        <v>44</v>
      </c>
      <c r="I1344" s="53">
        <v>-1.4554804859367001</v>
      </c>
      <c r="J1344" s="129">
        <v>-78.120993739629697</v>
      </c>
      <c r="K1344" s="24">
        <v>45093</v>
      </c>
      <c r="L1344" s="53" t="s">
        <v>45</v>
      </c>
      <c r="M1344" s="53" t="s">
        <v>17</v>
      </c>
      <c r="N1344" s="155" t="s">
        <v>1547</v>
      </c>
      <c r="O1344" s="155" t="s">
        <v>1391</v>
      </c>
      <c r="P1344" s="53">
        <v>25.22</v>
      </c>
      <c r="Q1344" s="53" t="s">
        <v>46</v>
      </c>
      <c r="R1344" s="23" t="s">
        <v>47</v>
      </c>
      <c r="S1344" s="53" t="s">
        <v>1093</v>
      </c>
      <c r="T1344" s="53" t="s">
        <v>645</v>
      </c>
      <c r="U1344" s="53" t="s">
        <v>50</v>
      </c>
    </row>
    <row r="1345" spans="1:21" s="186" customFormat="1" ht="15" customHeight="1" x14ac:dyDescent="0.25">
      <c r="A1345" s="53" t="str">
        <f>IFERROR(VLOOKUP(D1345,[28]CODIGOS!$A$1:$I$1872,2,0),"CODIGO INVALIDO ")</f>
        <v>ZONA 3</v>
      </c>
      <c r="B1345" s="53" t="str">
        <f>IFERROR(VLOOKUP(D1345,[28]CODIGOS!$A$1:$I$1872,3,0),"CODIGO INVALIDO ")</f>
        <v>PASTAZA</v>
      </c>
      <c r="C1345" s="53" t="str">
        <f>IFERROR(VLOOKUP(D1345,[28]CODIGOS!$A$1:$I$1872,4,0),"CODIGO INVALIDO ")</f>
        <v>PASTAZA</v>
      </c>
      <c r="D1345" s="53" t="s">
        <v>385</v>
      </c>
      <c r="E1345" s="53" t="str">
        <f>IFERROR(VLOOKUP(D1345,[29]CODIGOS!$A$1:$I$1872,6,0),"CODIGO INVALIDO ")</f>
        <v>PASTAZA</v>
      </c>
      <c r="F1345" s="53" t="str">
        <f>IFERROR(VLOOKUP(D1345,[29]CODIGOS!$A$1:$I$1872,7,0),"CODIGO INVALIDO ")</f>
        <v>TARQUI</v>
      </c>
      <c r="G1345" s="53" t="str">
        <f>IFERROR(VLOOKUP(D1345,[29]CODIGOS!$A$1:$I$1872,8,0),"CODIGO INVALIDO ")</f>
        <v>TARQUI 1</v>
      </c>
      <c r="H1345" s="53" t="s">
        <v>44</v>
      </c>
      <c r="I1345" s="53">
        <v>-1.4554195999999999</v>
      </c>
      <c r="J1345" s="129">
        <v>-78.121087891048603</v>
      </c>
      <c r="K1345" s="24">
        <v>45096</v>
      </c>
      <c r="L1345" s="53" t="s">
        <v>45</v>
      </c>
      <c r="M1345" s="53" t="s">
        <v>17</v>
      </c>
      <c r="N1345" s="155" t="s">
        <v>1626</v>
      </c>
      <c r="O1345" s="155" t="s">
        <v>1720</v>
      </c>
      <c r="P1345" s="53">
        <v>21.49</v>
      </c>
      <c r="Q1345" s="53" t="s">
        <v>46</v>
      </c>
      <c r="R1345" s="23" t="s">
        <v>47</v>
      </c>
      <c r="S1345" s="53" t="s">
        <v>75</v>
      </c>
      <c r="T1345" s="53" t="s">
        <v>1721</v>
      </c>
      <c r="U1345" s="53" t="s">
        <v>50</v>
      </c>
    </row>
    <row r="1346" spans="1:21" s="186" customFormat="1" ht="15" customHeight="1" x14ac:dyDescent="0.25">
      <c r="A1346" s="53" t="str">
        <f>IFERROR(VLOOKUP(D1346,[28]CODIGOS!$A$1:$I$1872,2,0),"CODIGO INVALIDO ")</f>
        <v>ZONA 3</v>
      </c>
      <c r="B1346" s="53" t="str">
        <f>IFERROR(VLOOKUP(D1346,[28]CODIGOS!$A$1:$I$1872,3,0),"CODIGO INVALIDO ")</f>
        <v>PASTAZA</v>
      </c>
      <c r="C1346" s="53" t="str">
        <f>IFERROR(VLOOKUP(D1346,[28]CODIGOS!$A$1:$I$1872,4,0),"CODIGO INVALIDO ")</f>
        <v>PASTAZA</v>
      </c>
      <c r="D1346" s="53" t="s">
        <v>385</v>
      </c>
      <c r="E1346" s="53" t="str">
        <f>IFERROR(VLOOKUP(D1346,[29]CODIGOS!$A$1:$I$1872,6,0),"CODIGO INVALIDO ")</f>
        <v>PASTAZA</v>
      </c>
      <c r="F1346" s="53" t="str">
        <f>IFERROR(VLOOKUP(D1346,[29]CODIGOS!$A$1:$I$1872,7,0),"CODIGO INVALIDO ")</f>
        <v>TARQUI</v>
      </c>
      <c r="G1346" s="53" t="str">
        <f>IFERROR(VLOOKUP(D1346,[29]CODIGOS!$A$1:$I$1872,8,0),"CODIGO INVALIDO ")</f>
        <v>TARQUI 1</v>
      </c>
      <c r="H1346" s="53" t="s">
        <v>1722</v>
      </c>
      <c r="I1346" s="53">
        <v>-1.3537363</v>
      </c>
      <c r="J1346" s="129">
        <v>-76.844110060415602</v>
      </c>
      <c r="K1346" s="24">
        <v>45099</v>
      </c>
      <c r="L1346" s="53" t="s">
        <v>45</v>
      </c>
      <c r="M1346" s="53" t="s">
        <v>17</v>
      </c>
      <c r="N1346" s="155" t="s">
        <v>1723</v>
      </c>
      <c r="O1346" s="155" t="s">
        <v>1515</v>
      </c>
      <c r="P1346" s="53">
        <v>17.39</v>
      </c>
      <c r="Q1346" s="53" t="s">
        <v>46</v>
      </c>
      <c r="R1346" s="53" t="s">
        <v>109</v>
      </c>
      <c r="S1346" s="53" t="s">
        <v>65</v>
      </c>
      <c r="T1346" s="53"/>
      <c r="U1346" s="53" t="s">
        <v>50</v>
      </c>
    </row>
    <row r="1347" spans="1:21" s="186" customFormat="1" ht="15" customHeight="1" x14ac:dyDescent="0.25">
      <c r="A1347" s="53" t="str">
        <f>IFERROR(VLOOKUP(D1347,[28]CODIGOS!$A$1:$I$1872,2,0),"CODIGO INVALIDO ")</f>
        <v>ZONA 3</v>
      </c>
      <c r="B1347" s="53" t="str">
        <f>IFERROR(VLOOKUP(D1347,[28]CODIGOS!$A$1:$I$1872,3,0),"CODIGO INVALIDO ")</f>
        <v>PASTAZA</v>
      </c>
      <c r="C1347" s="53" t="str">
        <f>IFERROR(VLOOKUP(D1347,[28]CODIGOS!$A$1:$I$1872,4,0),"CODIGO INVALIDO ")</f>
        <v>PASTAZA</v>
      </c>
      <c r="D1347" s="53" t="s">
        <v>385</v>
      </c>
      <c r="E1347" s="53" t="str">
        <f>IFERROR(VLOOKUP(D1347,[29]CODIGOS!$A$1:$I$1872,6,0),"CODIGO INVALIDO ")</f>
        <v>PASTAZA</v>
      </c>
      <c r="F1347" s="53" t="str">
        <f>IFERROR(VLOOKUP(D1347,[29]CODIGOS!$A$1:$I$1872,7,0),"CODIGO INVALIDO ")</f>
        <v>TARQUI</v>
      </c>
      <c r="G1347" s="53" t="str">
        <f>IFERROR(VLOOKUP(D1347,[29]CODIGOS!$A$1:$I$1872,8,0),"CODIGO INVALIDO ")</f>
        <v>TARQUI 1</v>
      </c>
      <c r="H1347" s="53" t="s">
        <v>44</v>
      </c>
      <c r="I1347" s="53">
        <v>-1.4554195999999999</v>
      </c>
      <c r="J1347" s="129">
        <v>-78.121087891048603</v>
      </c>
      <c r="K1347" s="24">
        <v>45100</v>
      </c>
      <c r="L1347" s="53" t="s">
        <v>45</v>
      </c>
      <c r="M1347" s="53" t="s">
        <v>17</v>
      </c>
      <c r="N1347" s="155" t="s">
        <v>1724</v>
      </c>
      <c r="O1347" s="155" t="s">
        <v>1473</v>
      </c>
      <c r="P1347" s="53">
        <v>7.26</v>
      </c>
      <c r="Q1347" s="53" t="s">
        <v>46</v>
      </c>
      <c r="R1347" s="23" t="s">
        <v>47</v>
      </c>
      <c r="S1347" s="53" t="s">
        <v>165</v>
      </c>
      <c r="T1347" s="53" t="s">
        <v>1725</v>
      </c>
      <c r="U1347" s="53" t="s">
        <v>50</v>
      </c>
    </row>
    <row r="1348" spans="1:21" s="186" customFormat="1" ht="15" customHeight="1" x14ac:dyDescent="0.25">
      <c r="A1348" s="53" t="str">
        <f>IFERROR(VLOOKUP(D1348,[28]CODIGOS!$A$1:$I$1872,2,0),"CODIGO INVALIDO ")</f>
        <v>ZONA 3</v>
      </c>
      <c r="B1348" s="53" t="str">
        <f>IFERROR(VLOOKUP(D1348,[28]CODIGOS!$A$1:$I$1872,3,0),"CODIGO INVALIDO ")</f>
        <v>PASTAZA</v>
      </c>
      <c r="C1348" s="53" t="str">
        <f>IFERROR(VLOOKUP(D1348,[28]CODIGOS!$A$1:$I$1872,4,0),"CODIGO INVALIDO ")</f>
        <v>PASTAZA</v>
      </c>
      <c r="D1348" s="53" t="s">
        <v>385</v>
      </c>
      <c r="E1348" s="53" t="str">
        <f>IFERROR(VLOOKUP(D1348,[29]CODIGOS!$A$1:$I$1872,6,0),"CODIGO INVALIDO ")</f>
        <v>PASTAZA</v>
      </c>
      <c r="F1348" s="53" t="str">
        <f>IFERROR(VLOOKUP(D1348,[29]CODIGOS!$A$1:$I$1872,7,0),"CODIGO INVALIDO ")</f>
        <v>TARQUI</v>
      </c>
      <c r="G1348" s="53" t="str">
        <f>IFERROR(VLOOKUP(D1348,[29]CODIGOS!$A$1:$I$1872,8,0),"CODIGO INVALIDO ")</f>
        <v>TARQUI 1</v>
      </c>
      <c r="H1348" s="53" t="s">
        <v>44</v>
      </c>
      <c r="I1348" s="53">
        <v>-1.4553522457335699</v>
      </c>
      <c r="J1348" s="129">
        <v>-78.120989799499498</v>
      </c>
      <c r="K1348" s="24">
        <v>45107</v>
      </c>
      <c r="L1348" s="53" t="s">
        <v>45</v>
      </c>
      <c r="M1348" s="53" t="s">
        <v>17</v>
      </c>
      <c r="N1348" s="155" t="s">
        <v>1574</v>
      </c>
      <c r="O1348" s="155" t="s">
        <v>1705</v>
      </c>
      <c r="P1348" s="53">
        <v>6.9</v>
      </c>
      <c r="Q1348" s="53" t="s">
        <v>46</v>
      </c>
      <c r="R1348" s="53" t="s">
        <v>109</v>
      </c>
      <c r="S1348" s="53" t="s">
        <v>65</v>
      </c>
      <c r="T1348" s="53"/>
      <c r="U1348" s="53" t="s">
        <v>50</v>
      </c>
    </row>
    <row r="1349" spans="1:21" s="186" customFormat="1" ht="15" customHeight="1" x14ac:dyDescent="0.25">
      <c r="A1349" s="53" t="str">
        <f>IFERROR(VLOOKUP(D1349,[28]CODIGOS!$A$1:$I$1872,2,0),"CODIGO INVALIDO ")</f>
        <v>ZONA 3</v>
      </c>
      <c r="B1349" s="53" t="str">
        <f>IFERROR(VLOOKUP(D1349,[28]CODIGOS!$A$1:$I$1872,3,0),"CODIGO INVALIDO ")</f>
        <v>PASTAZA</v>
      </c>
      <c r="C1349" s="53" t="str">
        <f>IFERROR(VLOOKUP(D1349,[28]CODIGOS!$A$1:$I$1872,4,0),"CODIGO INVALIDO ")</f>
        <v>PASTAZA</v>
      </c>
      <c r="D1349" s="53" t="s">
        <v>385</v>
      </c>
      <c r="E1349" s="53" t="str">
        <f>IFERROR(VLOOKUP(D1349,[29]CODIGOS!$A$1:$I$1872,6,0),"CODIGO INVALIDO ")</f>
        <v>PASTAZA</v>
      </c>
      <c r="F1349" s="53" t="str">
        <f>IFERROR(VLOOKUP(D1349,[29]CODIGOS!$A$1:$I$1872,7,0),"CODIGO INVALIDO ")</f>
        <v>TARQUI</v>
      </c>
      <c r="G1349" s="53" t="str">
        <f>IFERROR(VLOOKUP(D1349,[29]CODIGOS!$A$1:$I$1872,8,0),"CODIGO INVALIDO ")</f>
        <v>TARQUI 1</v>
      </c>
      <c r="H1349" s="53" t="s">
        <v>44</v>
      </c>
      <c r="I1349" s="53">
        <v>-1.4554195999999999</v>
      </c>
      <c r="J1349" s="129">
        <v>-78.121087891048603</v>
      </c>
      <c r="K1349" s="24">
        <v>45113</v>
      </c>
      <c r="L1349" s="53" t="s">
        <v>45</v>
      </c>
      <c r="M1349" s="53" t="s">
        <v>17</v>
      </c>
      <c r="N1349" s="155" t="s">
        <v>1479</v>
      </c>
      <c r="O1349" s="155" t="s">
        <v>1473</v>
      </c>
      <c r="P1349" s="53">
        <v>28.56</v>
      </c>
      <c r="Q1349" s="53" t="s">
        <v>46</v>
      </c>
      <c r="R1349" s="23" t="s">
        <v>47</v>
      </c>
      <c r="S1349" s="53" t="s">
        <v>451</v>
      </c>
      <c r="T1349" s="53" t="s">
        <v>518</v>
      </c>
      <c r="U1349" s="53" t="s">
        <v>50</v>
      </c>
    </row>
    <row r="1350" spans="1:21" s="186" customFormat="1" ht="15" customHeight="1" x14ac:dyDescent="0.25">
      <c r="A1350" s="53" t="str">
        <f>IFERROR(VLOOKUP(D1350,[28]CODIGOS!$A$1:$I$1872,2,0),"CODIGO INVALIDO ")</f>
        <v>ZONA 3</v>
      </c>
      <c r="B1350" s="53" t="str">
        <f>IFERROR(VLOOKUP(D1350,[28]CODIGOS!$A$1:$I$1872,3,0),"CODIGO INVALIDO ")</f>
        <v>PASTAZA</v>
      </c>
      <c r="C1350" s="53" t="str">
        <f>IFERROR(VLOOKUP(D1350,[28]CODIGOS!$A$1:$I$1872,4,0),"CODIGO INVALIDO ")</f>
        <v>PASTAZA</v>
      </c>
      <c r="D1350" s="53" t="s">
        <v>385</v>
      </c>
      <c r="E1350" s="53" t="str">
        <f>IFERROR(VLOOKUP(D1350,[29]CODIGOS!$A$1:$I$1872,6,0),"CODIGO INVALIDO ")</f>
        <v>PASTAZA</v>
      </c>
      <c r="F1350" s="53" t="str">
        <f>IFERROR(VLOOKUP(D1350,[29]CODIGOS!$A$1:$I$1872,7,0),"CODIGO INVALIDO ")</f>
        <v>TARQUI</v>
      </c>
      <c r="G1350" s="53" t="str">
        <f>IFERROR(VLOOKUP(D1350,[29]CODIGOS!$A$1:$I$1872,8,0),"CODIGO INVALIDO ")</f>
        <v>TARQUI 1</v>
      </c>
      <c r="H1350" s="53" t="s">
        <v>1726</v>
      </c>
      <c r="I1350" s="53">
        <v>-1.51830769229479</v>
      </c>
      <c r="J1350" s="129">
        <v>-77.923424692629297</v>
      </c>
      <c r="K1350" s="24">
        <v>45114</v>
      </c>
      <c r="L1350" s="53" t="s">
        <v>45</v>
      </c>
      <c r="M1350" s="53" t="s">
        <v>17</v>
      </c>
      <c r="N1350" s="155" t="s">
        <v>1394</v>
      </c>
      <c r="O1350" s="155" t="s">
        <v>1707</v>
      </c>
      <c r="P1350" s="53">
        <v>14.89</v>
      </c>
      <c r="Q1350" s="53" t="s">
        <v>46</v>
      </c>
      <c r="R1350" s="23" t="s">
        <v>47</v>
      </c>
      <c r="S1350" s="53" t="s">
        <v>1727</v>
      </c>
      <c r="T1350" s="53"/>
      <c r="U1350" s="53" t="s">
        <v>50</v>
      </c>
    </row>
    <row r="1351" spans="1:21" s="186" customFormat="1" ht="15" customHeight="1" x14ac:dyDescent="0.25">
      <c r="A1351" s="53" t="str">
        <f>IFERROR(VLOOKUP(D1351,[28]CODIGOS!$A$1:$I$1872,2,0),"CODIGO INVALIDO ")</f>
        <v>ZONA 3</v>
      </c>
      <c r="B1351" s="53" t="str">
        <f>IFERROR(VLOOKUP(D1351,[28]CODIGOS!$A$1:$I$1872,3,0),"CODIGO INVALIDO ")</f>
        <v>PASTAZA</v>
      </c>
      <c r="C1351" s="53" t="str">
        <f>IFERROR(VLOOKUP(D1351,[28]CODIGOS!$A$1:$I$1872,4,0),"CODIGO INVALIDO ")</f>
        <v>PASTAZA</v>
      </c>
      <c r="D1351" s="53" t="s">
        <v>385</v>
      </c>
      <c r="E1351" s="53" t="str">
        <f>IFERROR(VLOOKUP(D1351,[29]CODIGOS!$A$1:$I$1872,6,0),"CODIGO INVALIDO ")</f>
        <v>PASTAZA</v>
      </c>
      <c r="F1351" s="53" t="str">
        <f>IFERROR(VLOOKUP(D1351,[29]CODIGOS!$A$1:$I$1872,7,0),"CODIGO INVALIDO ")</f>
        <v>TARQUI</v>
      </c>
      <c r="G1351" s="53" t="str">
        <f>IFERROR(VLOOKUP(D1351,[29]CODIGOS!$A$1:$I$1872,8,0),"CODIGO INVALIDO ")</f>
        <v>TARQUI 1</v>
      </c>
      <c r="H1351" s="53" t="s">
        <v>44</v>
      </c>
      <c r="I1351" s="53">
        <v>-1.4554195999999999</v>
      </c>
      <c r="J1351" s="129">
        <v>-78.121087891048603</v>
      </c>
      <c r="K1351" s="24">
        <v>45114</v>
      </c>
      <c r="L1351" s="53" t="s">
        <v>45</v>
      </c>
      <c r="M1351" s="53" t="s">
        <v>17</v>
      </c>
      <c r="N1351" s="155" t="s">
        <v>1564</v>
      </c>
      <c r="O1351" s="155" t="s">
        <v>1420</v>
      </c>
      <c r="P1351" s="53">
        <v>5.89</v>
      </c>
      <c r="Q1351" s="53" t="s">
        <v>46</v>
      </c>
      <c r="R1351" s="23" t="s">
        <v>47</v>
      </c>
      <c r="S1351" s="53" t="s">
        <v>455</v>
      </c>
      <c r="T1351" s="53" t="s">
        <v>467</v>
      </c>
      <c r="U1351" s="53" t="s">
        <v>50</v>
      </c>
    </row>
    <row r="1352" spans="1:21" s="186" customFormat="1" ht="15" customHeight="1" x14ac:dyDescent="0.25">
      <c r="A1352" s="53" t="str">
        <f>IFERROR(VLOOKUP(D1352,[28]CODIGOS!$A$1:$I$1872,2,0),"CODIGO INVALIDO ")</f>
        <v>ZONA 3</v>
      </c>
      <c r="B1352" s="53" t="str">
        <f>IFERROR(VLOOKUP(D1352,[28]CODIGOS!$A$1:$I$1872,3,0),"CODIGO INVALIDO ")</f>
        <v>PASTAZA</v>
      </c>
      <c r="C1352" s="53" t="str">
        <f>IFERROR(VLOOKUP(D1352,[28]CODIGOS!$A$1:$I$1872,4,0),"CODIGO INVALIDO ")</f>
        <v>PASTAZA</v>
      </c>
      <c r="D1352" s="53" t="s">
        <v>385</v>
      </c>
      <c r="E1352" s="53" t="str">
        <f>IFERROR(VLOOKUP(D1352,[29]CODIGOS!$A$1:$I$1872,6,0),"CODIGO INVALIDO ")</f>
        <v>PASTAZA</v>
      </c>
      <c r="F1352" s="53" t="str">
        <f>IFERROR(VLOOKUP(D1352,[29]CODIGOS!$A$1:$I$1872,7,0),"CODIGO INVALIDO ")</f>
        <v>TARQUI</v>
      </c>
      <c r="G1352" s="53" t="str">
        <f>IFERROR(VLOOKUP(D1352,[29]CODIGOS!$A$1:$I$1872,8,0),"CODIGO INVALIDO ")</f>
        <v>TARQUI 1</v>
      </c>
      <c r="H1352" s="53" t="s">
        <v>44</v>
      </c>
      <c r="I1352" s="53">
        <v>-1.4554195999999999</v>
      </c>
      <c r="J1352" s="129">
        <v>-78.121087891048603</v>
      </c>
      <c r="K1352" s="24">
        <v>45117</v>
      </c>
      <c r="L1352" s="53" t="s">
        <v>45</v>
      </c>
      <c r="M1352" s="53" t="s">
        <v>17</v>
      </c>
      <c r="N1352" s="155" t="s">
        <v>1700</v>
      </c>
      <c r="O1352" s="155" t="s">
        <v>1510</v>
      </c>
      <c r="P1352" s="53">
        <v>28.08</v>
      </c>
      <c r="Q1352" s="53" t="s">
        <v>46</v>
      </c>
      <c r="R1352" s="53" t="s">
        <v>109</v>
      </c>
      <c r="S1352" s="53" t="s">
        <v>65</v>
      </c>
      <c r="T1352" s="53"/>
      <c r="U1352" s="53" t="s">
        <v>50</v>
      </c>
    </row>
    <row r="1353" spans="1:21" s="186" customFormat="1" ht="15" customHeight="1" x14ac:dyDescent="0.25">
      <c r="A1353" s="53" t="str">
        <f>IFERROR(VLOOKUP(D1353,[28]CODIGOS!$A$1:$I$1872,2,0),"CODIGO INVALIDO ")</f>
        <v>ZONA 3</v>
      </c>
      <c r="B1353" s="53" t="str">
        <f>IFERROR(VLOOKUP(D1353,[28]CODIGOS!$A$1:$I$1872,3,0),"CODIGO INVALIDO ")</f>
        <v>PASTAZA</v>
      </c>
      <c r="C1353" s="53" t="str">
        <f>IFERROR(VLOOKUP(D1353,[28]CODIGOS!$A$1:$I$1872,4,0),"CODIGO INVALIDO ")</f>
        <v>PASTAZA</v>
      </c>
      <c r="D1353" s="53" t="s">
        <v>385</v>
      </c>
      <c r="E1353" s="53" t="str">
        <f>IFERROR(VLOOKUP(D1353,[29]CODIGOS!$A$1:$I$1872,6,0),"CODIGO INVALIDO ")</f>
        <v>PASTAZA</v>
      </c>
      <c r="F1353" s="53" t="str">
        <f>IFERROR(VLOOKUP(D1353,[29]CODIGOS!$A$1:$I$1872,7,0),"CODIGO INVALIDO ")</f>
        <v>TARQUI</v>
      </c>
      <c r="G1353" s="53" t="str">
        <f>IFERROR(VLOOKUP(D1353,[29]CODIGOS!$A$1:$I$1872,8,0),"CODIGO INVALIDO ")</f>
        <v>TARQUI 1</v>
      </c>
      <c r="H1353" s="53" t="s">
        <v>44</v>
      </c>
      <c r="I1353" s="53">
        <v>-1.4554195999999999</v>
      </c>
      <c r="J1353" s="129">
        <v>-78.121087891048603</v>
      </c>
      <c r="K1353" s="24">
        <v>45117</v>
      </c>
      <c r="L1353" s="53" t="s">
        <v>45</v>
      </c>
      <c r="M1353" s="53" t="s">
        <v>17</v>
      </c>
      <c r="N1353" s="155" t="s">
        <v>1701</v>
      </c>
      <c r="O1353" s="155" t="s">
        <v>1408</v>
      </c>
      <c r="P1353" s="53">
        <v>29.3</v>
      </c>
      <c r="Q1353" s="53" t="s">
        <v>46</v>
      </c>
      <c r="R1353" s="53" t="s">
        <v>109</v>
      </c>
      <c r="S1353" s="53" t="s">
        <v>65</v>
      </c>
      <c r="T1353" s="53"/>
      <c r="U1353" s="53" t="s">
        <v>50</v>
      </c>
    </row>
    <row r="1354" spans="1:21" s="186" customFormat="1" ht="15" customHeight="1" x14ac:dyDescent="0.25">
      <c r="A1354" s="53" t="str">
        <f>IFERROR(VLOOKUP(D1354,[28]CODIGOS!$A$1:$I$1872,2,0),"CODIGO INVALIDO ")</f>
        <v>ZONA 3</v>
      </c>
      <c r="B1354" s="53" t="str">
        <f>IFERROR(VLOOKUP(D1354,[28]CODIGOS!$A$1:$I$1872,3,0),"CODIGO INVALIDO ")</f>
        <v>PASTAZA</v>
      </c>
      <c r="C1354" s="53" t="str">
        <f>IFERROR(VLOOKUP(D1354,[28]CODIGOS!$A$1:$I$1872,4,0),"CODIGO INVALIDO ")</f>
        <v>PASTAZA</v>
      </c>
      <c r="D1354" s="53" t="s">
        <v>385</v>
      </c>
      <c r="E1354" s="53" t="str">
        <f>IFERROR(VLOOKUP(D1354,[29]CODIGOS!$A$1:$I$1872,6,0),"CODIGO INVALIDO ")</f>
        <v>PASTAZA</v>
      </c>
      <c r="F1354" s="53" t="str">
        <f>IFERROR(VLOOKUP(D1354,[29]CODIGOS!$A$1:$I$1872,7,0),"CODIGO INVALIDO ")</f>
        <v>TARQUI</v>
      </c>
      <c r="G1354" s="53" t="str">
        <f>IFERROR(VLOOKUP(D1354,[29]CODIGOS!$A$1:$I$1872,8,0),"CODIGO INVALIDO ")</f>
        <v>TARQUI 1</v>
      </c>
      <c r="H1354" s="53" t="s">
        <v>44</v>
      </c>
      <c r="I1354" s="53">
        <v>-1.4554195999999999</v>
      </c>
      <c r="J1354" s="129">
        <v>-78.121087891048603</v>
      </c>
      <c r="K1354" s="24">
        <v>45118</v>
      </c>
      <c r="L1354" s="53" t="s">
        <v>45</v>
      </c>
      <c r="M1354" s="53" t="s">
        <v>17</v>
      </c>
      <c r="N1354" s="155" t="s">
        <v>1728</v>
      </c>
      <c r="O1354" s="155" t="s">
        <v>1409</v>
      </c>
      <c r="P1354" s="53">
        <v>11.81</v>
      </c>
      <c r="Q1354" s="53" t="s">
        <v>46</v>
      </c>
      <c r="R1354" s="23" t="s">
        <v>47</v>
      </c>
      <c r="S1354" s="53" t="s">
        <v>228</v>
      </c>
      <c r="T1354" s="53"/>
      <c r="U1354" s="53" t="s">
        <v>50</v>
      </c>
    </row>
    <row r="1355" spans="1:21" s="186" customFormat="1" ht="15" customHeight="1" x14ac:dyDescent="0.25">
      <c r="A1355" s="53" t="str">
        <f>IFERROR(VLOOKUP(D1355,[28]CODIGOS!$A$1:$I$1872,2,0),"CODIGO INVALIDO ")</f>
        <v>ZONA 3</v>
      </c>
      <c r="B1355" s="53" t="str">
        <f>IFERROR(VLOOKUP(D1355,[28]CODIGOS!$A$1:$I$1872,3,0),"CODIGO INVALIDO ")</f>
        <v>PASTAZA</v>
      </c>
      <c r="C1355" s="53" t="str">
        <f>IFERROR(VLOOKUP(D1355,[28]CODIGOS!$A$1:$I$1872,4,0),"CODIGO INVALIDO ")</f>
        <v>PASTAZA</v>
      </c>
      <c r="D1355" s="53" t="s">
        <v>385</v>
      </c>
      <c r="E1355" s="53" t="str">
        <f>IFERROR(VLOOKUP(D1355,[29]CODIGOS!$A$1:$I$1872,6,0),"CODIGO INVALIDO ")</f>
        <v>PASTAZA</v>
      </c>
      <c r="F1355" s="53" t="str">
        <f>IFERROR(VLOOKUP(D1355,[29]CODIGOS!$A$1:$I$1872,7,0),"CODIGO INVALIDO ")</f>
        <v>TARQUI</v>
      </c>
      <c r="G1355" s="53" t="str">
        <f>IFERROR(VLOOKUP(D1355,[29]CODIGOS!$A$1:$I$1872,8,0),"CODIGO INVALIDO ")</f>
        <v>TARQUI 1</v>
      </c>
      <c r="H1355" s="53" t="s">
        <v>44</v>
      </c>
      <c r="I1355" s="53">
        <v>-1.4554195999999999</v>
      </c>
      <c r="J1355" s="129">
        <v>-78.121087891048603</v>
      </c>
      <c r="K1355" s="24">
        <v>45125</v>
      </c>
      <c r="L1355" s="53" t="s">
        <v>45</v>
      </c>
      <c r="M1355" s="53" t="s">
        <v>17</v>
      </c>
      <c r="N1355" s="155" t="s">
        <v>1704</v>
      </c>
      <c r="O1355" s="155" t="s">
        <v>1547</v>
      </c>
      <c r="P1355" s="53">
        <v>26.15</v>
      </c>
      <c r="Q1355" s="53" t="s">
        <v>46</v>
      </c>
      <c r="R1355" s="23" t="s">
        <v>47</v>
      </c>
      <c r="S1355" s="53" t="s">
        <v>518</v>
      </c>
      <c r="T1355" s="53" t="s">
        <v>75</v>
      </c>
      <c r="U1355" s="53" t="s">
        <v>50</v>
      </c>
    </row>
    <row r="1356" spans="1:21" s="186" customFormat="1" ht="15" customHeight="1" x14ac:dyDescent="0.25">
      <c r="A1356" s="53" t="str">
        <f>IFERROR(VLOOKUP(D1356,[28]CODIGOS!$A$1:$I$1872,2,0),"CODIGO INVALIDO ")</f>
        <v>ZONA 3</v>
      </c>
      <c r="B1356" s="53" t="str">
        <f>IFERROR(VLOOKUP(D1356,[28]CODIGOS!$A$1:$I$1872,3,0),"CODIGO INVALIDO ")</f>
        <v>PASTAZA</v>
      </c>
      <c r="C1356" s="53" t="str">
        <f>IFERROR(VLOOKUP(D1356,[28]CODIGOS!$A$1:$I$1872,4,0),"CODIGO INVALIDO ")</f>
        <v>PASTAZA</v>
      </c>
      <c r="D1356" s="53" t="s">
        <v>385</v>
      </c>
      <c r="E1356" s="53" t="str">
        <f>IFERROR(VLOOKUP(D1356,[29]CODIGOS!$A$1:$I$1872,6,0),"CODIGO INVALIDO ")</f>
        <v>PASTAZA</v>
      </c>
      <c r="F1356" s="53" t="str">
        <f>IFERROR(VLOOKUP(D1356,[29]CODIGOS!$A$1:$I$1872,7,0),"CODIGO INVALIDO ")</f>
        <v>TARQUI</v>
      </c>
      <c r="G1356" s="53" t="str">
        <f>IFERROR(VLOOKUP(D1356,[29]CODIGOS!$A$1:$I$1872,8,0),"CODIGO INVALIDO ")</f>
        <v>TARQUI 1</v>
      </c>
      <c r="H1356" s="53" t="s">
        <v>44</v>
      </c>
      <c r="I1356" s="53">
        <v>-1.4554195999999999</v>
      </c>
      <c r="J1356" s="129">
        <v>-78.121087891048603</v>
      </c>
      <c r="K1356" s="24">
        <v>45127</v>
      </c>
      <c r="L1356" s="53" t="s">
        <v>45</v>
      </c>
      <c r="M1356" s="53" t="s">
        <v>17</v>
      </c>
      <c r="N1356" s="155" t="s">
        <v>1708</v>
      </c>
      <c r="O1356" s="155" t="s">
        <v>1729</v>
      </c>
      <c r="P1356" s="53">
        <v>6.91</v>
      </c>
      <c r="Q1356" s="53" t="s">
        <v>46</v>
      </c>
      <c r="R1356" s="23" t="s">
        <v>47</v>
      </c>
      <c r="S1356" s="53" t="s">
        <v>49</v>
      </c>
      <c r="T1356" s="53"/>
      <c r="U1356" s="53" t="s">
        <v>50</v>
      </c>
    </row>
    <row r="1357" spans="1:21" s="186" customFormat="1" ht="15" customHeight="1" x14ac:dyDescent="0.25">
      <c r="A1357" s="53" t="str">
        <f>IFERROR(VLOOKUP(D1357,[28]CODIGOS!$A$1:$I$1872,2,0),"CODIGO INVALIDO ")</f>
        <v>ZONA 3</v>
      </c>
      <c r="B1357" s="53" t="str">
        <f>IFERROR(VLOOKUP(D1357,[28]CODIGOS!$A$1:$I$1872,3,0),"CODIGO INVALIDO ")</f>
        <v>PASTAZA</v>
      </c>
      <c r="C1357" s="53" t="str">
        <f>IFERROR(VLOOKUP(D1357,[28]CODIGOS!$A$1:$I$1872,4,0),"CODIGO INVALIDO ")</f>
        <v>PASTAZA</v>
      </c>
      <c r="D1357" s="53" t="s">
        <v>385</v>
      </c>
      <c r="E1357" s="53" t="str">
        <f>IFERROR(VLOOKUP(D1357,[29]CODIGOS!$A$1:$I$1872,6,0),"CODIGO INVALIDO ")</f>
        <v>PASTAZA</v>
      </c>
      <c r="F1357" s="53" t="str">
        <f>IFERROR(VLOOKUP(D1357,[29]CODIGOS!$A$1:$I$1872,7,0),"CODIGO INVALIDO ")</f>
        <v>TARQUI</v>
      </c>
      <c r="G1357" s="53" t="str">
        <f>IFERROR(VLOOKUP(D1357,[29]CODIGOS!$A$1:$I$1872,8,0),"CODIGO INVALIDO ")</f>
        <v>TARQUI 1</v>
      </c>
      <c r="H1357" s="53" t="s">
        <v>44</v>
      </c>
      <c r="I1357" s="53">
        <v>-1.4554195999999999</v>
      </c>
      <c r="J1357" s="129">
        <v>-78.121087891048603</v>
      </c>
      <c r="K1357" s="24">
        <v>45134</v>
      </c>
      <c r="L1357" s="53" t="s">
        <v>45</v>
      </c>
      <c r="M1357" s="53" t="s">
        <v>17</v>
      </c>
      <c r="N1357" s="155">
        <v>0.72916666666666663</v>
      </c>
      <c r="O1357" s="155">
        <v>0.79999999999999993</v>
      </c>
      <c r="P1357" s="53">
        <v>31.26</v>
      </c>
      <c r="Q1357" s="53" t="s">
        <v>46</v>
      </c>
      <c r="R1357" s="23" t="s">
        <v>47</v>
      </c>
      <c r="S1357" s="53" t="s">
        <v>1730</v>
      </c>
      <c r="T1357" s="53" t="s">
        <v>1639</v>
      </c>
      <c r="U1357" s="53" t="s">
        <v>50</v>
      </c>
    </row>
    <row r="1358" spans="1:21" s="186" customFormat="1" ht="15" customHeight="1" x14ac:dyDescent="0.25">
      <c r="A1358" s="53" t="str">
        <f>IFERROR(VLOOKUP(D1358,[28]CODIGOS!$A$1:$I$1872,2,0),"CODIGO INVALIDO ")</f>
        <v>ZONA 3</v>
      </c>
      <c r="B1358" s="53" t="str">
        <f>IFERROR(VLOOKUP(D1358,[28]CODIGOS!$A$1:$I$1872,3,0),"CODIGO INVALIDO ")</f>
        <v>PASTAZA</v>
      </c>
      <c r="C1358" s="53" t="str">
        <f>IFERROR(VLOOKUP(D1358,[28]CODIGOS!$A$1:$I$1872,4,0),"CODIGO INVALIDO ")</f>
        <v>PASTAZA</v>
      </c>
      <c r="D1358" s="53" t="s">
        <v>385</v>
      </c>
      <c r="E1358" s="53" t="str">
        <f>IFERROR(VLOOKUP(D1358,[29]CODIGOS!$A$1:$I$1872,6,0),"CODIGO INVALIDO ")</f>
        <v>PASTAZA</v>
      </c>
      <c r="F1358" s="53" t="str">
        <f>IFERROR(VLOOKUP(D1358,[29]CODIGOS!$A$1:$I$1872,7,0),"CODIGO INVALIDO ")</f>
        <v>TARQUI</v>
      </c>
      <c r="G1358" s="53" t="str">
        <f>IFERROR(VLOOKUP(D1358,[29]CODIGOS!$A$1:$I$1872,8,0),"CODIGO INVALIDO ")</f>
        <v>TARQUI 1</v>
      </c>
      <c r="H1358" s="53" t="s">
        <v>1731</v>
      </c>
      <c r="I1358" s="53">
        <v>-1.50139312489229</v>
      </c>
      <c r="J1358" s="129">
        <v>-77.971258163452106</v>
      </c>
      <c r="K1358" s="24">
        <v>45140</v>
      </c>
      <c r="L1358" s="53" t="s">
        <v>45</v>
      </c>
      <c r="M1358" s="53" t="s">
        <v>17</v>
      </c>
      <c r="N1358" s="155">
        <v>0.47916666666666669</v>
      </c>
      <c r="O1358" s="155">
        <v>0.58333333333333337</v>
      </c>
      <c r="P1358" s="53">
        <v>3.32</v>
      </c>
      <c r="Q1358" s="53" t="s">
        <v>46</v>
      </c>
      <c r="R1358" s="23" t="s">
        <v>47</v>
      </c>
      <c r="S1358" s="53" t="s">
        <v>1732</v>
      </c>
      <c r="T1358" s="53" t="s">
        <v>1733</v>
      </c>
      <c r="U1358" s="53" t="s">
        <v>50</v>
      </c>
    </row>
    <row r="1359" spans="1:21" s="186" customFormat="1" ht="15" customHeight="1" x14ac:dyDescent="0.25">
      <c r="A1359" s="53" t="str">
        <f>IFERROR(VLOOKUP(D1359,[28]CODIGOS!$A$1:$I$1872,2,0),"CODIGO INVALIDO ")</f>
        <v>ZONA 3</v>
      </c>
      <c r="B1359" s="53" t="str">
        <f>IFERROR(VLOOKUP(D1359,[28]CODIGOS!$A$1:$I$1872,3,0),"CODIGO INVALIDO ")</f>
        <v>PASTAZA</v>
      </c>
      <c r="C1359" s="53" t="str">
        <f>IFERROR(VLOOKUP(D1359,[28]CODIGOS!$A$1:$I$1872,4,0),"CODIGO INVALIDO ")</f>
        <v>PASTAZA</v>
      </c>
      <c r="D1359" s="53" t="s">
        <v>385</v>
      </c>
      <c r="E1359" s="53" t="str">
        <f>IFERROR(VLOOKUP(D1359,[29]CODIGOS!$A$1:$I$1872,6,0),"CODIGO INVALIDO ")</f>
        <v>PASTAZA</v>
      </c>
      <c r="F1359" s="53" t="str">
        <f>IFERROR(VLOOKUP(D1359,[29]CODIGOS!$A$1:$I$1872,7,0),"CODIGO INVALIDO ")</f>
        <v>TARQUI</v>
      </c>
      <c r="G1359" s="53" t="str">
        <f>IFERROR(VLOOKUP(D1359,[29]CODIGOS!$A$1:$I$1872,8,0),"CODIGO INVALIDO ")</f>
        <v>TARQUI 1</v>
      </c>
      <c r="H1359" s="53" t="s">
        <v>44</v>
      </c>
      <c r="I1359" s="53">
        <v>-1.5713307421934799</v>
      </c>
      <c r="J1359" s="129">
        <v>-78.121022382813905</v>
      </c>
      <c r="K1359" s="24">
        <v>45141</v>
      </c>
      <c r="L1359" s="53" t="s">
        <v>45</v>
      </c>
      <c r="M1359" s="53" t="s">
        <v>17</v>
      </c>
      <c r="N1359" s="155">
        <v>0.125</v>
      </c>
      <c r="O1359" s="155">
        <v>0.20833333333333334</v>
      </c>
      <c r="P1359" s="53">
        <v>27.41</v>
      </c>
      <c r="Q1359" s="53" t="s">
        <v>46</v>
      </c>
      <c r="R1359" s="23" t="s">
        <v>47</v>
      </c>
      <c r="S1359" s="53" t="s">
        <v>467</v>
      </c>
      <c r="T1359" s="53" t="s">
        <v>427</v>
      </c>
      <c r="U1359" s="53" t="s">
        <v>50</v>
      </c>
    </row>
    <row r="1360" spans="1:21" s="186" customFormat="1" ht="15" customHeight="1" x14ac:dyDescent="0.25">
      <c r="A1360" s="53" t="str">
        <f>IFERROR(VLOOKUP(D1360,[28]CODIGOS!$A$1:$I$1872,2,0),"CODIGO INVALIDO ")</f>
        <v>ZONA 3</v>
      </c>
      <c r="B1360" s="53" t="str">
        <f>IFERROR(VLOOKUP(D1360,[28]CODIGOS!$A$1:$I$1872,3,0),"CODIGO INVALIDO ")</f>
        <v>PASTAZA</v>
      </c>
      <c r="C1360" s="53" t="str">
        <f>IFERROR(VLOOKUP(D1360,[28]CODIGOS!$A$1:$I$1872,4,0),"CODIGO INVALIDO ")</f>
        <v>PASTAZA</v>
      </c>
      <c r="D1360" s="53" t="s">
        <v>385</v>
      </c>
      <c r="E1360" s="53" t="str">
        <f>IFERROR(VLOOKUP(D1360,[29]CODIGOS!$A$1:$I$1872,6,0),"CODIGO INVALIDO ")</f>
        <v>PASTAZA</v>
      </c>
      <c r="F1360" s="53" t="str">
        <f>IFERROR(VLOOKUP(D1360,[29]CODIGOS!$A$1:$I$1872,7,0),"CODIGO INVALIDO ")</f>
        <v>TARQUI</v>
      </c>
      <c r="G1360" s="53" t="str">
        <f>IFERROR(VLOOKUP(D1360,[29]CODIGOS!$A$1:$I$1872,8,0),"CODIGO INVALIDO ")</f>
        <v>TARQUI 1</v>
      </c>
      <c r="H1360" s="53" t="s">
        <v>44</v>
      </c>
      <c r="I1360" s="53">
        <v>-1.4554195999999999</v>
      </c>
      <c r="J1360" s="129">
        <v>-78.121087891048603</v>
      </c>
      <c r="K1360" s="24">
        <v>45143</v>
      </c>
      <c r="L1360" s="53" t="s">
        <v>45</v>
      </c>
      <c r="M1360" s="53" t="s">
        <v>17</v>
      </c>
      <c r="N1360" s="155">
        <v>0.58333333333333337</v>
      </c>
      <c r="O1360" s="155">
        <v>6.333333333333333</v>
      </c>
      <c r="P1360" s="53">
        <v>4.7</v>
      </c>
      <c r="Q1360" s="53" t="s">
        <v>46</v>
      </c>
      <c r="R1360" s="23" t="s">
        <v>109</v>
      </c>
      <c r="S1360" s="53" t="s">
        <v>288</v>
      </c>
      <c r="T1360" s="53"/>
      <c r="U1360" s="53" t="s">
        <v>50</v>
      </c>
    </row>
    <row r="1361" spans="1:21" s="186" customFormat="1" ht="15" customHeight="1" x14ac:dyDescent="0.25">
      <c r="A1361" s="53" t="str">
        <f>IFERROR(VLOOKUP(D1361,[28]CODIGOS!$A$1:$I$1872,2,0),"CODIGO INVALIDO ")</f>
        <v>ZONA 3</v>
      </c>
      <c r="B1361" s="53" t="str">
        <f>IFERROR(VLOOKUP(D1361,[28]CODIGOS!$A$1:$I$1872,3,0),"CODIGO INVALIDO ")</f>
        <v>PASTAZA</v>
      </c>
      <c r="C1361" s="53" t="str">
        <f>IFERROR(VLOOKUP(D1361,[28]CODIGOS!$A$1:$I$1872,4,0),"CODIGO INVALIDO ")</f>
        <v>PASTAZA</v>
      </c>
      <c r="D1361" s="53" t="s">
        <v>385</v>
      </c>
      <c r="E1361" s="53" t="str">
        <f>IFERROR(VLOOKUP(D1361,[29]CODIGOS!$A$1:$I$1872,6,0),"CODIGO INVALIDO ")</f>
        <v>PASTAZA</v>
      </c>
      <c r="F1361" s="53" t="str">
        <f>IFERROR(VLOOKUP(D1361,[29]CODIGOS!$A$1:$I$1872,7,0),"CODIGO INVALIDO ")</f>
        <v>TARQUI</v>
      </c>
      <c r="G1361" s="53" t="str">
        <f>IFERROR(VLOOKUP(D1361,[29]CODIGOS!$A$1:$I$1872,8,0),"CODIGO INVALIDO ")</f>
        <v>TARQUI 1</v>
      </c>
      <c r="H1361" s="53" t="s">
        <v>44</v>
      </c>
      <c r="I1361" s="53">
        <v>-1.4555855225491801</v>
      </c>
      <c r="J1361" s="129">
        <v>-78.121016685999805</v>
      </c>
      <c r="K1361" s="24">
        <v>45144</v>
      </c>
      <c r="L1361" s="53" t="s">
        <v>45</v>
      </c>
      <c r="M1361" s="53" t="s">
        <v>17</v>
      </c>
      <c r="N1361" s="155">
        <v>0.79166666666666663</v>
      </c>
      <c r="O1361" s="155">
        <v>0.94305555555555554</v>
      </c>
      <c r="P1361" s="53">
        <v>4.46</v>
      </c>
      <c r="Q1361" s="53" t="s">
        <v>46</v>
      </c>
      <c r="R1361" s="23" t="s">
        <v>47</v>
      </c>
      <c r="S1361" s="53" t="s">
        <v>48</v>
      </c>
      <c r="T1361" s="53" t="s">
        <v>451</v>
      </c>
      <c r="U1361" s="53" t="s">
        <v>50</v>
      </c>
    </row>
    <row r="1362" spans="1:21" s="186" customFormat="1" ht="15" customHeight="1" x14ac:dyDescent="0.25">
      <c r="A1362" s="53" t="str">
        <f>IFERROR(VLOOKUP(D1362,[28]CODIGOS!$A$1:$I$1872,2,0),"CODIGO INVALIDO ")</f>
        <v>ZONA 3</v>
      </c>
      <c r="B1362" s="53" t="str">
        <f>IFERROR(VLOOKUP(D1362,[28]CODIGOS!$A$1:$I$1872,3,0),"CODIGO INVALIDO ")</f>
        <v>PASTAZA</v>
      </c>
      <c r="C1362" s="53" t="str">
        <f>IFERROR(VLOOKUP(D1362,[28]CODIGOS!$A$1:$I$1872,4,0),"CODIGO INVALIDO ")</f>
        <v>PASTAZA</v>
      </c>
      <c r="D1362" s="53" t="s">
        <v>385</v>
      </c>
      <c r="E1362" s="53" t="str">
        <f>IFERROR(VLOOKUP(D1362,[29]CODIGOS!$A$1:$I$1872,6,0),"CODIGO INVALIDO ")</f>
        <v>PASTAZA</v>
      </c>
      <c r="F1362" s="53" t="str">
        <f>IFERROR(VLOOKUP(D1362,[29]CODIGOS!$A$1:$I$1872,7,0),"CODIGO INVALIDO ")</f>
        <v>TARQUI</v>
      </c>
      <c r="G1362" s="53" t="str">
        <f>IFERROR(VLOOKUP(D1362,[29]CODIGOS!$A$1:$I$1872,8,0),"CODIGO INVALIDO ")</f>
        <v>TARQUI 1</v>
      </c>
      <c r="H1362" s="53" t="s">
        <v>44</v>
      </c>
      <c r="I1362" s="53">
        <v>-1.4554195999999999</v>
      </c>
      <c r="J1362" s="129">
        <v>-78.121087891048603</v>
      </c>
      <c r="K1362" s="24">
        <v>45148</v>
      </c>
      <c r="L1362" s="53" t="s">
        <v>45</v>
      </c>
      <c r="M1362" s="53" t="s">
        <v>17</v>
      </c>
      <c r="N1362" s="155">
        <v>0.14930555555555555</v>
      </c>
      <c r="O1362" s="155">
        <v>0.20833333333333334</v>
      </c>
      <c r="P1362" s="53">
        <v>23.19</v>
      </c>
      <c r="Q1362" s="53" t="s">
        <v>46</v>
      </c>
      <c r="R1362" s="53" t="s">
        <v>109</v>
      </c>
      <c r="S1362" s="53" t="s">
        <v>65</v>
      </c>
      <c r="T1362" s="53"/>
      <c r="U1362" s="53" t="s">
        <v>50</v>
      </c>
    </row>
    <row r="1363" spans="1:21" s="186" customFormat="1" ht="15" customHeight="1" x14ac:dyDescent="0.25">
      <c r="A1363" s="53" t="str">
        <f>IFERROR(VLOOKUP(D1363,[28]CODIGOS!$A$1:$I$1872,2,0),"CODIGO INVALIDO ")</f>
        <v>ZONA 3</v>
      </c>
      <c r="B1363" s="53" t="str">
        <f>IFERROR(VLOOKUP(D1363,[28]CODIGOS!$A$1:$I$1872,3,0),"CODIGO INVALIDO ")</f>
        <v>PASTAZA</v>
      </c>
      <c r="C1363" s="53" t="str">
        <f>IFERROR(VLOOKUP(D1363,[28]CODIGOS!$A$1:$I$1872,4,0),"CODIGO INVALIDO ")</f>
        <v>PASTAZA</v>
      </c>
      <c r="D1363" s="53" t="s">
        <v>385</v>
      </c>
      <c r="E1363" s="53" t="str">
        <f>IFERROR(VLOOKUP(D1363,[29]CODIGOS!$A$1:$I$1872,6,0),"CODIGO INVALIDO ")</f>
        <v>PASTAZA</v>
      </c>
      <c r="F1363" s="53" t="str">
        <f>IFERROR(VLOOKUP(D1363,[29]CODIGOS!$A$1:$I$1872,7,0),"CODIGO INVALIDO ")</f>
        <v>TARQUI</v>
      </c>
      <c r="G1363" s="53" t="str">
        <f>IFERROR(VLOOKUP(D1363,[29]CODIGOS!$A$1:$I$1872,8,0),"CODIGO INVALIDO ")</f>
        <v>TARQUI 1</v>
      </c>
      <c r="H1363" s="53" t="s">
        <v>44</v>
      </c>
      <c r="I1363" s="53">
        <v>-1.4554195999999999</v>
      </c>
      <c r="J1363" s="129">
        <v>-78.121087891048603</v>
      </c>
      <c r="K1363" s="24">
        <v>45155</v>
      </c>
      <c r="L1363" s="53" t="s">
        <v>45</v>
      </c>
      <c r="M1363" s="53" t="s">
        <v>17</v>
      </c>
      <c r="N1363" s="155">
        <v>0.51388888888888895</v>
      </c>
      <c r="O1363" s="155" t="s">
        <v>1734</v>
      </c>
      <c r="P1363" s="53">
        <v>13.25</v>
      </c>
      <c r="Q1363" s="23" t="s">
        <v>46</v>
      </c>
      <c r="R1363" s="23" t="s">
        <v>47</v>
      </c>
      <c r="S1363" s="53" t="s">
        <v>464</v>
      </c>
      <c r="T1363" s="53" t="s">
        <v>427</v>
      </c>
      <c r="U1363" s="53" t="s">
        <v>50</v>
      </c>
    </row>
    <row r="1364" spans="1:21" s="186" customFormat="1" ht="15" customHeight="1" x14ac:dyDescent="0.25">
      <c r="A1364" s="53" t="str">
        <f>IFERROR(VLOOKUP(D1364,[28]CODIGOS!$A$1:$I$1872,2,0),"CODIGO INVALIDO ")</f>
        <v>ZONA 3</v>
      </c>
      <c r="B1364" s="53" t="str">
        <f>IFERROR(VLOOKUP(D1364,[28]CODIGOS!$A$1:$I$1872,3,0),"CODIGO INVALIDO ")</f>
        <v>PASTAZA</v>
      </c>
      <c r="C1364" s="53" t="str">
        <f>IFERROR(VLOOKUP(D1364,[28]CODIGOS!$A$1:$I$1872,4,0),"CODIGO INVALIDO ")</f>
        <v>PASTAZA</v>
      </c>
      <c r="D1364" s="53" t="s">
        <v>385</v>
      </c>
      <c r="E1364" s="53" t="str">
        <f>IFERROR(VLOOKUP(D1364,[29]CODIGOS!$A$1:$I$1872,6,0),"CODIGO INVALIDO ")</f>
        <v>PASTAZA</v>
      </c>
      <c r="F1364" s="53" t="str">
        <f>IFERROR(VLOOKUP(D1364,[29]CODIGOS!$A$1:$I$1872,7,0),"CODIGO INVALIDO ")</f>
        <v>TARQUI</v>
      </c>
      <c r="G1364" s="53" t="str">
        <f>IFERROR(VLOOKUP(D1364,[29]CODIGOS!$A$1:$I$1872,8,0),"CODIGO INVALIDO ")</f>
        <v>TARQUI 1</v>
      </c>
      <c r="H1364" s="53" t="s">
        <v>44</v>
      </c>
      <c r="I1364" s="53">
        <v>-1.4554195999999999</v>
      </c>
      <c r="J1364" s="129">
        <v>-78.121087891048603</v>
      </c>
      <c r="K1364" s="24">
        <v>45156</v>
      </c>
      <c r="L1364" s="53" t="s">
        <v>45</v>
      </c>
      <c r="M1364" s="53" t="s">
        <v>17</v>
      </c>
      <c r="N1364" s="155">
        <v>0.90972222222222221</v>
      </c>
      <c r="O1364" s="155">
        <v>0.99305555555555547</v>
      </c>
      <c r="P1364" s="53">
        <v>9.81</v>
      </c>
      <c r="Q1364" s="23" t="s">
        <v>46</v>
      </c>
      <c r="R1364" s="23" t="s">
        <v>47</v>
      </c>
      <c r="S1364" s="53" t="s">
        <v>75</v>
      </c>
      <c r="T1364" s="53" t="s">
        <v>427</v>
      </c>
      <c r="U1364" s="53" t="s">
        <v>50</v>
      </c>
    </row>
    <row r="1365" spans="1:21" s="186" customFormat="1" ht="15" customHeight="1" x14ac:dyDescent="0.25">
      <c r="A1365" s="53" t="str">
        <f>IFERROR(VLOOKUP(D1365,[28]CODIGOS!$A$1:$I$1872,2,0),"CODIGO INVALIDO ")</f>
        <v>ZONA 3</v>
      </c>
      <c r="B1365" s="53" t="str">
        <f>IFERROR(VLOOKUP(D1365,[28]CODIGOS!$A$1:$I$1872,3,0),"CODIGO INVALIDO ")</f>
        <v>PASTAZA</v>
      </c>
      <c r="C1365" s="53" t="str">
        <f>IFERROR(VLOOKUP(D1365,[28]CODIGOS!$A$1:$I$1872,4,0),"CODIGO INVALIDO ")</f>
        <v>PASTAZA</v>
      </c>
      <c r="D1365" s="53" t="s">
        <v>385</v>
      </c>
      <c r="E1365" s="53" t="str">
        <f>IFERROR(VLOOKUP(D1365,[29]CODIGOS!$A$1:$I$1872,6,0),"CODIGO INVALIDO ")</f>
        <v>PASTAZA</v>
      </c>
      <c r="F1365" s="53" t="str">
        <f>IFERROR(VLOOKUP(D1365,[29]CODIGOS!$A$1:$I$1872,7,0),"CODIGO INVALIDO ")</f>
        <v>TARQUI</v>
      </c>
      <c r="G1365" s="53" t="str">
        <f>IFERROR(VLOOKUP(D1365,[29]CODIGOS!$A$1:$I$1872,8,0),"CODIGO INVALIDO ")</f>
        <v>TARQUI 1</v>
      </c>
      <c r="H1365" s="53" t="s">
        <v>44</v>
      </c>
      <c r="I1365" s="53">
        <v>-1.45555334642683</v>
      </c>
      <c r="J1365" s="129">
        <v>-78.121161460876394</v>
      </c>
      <c r="K1365" s="24">
        <v>45159</v>
      </c>
      <c r="L1365" s="53" t="s">
        <v>45</v>
      </c>
      <c r="M1365" s="53" t="s">
        <v>17</v>
      </c>
      <c r="N1365" s="155">
        <v>0.44097222222222227</v>
      </c>
      <c r="O1365" s="155">
        <v>0.625</v>
      </c>
      <c r="P1365" s="53">
        <v>15.9</v>
      </c>
      <c r="Q1365" s="23" t="s">
        <v>46</v>
      </c>
      <c r="R1365" s="23" t="s">
        <v>47</v>
      </c>
      <c r="S1365" s="53" t="s">
        <v>166</v>
      </c>
      <c r="T1365" s="53" t="s">
        <v>518</v>
      </c>
      <c r="U1365" s="53" t="s">
        <v>50</v>
      </c>
    </row>
    <row r="1366" spans="1:21" s="186" customFormat="1" ht="15" customHeight="1" x14ac:dyDescent="0.25">
      <c r="A1366" s="53" t="str">
        <f>IFERROR(VLOOKUP(D1366,[28]CODIGOS!$A$1:$I$1872,2,0),"CODIGO INVALIDO ")</f>
        <v>ZONA 3</v>
      </c>
      <c r="B1366" s="53" t="str">
        <f>IFERROR(VLOOKUP(D1366,[28]CODIGOS!$A$1:$I$1872,3,0),"CODIGO INVALIDO ")</f>
        <v>PASTAZA</v>
      </c>
      <c r="C1366" s="53" t="str">
        <f>IFERROR(VLOOKUP(D1366,[28]CODIGOS!$A$1:$I$1872,4,0),"CODIGO INVALIDO ")</f>
        <v>PASTAZA</v>
      </c>
      <c r="D1366" s="53" t="s">
        <v>385</v>
      </c>
      <c r="E1366" s="53" t="str">
        <f>IFERROR(VLOOKUP(D1366,[29]CODIGOS!$A$1:$I$1872,6,0),"CODIGO INVALIDO ")</f>
        <v>PASTAZA</v>
      </c>
      <c r="F1366" s="53" t="str">
        <f>IFERROR(VLOOKUP(D1366,[29]CODIGOS!$A$1:$I$1872,7,0),"CODIGO INVALIDO ")</f>
        <v>TARQUI</v>
      </c>
      <c r="G1366" s="53" t="str">
        <f>IFERROR(VLOOKUP(D1366,[29]CODIGOS!$A$1:$I$1872,8,0),"CODIGO INVALIDO ")</f>
        <v>TARQUI 1</v>
      </c>
      <c r="H1366" s="53" t="s">
        <v>44</v>
      </c>
      <c r="I1366" s="53">
        <v>-1.45555334642683</v>
      </c>
      <c r="J1366" s="129">
        <v>-78.121161460876394</v>
      </c>
      <c r="K1366" s="24">
        <v>45161</v>
      </c>
      <c r="L1366" s="53" t="s">
        <v>45</v>
      </c>
      <c r="M1366" s="53" t="s">
        <v>17</v>
      </c>
      <c r="N1366" s="155">
        <v>0.8125</v>
      </c>
      <c r="O1366" s="155">
        <v>0.83680555555555547</v>
      </c>
      <c r="P1366" s="53">
        <v>5.04</v>
      </c>
      <c r="Q1366" s="23" t="s">
        <v>46</v>
      </c>
      <c r="R1366" s="23" t="s">
        <v>47</v>
      </c>
      <c r="S1366" s="53" t="s">
        <v>75</v>
      </c>
      <c r="T1366" s="53" t="s">
        <v>598</v>
      </c>
      <c r="U1366" s="53" t="s">
        <v>50</v>
      </c>
    </row>
    <row r="1367" spans="1:21" s="186" customFormat="1" ht="15" customHeight="1" x14ac:dyDescent="0.25">
      <c r="A1367" s="53" t="str">
        <f>IFERROR(VLOOKUP(D1367,[28]CODIGOS!$A$1:$I$1872,2,0),"CODIGO INVALIDO ")</f>
        <v>ZONA 3</v>
      </c>
      <c r="B1367" s="53" t="str">
        <f>IFERROR(VLOOKUP(D1367,[28]CODIGOS!$A$1:$I$1872,3,0),"CODIGO INVALIDO ")</f>
        <v>PASTAZA</v>
      </c>
      <c r="C1367" s="53" t="str">
        <f>IFERROR(VLOOKUP(D1367,[28]CODIGOS!$A$1:$I$1872,4,0),"CODIGO INVALIDO ")</f>
        <v>PASTAZA</v>
      </c>
      <c r="D1367" s="53" t="s">
        <v>385</v>
      </c>
      <c r="E1367" s="53" t="str">
        <f>IFERROR(VLOOKUP(D1367,[29]CODIGOS!$A$1:$I$1872,6,0),"CODIGO INVALIDO ")</f>
        <v>PASTAZA</v>
      </c>
      <c r="F1367" s="53" t="str">
        <f>IFERROR(VLOOKUP(D1367,[29]CODIGOS!$A$1:$I$1872,7,0),"CODIGO INVALIDO ")</f>
        <v>TARQUI</v>
      </c>
      <c r="G1367" s="53" t="str">
        <f>IFERROR(VLOOKUP(D1367,[29]CODIGOS!$A$1:$I$1872,8,0),"CODIGO INVALIDO ")</f>
        <v>TARQUI 1</v>
      </c>
      <c r="H1367" s="53" t="s">
        <v>44</v>
      </c>
      <c r="I1367" s="53">
        <v>-1.4554867597823</v>
      </c>
      <c r="J1367" s="129">
        <v>-78.121176213026004</v>
      </c>
      <c r="K1367" s="24">
        <v>45178</v>
      </c>
      <c r="L1367" s="53" t="s">
        <v>45</v>
      </c>
      <c r="M1367" s="53" t="s">
        <v>17</v>
      </c>
      <c r="N1367" s="155">
        <v>0.4861111111111111</v>
      </c>
      <c r="O1367" s="155">
        <v>0.54166666666666663</v>
      </c>
      <c r="P1367" s="53">
        <v>33.979999999999997</v>
      </c>
      <c r="Q1367" s="53" t="s">
        <v>46</v>
      </c>
      <c r="R1367" s="23" t="s">
        <v>47</v>
      </c>
      <c r="S1367" s="53" t="s">
        <v>382</v>
      </c>
      <c r="T1367" s="53" t="s">
        <v>75</v>
      </c>
      <c r="U1367" s="23" t="s">
        <v>50</v>
      </c>
    </row>
    <row r="1368" spans="1:21" s="186" customFormat="1" ht="15" customHeight="1" x14ac:dyDescent="0.25">
      <c r="A1368" s="53" t="str">
        <f>IFERROR(VLOOKUP(D1368,[28]CODIGOS!$A$1:$I$1872,2,0),"CODIGO INVALIDO ")</f>
        <v>ZONA 3</v>
      </c>
      <c r="B1368" s="53" t="str">
        <f>IFERROR(VLOOKUP(D1368,[28]CODIGOS!$A$1:$I$1872,3,0),"CODIGO INVALIDO ")</f>
        <v>PASTAZA</v>
      </c>
      <c r="C1368" s="53" t="str">
        <f>IFERROR(VLOOKUP(D1368,[28]CODIGOS!$A$1:$I$1872,4,0),"CODIGO INVALIDO ")</f>
        <v>PASTAZA</v>
      </c>
      <c r="D1368" s="53" t="s">
        <v>385</v>
      </c>
      <c r="E1368" s="53" t="str">
        <f>IFERROR(VLOOKUP(D1368,[29]CODIGOS!$A$1:$I$1872,6,0),"CODIGO INVALIDO ")</f>
        <v>PASTAZA</v>
      </c>
      <c r="F1368" s="53" t="str">
        <f>IFERROR(VLOOKUP(D1368,[29]CODIGOS!$A$1:$I$1872,7,0),"CODIGO INVALIDO ")</f>
        <v>TARQUI</v>
      </c>
      <c r="G1368" s="53" t="str">
        <f>IFERROR(VLOOKUP(D1368,[29]CODIGOS!$A$1:$I$1872,8,0),"CODIGO INVALIDO ")</f>
        <v>TARQUI 1</v>
      </c>
      <c r="H1368" s="53" t="s">
        <v>44</v>
      </c>
      <c r="I1368" s="53">
        <v>-1.4554195999999999</v>
      </c>
      <c r="J1368" s="129">
        <v>-78.121087891048603</v>
      </c>
      <c r="K1368" s="24">
        <v>45184</v>
      </c>
      <c r="L1368" s="53" t="s">
        <v>45</v>
      </c>
      <c r="M1368" s="53" t="s">
        <v>17</v>
      </c>
      <c r="N1368" s="155">
        <v>0.25</v>
      </c>
      <c r="O1368" s="155">
        <v>0.41666666666666669</v>
      </c>
      <c r="P1368" s="53">
        <v>5.76</v>
      </c>
      <c r="Q1368" s="53" t="s">
        <v>46</v>
      </c>
      <c r="R1368" s="23" t="s">
        <v>47</v>
      </c>
      <c r="S1368" s="53" t="s">
        <v>382</v>
      </c>
      <c r="T1368" s="53" t="s">
        <v>239</v>
      </c>
      <c r="U1368" s="23" t="s">
        <v>50</v>
      </c>
    </row>
    <row r="1369" spans="1:21" s="186" customFormat="1" ht="15" customHeight="1" x14ac:dyDescent="0.25">
      <c r="A1369" s="53" t="str">
        <f>IFERROR(VLOOKUP(D1369,[28]CODIGOS!$A$1:$I$1872,2,0),"CODIGO INVALIDO ")</f>
        <v>ZONA 3</v>
      </c>
      <c r="B1369" s="53" t="str">
        <f>IFERROR(VLOOKUP(D1369,[28]CODIGOS!$A$1:$I$1872,3,0),"CODIGO INVALIDO ")</f>
        <v>PASTAZA</v>
      </c>
      <c r="C1369" s="53" t="str">
        <f>IFERROR(VLOOKUP(D1369,[28]CODIGOS!$A$1:$I$1872,4,0),"CODIGO INVALIDO ")</f>
        <v>PASTAZA</v>
      </c>
      <c r="D1369" s="53" t="s">
        <v>385</v>
      </c>
      <c r="E1369" s="53" t="str">
        <f>IFERROR(VLOOKUP(D1369,[29]CODIGOS!$A$1:$I$1872,6,0),"CODIGO INVALIDO ")</f>
        <v>PASTAZA</v>
      </c>
      <c r="F1369" s="53" t="str">
        <f>IFERROR(VLOOKUP(D1369,[29]CODIGOS!$A$1:$I$1872,7,0),"CODIGO INVALIDO ")</f>
        <v>TARQUI</v>
      </c>
      <c r="G1369" s="53" t="str">
        <f>IFERROR(VLOOKUP(D1369,[29]CODIGOS!$A$1:$I$1872,8,0),"CODIGO INVALIDO ")</f>
        <v>TARQUI 1</v>
      </c>
      <c r="H1369" s="53" t="s">
        <v>44</v>
      </c>
      <c r="I1369" s="53">
        <v>-1.4554195999999999</v>
      </c>
      <c r="J1369" s="129">
        <v>-78.121087891048603</v>
      </c>
      <c r="K1369" s="24">
        <v>45191</v>
      </c>
      <c r="L1369" s="53" t="s">
        <v>45</v>
      </c>
      <c r="M1369" s="53" t="s">
        <v>17</v>
      </c>
      <c r="N1369" s="155">
        <v>0.3125</v>
      </c>
      <c r="O1369" s="155">
        <v>0.375</v>
      </c>
      <c r="P1369" s="53">
        <v>14.07</v>
      </c>
      <c r="Q1369" s="53" t="s">
        <v>46</v>
      </c>
      <c r="R1369" s="23" t="s">
        <v>47</v>
      </c>
      <c r="S1369" s="53" t="s">
        <v>1735</v>
      </c>
      <c r="T1369" s="53" t="s">
        <v>467</v>
      </c>
      <c r="U1369" s="23" t="s">
        <v>50</v>
      </c>
    </row>
    <row r="1370" spans="1:21" s="186" customFormat="1" ht="15" customHeight="1" x14ac:dyDescent="0.25">
      <c r="A1370" s="53" t="str">
        <f>IFERROR(VLOOKUP(D1370,[28]CODIGOS!$A$1:$I$1872,2,0),"CODIGO INVALIDO ")</f>
        <v>ZONA 3</v>
      </c>
      <c r="B1370" s="53" t="str">
        <f>IFERROR(VLOOKUP(D1370,[28]CODIGOS!$A$1:$I$1872,3,0),"CODIGO INVALIDO ")</f>
        <v>PASTAZA</v>
      </c>
      <c r="C1370" s="53" t="str">
        <f>IFERROR(VLOOKUP(D1370,[28]CODIGOS!$A$1:$I$1872,4,0),"CODIGO INVALIDO ")</f>
        <v>PASTAZA</v>
      </c>
      <c r="D1370" s="53" t="s">
        <v>385</v>
      </c>
      <c r="E1370" s="53" t="str">
        <f>IFERROR(VLOOKUP(D1370,[29]CODIGOS!$A$1:$I$1872,6,0),"CODIGO INVALIDO ")</f>
        <v>PASTAZA</v>
      </c>
      <c r="F1370" s="53" t="str">
        <f>IFERROR(VLOOKUP(D1370,[29]CODIGOS!$A$1:$I$1872,7,0),"CODIGO INVALIDO ")</f>
        <v>TARQUI</v>
      </c>
      <c r="G1370" s="53" t="str">
        <f>IFERROR(VLOOKUP(D1370,[29]CODIGOS!$A$1:$I$1872,8,0),"CODIGO INVALIDO ")</f>
        <v>TARQUI 1</v>
      </c>
      <c r="H1370" s="53" t="s">
        <v>44</v>
      </c>
      <c r="I1370" s="53">
        <v>-1.4553820596447</v>
      </c>
      <c r="J1370" s="129">
        <v>-78.120972322945505</v>
      </c>
      <c r="K1370" s="24">
        <v>45206</v>
      </c>
      <c r="L1370" s="53" t="s">
        <v>45</v>
      </c>
      <c r="M1370" s="53" t="s">
        <v>17</v>
      </c>
      <c r="N1370" s="155">
        <v>0.91666666666666663</v>
      </c>
      <c r="O1370" s="155">
        <v>2.0833333333333332E-2</v>
      </c>
      <c r="P1370" s="53">
        <v>25.4</v>
      </c>
      <c r="Q1370" s="23" t="s">
        <v>46</v>
      </c>
      <c r="R1370" s="23" t="s">
        <v>47</v>
      </c>
      <c r="S1370" s="23" t="s">
        <v>228</v>
      </c>
      <c r="T1370" s="53"/>
      <c r="U1370" s="23" t="s">
        <v>50</v>
      </c>
    </row>
    <row r="1371" spans="1:21" s="186" customFormat="1" ht="15" customHeight="1" x14ac:dyDescent="0.25">
      <c r="A1371" s="53" t="str">
        <f>IFERROR(VLOOKUP(D1371,[28]CODIGOS!$A$1:$I$1872,2,0),"CODIGO INVALIDO ")</f>
        <v>ZONA 3</v>
      </c>
      <c r="B1371" s="53" t="str">
        <f>IFERROR(VLOOKUP(D1371,[28]CODIGOS!$A$1:$I$1872,3,0),"CODIGO INVALIDO ")</f>
        <v>PASTAZA</v>
      </c>
      <c r="C1371" s="53" t="str">
        <f>IFERROR(VLOOKUP(D1371,[28]CODIGOS!$A$1:$I$1872,4,0),"CODIGO INVALIDO ")</f>
        <v>PASTAZA</v>
      </c>
      <c r="D1371" s="53" t="s">
        <v>385</v>
      </c>
      <c r="E1371" s="53" t="str">
        <f>IFERROR(VLOOKUP(D1371,[29]CODIGOS!$A$1:$I$1872,6,0),"CODIGO INVALIDO ")</f>
        <v>PASTAZA</v>
      </c>
      <c r="F1371" s="53" t="str">
        <f>IFERROR(VLOOKUP(D1371,[29]CODIGOS!$A$1:$I$1872,7,0),"CODIGO INVALIDO ")</f>
        <v>TARQUI</v>
      </c>
      <c r="G1371" s="53" t="str">
        <f>IFERROR(VLOOKUP(D1371,[29]CODIGOS!$A$1:$I$1872,8,0),"CODIGO INVALIDO ")</f>
        <v>TARQUI 1</v>
      </c>
      <c r="H1371" s="53" t="s">
        <v>44</v>
      </c>
      <c r="I1371" s="53">
        <v>-1.4554195999999999</v>
      </c>
      <c r="J1371" s="129">
        <v>-78.121087891048603</v>
      </c>
      <c r="K1371" s="24">
        <v>45208</v>
      </c>
      <c r="L1371" s="53" t="s">
        <v>45</v>
      </c>
      <c r="M1371" s="53" t="s">
        <v>17</v>
      </c>
      <c r="N1371" s="155">
        <v>0.23611111111111113</v>
      </c>
      <c r="O1371" s="155">
        <v>0.33333333333333331</v>
      </c>
      <c r="P1371" s="53">
        <v>10.88</v>
      </c>
      <c r="Q1371" s="23" t="s">
        <v>46</v>
      </c>
      <c r="R1371" s="23" t="s">
        <v>47</v>
      </c>
      <c r="S1371" s="23" t="s">
        <v>1093</v>
      </c>
      <c r="T1371" s="53" t="s">
        <v>166</v>
      </c>
      <c r="U1371" s="23" t="s">
        <v>50</v>
      </c>
    </row>
    <row r="1372" spans="1:21" s="186" customFormat="1" ht="15" customHeight="1" x14ac:dyDescent="0.25">
      <c r="A1372" s="53" t="str">
        <f>IFERROR(VLOOKUP(D1372,[28]CODIGOS!$A$1:$I$1872,2,0),"CODIGO INVALIDO ")</f>
        <v>ZONA 3</v>
      </c>
      <c r="B1372" s="53" t="str">
        <f>IFERROR(VLOOKUP(D1372,[28]CODIGOS!$A$1:$I$1872,3,0),"CODIGO INVALIDO ")</f>
        <v>PASTAZA</v>
      </c>
      <c r="C1372" s="53" t="str">
        <f>IFERROR(VLOOKUP(D1372,[28]CODIGOS!$A$1:$I$1872,4,0),"CODIGO INVALIDO ")</f>
        <v>PASTAZA</v>
      </c>
      <c r="D1372" s="53" t="s">
        <v>385</v>
      </c>
      <c r="E1372" s="53" t="str">
        <f>IFERROR(VLOOKUP(D1372,[29]CODIGOS!$A$1:$I$1872,6,0),"CODIGO INVALIDO ")</f>
        <v>PASTAZA</v>
      </c>
      <c r="F1372" s="53" t="str">
        <f>IFERROR(VLOOKUP(D1372,[29]CODIGOS!$A$1:$I$1872,7,0),"CODIGO INVALIDO ")</f>
        <v>TARQUI</v>
      </c>
      <c r="G1372" s="53" t="str">
        <f>IFERROR(VLOOKUP(D1372,[29]CODIGOS!$A$1:$I$1872,8,0),"CODIGO INVALIDO ")</f>
        <v>TARQUI 1</v>
      </c>
      <c r="H1372" s="53" t="s">
        <v>1736</v>
      </c>
      <c r="I1372" s="53">
        <v>-1.55274454610059</v>
      </c>
      <c r="J1372" s="129">
        <v>-78.042411804199205</v>
      </c>
      <c r="K1372" s="24">
        <v>45210</v>
      </c>
      <c r="L1372" s="53" t="s">
        <v>45</v>
      </c>
      <c r="M1372" s="53" t="s">
        <v>17</v>
      </c>
      <c r="N1372" s="155">
        <v>0.6875</v>
      </c>
      <c r="O1372" s="155">
        <v>0.75</v>
      </c>
      <c r="P1372" s="53">
        <v>7.81</v>
      </c>
      <c r="Q1372" s="23" t="s">
        <v>46</v>
      </c>
      <c r="R1372" s="23" t="s">
        <v>47</v>
      </c>
      <c r="S1372" s="23" t="s">
        <v>228</v>
      </c>
      <c r="T1372" s="53"/>
      <c r="U1372" s="23" t="s">
        <v>50</v>
      </c>
    </row>
    <row r="1373" spans="1:21" s="186" customFormat="1" ht="15" customHeight="1" x14ac:dyDescent="0.25">
      <c r="A1373" s="53" t="str">
        <f>IFERROR(VLOOKUP(D1373,[28]CODIGOS!$A$1:$I$1872,2,0),"CODIGO INVALIDO ")</f>
        <v>ZONA 3</v>
      </c>
      <c r="B1373" s="53" t="str">
        <f>IFERROR(VLOOKUP(D1373,[28]CODIGOS!$A$1:$I$1872,3,0),"CODIGO INVALIDO ")</f>
        <v>PASTAZA</v>
      </c>
      <c r="C1373" s="53" t="str">
        <f>IFERROR(VLOOKUP(D1373,[28]CODIGOS!$A$1:$I$1872,4,0),"CODIGO INVALIDO ")</f>
        <v>PASTAZA</v>
      </c>
      <c r="D1373" s="53" t="s">
        <v>385</v>
      </c>
      <c r="E1373" s="53" t="str">
        <f>IFERROR(VLOOKUP(D1373,[29]CODIGOS!$A$1:$I$1872,6,0),"CODIGO INVALIDO ")</f>
        <v>PASTAZA</v>
      </c>
      <c r="F1373" s="53" t="str">
        <f>IFERROR(VLOOKUP(D1373,[29]CODIGOS!$A$1:$I$1872,7,0),"CODIGO INVALIDO ")</f>
        <v>TARQUI</v>
      </c>
      <c r="G1373" s="53" t="str">
        <f>IFERROR(VLOOKUP(D1373,[29]CODIGOS!$A$1:$I$1872,8,0),"CODIGO INVALIDO ")</f>
        <v>TARQUI 1</v>
      </c>
      <c r="H1373" s="53" t="s">
        <v>1737</v>
      </c>
      <c r="I1373" s="53">
        <v>-1.4557035003512999</v>
      </c>
      <c r="J1373" s="129">
        <v>-78.120937730469905</v>
      </c>
      <c r="K1373" s="24">
        <v>45226</v>
      </c>
      <c r="L1373" s="53" t="s">
        <v>45</v>
      </c>
      <c r="M1373" s="53" t="s">
        <v>17</v>
      </c>
      <c r="N1373" s="155">
        <v>0.25</v>
      </c>
      <c r="O1373" s="155">
        <v>0.375</v>
      </c>
      <c r="P1373" s="53">
        <v>7.76</v>
      </c>
      <c r="Q1373" s="23" t="s">
        <v>46</v>
      </c>
      <c r="R1373" s="23" t="s">
        <v>47</v>
      </c>
      <c r="S1373" s="23" t="s">
        <v>645</v>
      </c>
      <c r="T1373" s="53" t="s">
        <v>454</v>
      </c>
      <c r="U1373" s="23" t="s">
        <v>50</v>
      </c>
    </row>
    <row r="1374" spans="1:21" s="186" customFormat="1" ht="15" customHeight="1" x14ac:dyDescent="0.2">
      <c r="A1374" s="53" t="str">
        <f>IFERROR(VLOOKUP(D1374,[28]CODIGOS!$A$1:$I$1872,2,0),"CODIGO INVALIDO ")</f>
        <v>ZONA 3</v>
      </c>
      <c r="B1374" s="53" t="str">
        <f>IFERROR(VLOOKUP(D1374,[28]CODIGOS!$A$1:$I$1872,3,0),"CODIGO INVALIDO ")</f>
        <v>PASTAZA</v>
      </c>
      <c r="C1374" s="53" t="str">
        <f>IFERROR(VLOOKUP(D1374,[28]CODIGOS!$A$1:$I$1872,4,0),"CODIGO INVALIDO ")</f>
        <v>MERA</v>
      </c>
      <c r="D1374" s="156" t="s">
        <v>43</v>
      </c>
      <c r="E1374" s="53" t="str">
        <f>IFERROR(VLOOKUP(D1374,[29]CODIGOS!$A$1:$I$1872,6,0),"CODIGO INVALIDO ")</f>
        <v>PASTAZA</v>
      </c>
      <c r="F1374" s="53" t="str">
        <f>IFERROR(VLOOKUP(D1374,[29]CODIGOS!$A$1:$I$1872,7,0),"CODIGO INVALIDO ")</f>
        <v>SHELL MERA</v>
      </c>
      <c r="G1374" s="53" t="str">
        <f>IFERROR(VLOOKUP(D1374,[29]CODIGOS!$A$1:$I$1872,8,0),"CODIGO INVALIDO ")</f>
        <v>SHELL MERA 2</v>
      </c>
      <c r="H1374" s="53" t="s">
        <v>44</v>
      </c>
      <c r="I1374" s="53">
        <v>-1.4553820596447</v>
      </c>
      <c r="J1374" s="129">
        <v>-78.120972322945505</v>
      </c>
      <c r="K1374" s="24">
        <v>45229</v>
      </c>
      <c r="L1374" s="53" t="s">
        <v>45</v>
      </c>
      <c r="M1374" s="53" t="s">
        <v>17</v>
      </c>
      <c r="N1374" s="155">
        <v>0</v>
      </c>
      <c r="O1374" s="155">
        <v>3.4722222222222224E-2</v>
      </c>
      <c r="P1374" s="53">
        <v>11.79</v>
      </c>
      <c r="Q1374" s="23" t="s">
        <v>46</v>
      </c>
      <c r="R1374" s="23" t="s">
        <v>47</v>
      </c>
      <c r="S1374" s="23" t="s">
        <v>75</v>
      </c>
      <c r="T1374" s="53" t="s">
        <v>999</v>
      </c>
      <c r="U1374" s="23" t="s">
        <v>50</v>
      </c>
    </row>
    <row r="1375" spans="1:21" s="186" customFormat="1" ht="15" customHeight="1" x14ac:dyDescent="0.2">
      <c r="A1375" s="53" t="str">
        <f>IFERROR(VLOOKUP(D1375,[28]CODIGOS!$A$1:$I$1872,2,0),"CODIGO INVALIDO ")</f>
        <v>ZONA 3</v>
      </c>
      <c r="B1375" s="53" t="str">
        <f>IFERROR(VLOOKUP(D1375,[28]CODIGOS!$A$1:$I$1872,3,0),"CODIGO INVALIDO ")</f>
        <v>PASTAZA</v>
      </c>
      <c r="C1375" s="53" t="str">
        <f>IFERROR(VLOOKUP(D1375,[28]CODIGOS!$A$1:$I$1872,4,0),"CODIGO INVALIDO ")</f>
        <v>PASTAZA</v>
      </c>
      <c r="D1375" s="53" t="s">
        <v>385</v>
      </c>
      <c r="E1375" s="53" t="str">
        <f>IFERROR(VLOOKUP(D1375,[29]CODIGOS!$A$1:$I$1872,6,0),"CODIGO INVALIDO ")</f>
        <v>PASTAZA</v>
      </c>
      <c r="F1375" s="53" t="str">
        <f>IFERROR(VLOOKUP(D1375,[29]CODIGOS!$A$1:$I$1872,7,0),"CODIGO INVALIDO ")</f>
        <v>TARQUI</v>
      </c>
      <c r="G1375" s="53" t="str">
        <f>IFERROR(VLOOKUP(D1375,[29]CODIGOS!$A$1:$I$1872,8,0),"CODIGO INVALIDO ")</f>
        <v>TARQUI 1</v>
      </c>
      <c r="H1375" s="53" t="s">
        <v>1737</v>
      </c>
      <c r="I1375" s="53">
        <v>-1.45546754343167</v>
      </c>
      <c r="J1375" s="129">
        <v>-78.120903968811007</v>
      </c>
      <c r="K1375" s="67">
        <v>45232</v>
      </c>
      <c r="L1375" s="53" t="s">
        <v>45</v>
      </c>
      <c r="M1375" s="53" t="s">
        <v>17</v>
      </c>
      <c r="N1375" s="155">
        <v>1.3888888888888888E-2</v>
      </c>
      <c r="O1375" s="155">
        <v>8.3333333333333329E-2</v>
      </c>
      <c r="P1375" s="53">
        <v>21.19</v>
      </c>
      <c r="Q1375" s="23" t="s">
        <v>46</v>
      </c>
      <c r="R1375" s="23" t="s">
        <v>47</v>
      </c>
      <c r="S1375" s="23" t="s">
        <v>454</v>
      </c>
      <c r="T1375" s="53" t="s">
        <v>875</v>
      </c>
      <c r="U1375" s="23" t="s">
        <v>50</v>
      </c>
    </row>
    <row r="1376" spans="1:21" s="186" customFormat="1" ht="15" customHeight="1" x14ac:dyDescent="0.2">
      <c r="A1376" s="53" t="str">
        <f>IFERROR(VLOOKUP(D1376,[28]CODIGOS!$A$1:$I$1872,2,0),"CODIGO INVALIDO ")</f>
        <v>ZONA 3</v>
      </c>
      <c r="B1376" s="53" t="str">
        <f>IFERROR(VLOOKUP(D1376,[28]CODIGOS!$A$1:$I$1872,3,0),"CODIGO INVALIDO ")</f>
        <v>PASTAZA</v>
      </c>
      <c r="C1376" s="53" t="str">
        <f>IFERROR(VLOOKUP(D1376,[28]CODIGOS!$A$1:$I$1872,4,0),"CODIGO INVALIDO ")</f>
        <v>PASTAZA</v>
      </c>
      <c r="D1376" s="53" t="s">
        <v>385</v>
      </c>
      <c r="E1376" s="53" t="str">
        <f>IFERROR(VLOOKUP(D1376,[29]CODIGOS!$A$1:$I$1872,6,0),"CODIGO INVALIDO ")</f>
        <v>PASTAZA</v>
      </c>
      <c r="F1376" s="53" t="str">
        <f>IFERROR(VLOOKUP(D1376,[29]CODIGOS!$A$1:$I$1872,7,0),"CODIGO INVALIDO ")</f>
        <v>TARQUI</v>
      </c>
      <c r="G1376" s="53" t="str">
        <f>IFERROR(VLOOKUP(D1376,[29]CODIGOS!$A$1:$I$1872,8,0),"CODIGO INVALIDO ")</f>
        <v>TARQUI 1</v>
      </c>
      <c r="H1376" s="53" t="s">
        <v>1737</v>
      </c>
      <c r="I1376" s="53">
        <v>-1.4555855225491801</v>
      </c>
      <c r="J1376" s="129">
        <v>-78.120989799499498</v>
      </c>
      <c r="K1376" s="67">
        <v>45234</v>
      </c>
      <c r="L1376" s="53" t="s">
        <v>45</v>
      </c>
      <c r="M1376" s="53" t="s">
        <v>17</v>
      </c>
      <c r="N1376" s="155">
        <v>0.15277777777777776</v>
      </c>
      <c r="O1376" s="155">
        <v>0.33333333333333331</v>
      </c>
      <c r="P1376" s="53">
        <v>3.62</v>
      </c>
      <c r="Q1376" s="53" t="s">
        <v>46</v>
      </c>
      <c r="R1376" s="23" t="s">
        <v>47</v>
      </c>
      <c r="S1376" s="23" t="s">
        <v>1093</v>
      </c>
      <c r="T1376" s="53"/>
      <c r="U1376" s="23" t="s">
        <v>50</v>
      </c>
    </row>
    <row r="1377" spans="1:21" s="186" customFormat="1" ht="15" customHeight="1" x14ac:dyDescent="0.25">
      <c r="A1377" s="53" t="str">
        <f>IFERROR(VLOOKUP(D1377,[28]CODIGOS!$A$1:$I$1872,2,0),"CODIGO INVALIDO ")</f>
        <v>ZONA 3</v>
      </c>
      <c r="B1377" s="53" t="str">
        <f>IFERROR(VLOOKUP(D1377,[28]CODIGOS!$A$1:$I$1872,3,0),"CODIGO INVALIDO ")</f>
        <v>PASTAZA</v>
      </c>
      <c r="C1377" s="53" t="str">
        <f>IFERROR(VLOOKUP(D1377,[28]CODIGOS!$A$1:$I$1872,4,0),"CODIGO INVALIDO ")</f>
        <v>PASTAZA</v>
      </c>
      <c r="D1377" s="53" t="s">
        <v>385</v>
      </c>
      <c r="E1377" s="53" t="str">
        <f>IFERROR(VLOOKUP(D1377,[29]CODIGOS!$A$1:$I$1872,6,0),"CODIGO INVALIDO ")</f>
        <v>PASTAZA</v>
      </c>
      <c r="F1377" s="53" t="str">
        <f>IFERROR(VLOOKUP(D1377,[29]CODIGOS!$A$1:$I$1872,7,0),"CODIGO INVALIDO ")</f>
        <v>TARQUI</v>
      </c>
      <c r="G1377" s="53" t="str">
        <f>IFERROR(VLOOKUP(D1377,[29]CODIGOS!$A$1:$I$1872,8,0),"CODIGO INVALIDO ")</f>
        <v>TARQUI 1</v>
      </c>
      <c r="H1377" s="53" t="s">
        <v>1737</v>
      </c>
      <c r="I1377" s="53">
        <v>-1.4555855225491801</v>
      </c>
      <c r="J1377" s="129">
        <v>-78.120989799499498</v>
      </c>
      <c r="K1377" s="24">
        <v>45253</v>
      </c>
      <c r="L1377" s="53" t="s">
        <v>45</v>
      </c>
      <c r="M1377" s="53" t="s">
        <v>17</v>
      </c>
      <c r="N1377" s="155" t="s">
        <v>1738</v>
      </c>
      <c r="O1377" s="155" t="s">
        <v>1739</v>
      </c>
      <c r="P1377" s="53">
        <v>17.579999999999998</v>
      </c>
      <c r="Q1377" s="53" t="s">
        <v>46</v>
      </c>
      <c r="R1377" s="53" t="s">
        <v>47</v>
      </c>
      <c r="S1377" s="53" t="s">
        <v>75</v>
      </c>
      <c r="T1377" s="53" t="s">
        <v>416</v>
      </c>
      <c r="U1377" s="23" t="s">
        <v>50</v>
      </c>
    </row>
    <row r="1378" spans="1:21" s="189" customFormat="1" ht="15" customHeight="1" x14ac:dyDescent="0.25">
      <c r="A1378" s="150" t="str">
        <f>IFERROR(VLOOKUP(D1378,[28]CODIGOS!$A$1:$I$1872,2,0),"CODIGO INVALIDO ")</f>
        <v>ZONA 3</v>
      </c>
      <c r="B1378" s="150" t="str">
        <f>IFERROR(VLOOKUP(D1378,[28]CODIGOS!$A$1:$I$1872,3,0),"CODIGO INVALIDO ")</f>
        <v>PASTAZA</v>
      </c>
      <c r="C1378" s="150" t="str">
        <f>IFERROR(VLOOKUP(D1378,[28]CODIGOS!$A$1:$I$1872,4,0),"CODIGO INVALIDO ")</f>
        <v>PASTAZA</v>
      </c>
      <c r="D1378" s="150" t="s">
        <v>385</v>
      </c>
      <c r="E1378" s="150" t="str">
        <f>IFERROR(VLOOKUP(D1378,[29]CODIGOS!$A$1:$I$1872,6,0),"CODIGO INVALIDO ")</f>
        <v>PASTAZA</v>
      </c>
      <c r="F1378" s="150" t="str">
        <f>IFERROR(VLOOKUP(D1378,[29]CODIGOS!$A$1:$I$1872,7,0),"CODIGO INVALIDO ")</f>
        <v>TARQUI</v>
      </c>
      <c r="G1378" s="150" t="str">
        <f>IFERROR(VLOOKUP(D1378,[29]CODIGOS!$A$1:$I$1872,8,0),"CODIGO INVALIDO ")</f>
        <v>TARQUI 1</v>
      </c>
      <c r="H1378" s="150" t="s">
        <v>44</v>
      </c>
      <c r="I1378" s="53">
        <v>-1.4554195999999999</v>
      </c>
      <c r="J1378" s="129">
        <v>-78.121087891048603</v>
      </c>
      <c r="K1378" s="24">
        <v>45261</v>
      </c>
      <c r="L1378" s="150" t="s">
        <v>45</v>
      </c>
      <c r="M1378" s="150" t="s">
        <v>17</v>
      </c>
      <c r="N1378" s="155">
        <v>0.91666666666666663</v>
      </c>
      <c r="O1378" s="155">
        <v>4.1666666666666664E-2</v>
      </c>
      <c r="P1378" s="23">
        <v>13.57</v>
      </c>
      <c r="Q1378" s="150" t="s">
        <v>46</v>
      </c>
      <c r="R1378" s="150" t="s">
        <v>47</v>
      </c>
      <c r="S1378" s="150" t="s">
        <v>75</v>
      </c>
      <c r="T1378" s="157" t="s">
        <v>427</v>
      </c>
      <c r="U1378" s="157" t="s">
        <v>1544</v>
      </c>
    </row>
    <row r="1379" spans="1:21" s="189" customFormat="1" ht="15" customHeight="1" x14ac:dyDescent="0.25">
      <c r="A1379" s="150" t="str">
        <f>IFERROR(VLOOKUP(D1379,[28]CODIGOS!$A$1:$I$1872,2,0),"CODIGO INVALIDO ")</f>
        <v>ZONA 3</v>
      </c>
      <c r="B1379" s="150" t="str">
        <f>IFERROR(VLOOKUP(D1379,[28]CODIGOS!$A$1:$I$1872,3,0),"CODIGO INVALIDO ")</f>
        <v>PASTAZA</v>
      </c>
      <c r="C1379" s="150" t="str">
        <f>IFERROR(VLOOKUP(D1379,[28]CODIGOS!$A$1:$I$1872,4,0),"CODIGO INVALIDO ")</f>
        <v>PASTAZA</v>
      </c>
      <c r="D1379" s="150" t="s">
        <v>385</v>
      </c>
      <c r="E1379" s="150" t="str">
        <f>IFERROR(VLOOKUP(D1379,[29]CODIGOS!$A$1:$I$1872,6,0),"CODIGO INVALIDO ")</f>
        <v>PASTAZA</v>
      </c>
      <c r="F1379" s="150" t="str">
        <f>IFERROR(VLOOKUP(D1379,[29]CODIGOS!$A$1:$I$1872,7,0),"CODIGO INVALIDO ")</f>
        <v>TARQUI</v>
      </c>
      <c r="G1379" s="150" t="str">
        <f>IFERROR(VLOOKUP(D1379,[29]CODIGOS!$A$1:$I$1872,8,0),"CODIGO INVALIDO ")</f>
        <v>TARQUI 1</v>
      </c>
      <c r="H1379" s="150" t="s">
        <v>1740</v>
      </c>
      <c r="I1379" s="53">
        <v>-1.42670190648824</v>
      </c>
      <c r="J1379" s="129">
        <v>-78.120517730712905</v>
      </c>
      <c r="K1379" s="24">
        <v>45273</v>
      </c>
      <c r="L1379" s="150" t="s">
        <v>45</v>
      </c>
      <c r="M1379" s="150" t="s">
        <v>17</v>
      </c>
      <c r="N1379" s="155">
        <v>0.17013888888888887</v>
      </c>
      <c r="O1379" s="155">
        <v>0.41666666666666669</v>
      </c>
      <c r="P1379" s="53">
        <v>16.29</v>
      </c>
      <c r="Q1379" s="150" t="s">
        <v>46</v>
      </c>
      <c r="R1379" s="150" t="s">
        <v>47</v>
      </c>
      <c r="S1379" s="150" t="s">
        <v>75</v>
      </c>
      <c r="T1379" s="150" t="s">
        <v>427</v>
      </c>
      <c r="U1379" s="157" t="s">
        <v>50</v>
      </c>
    </row>
    <row r="1380" spans="1:21" s="189" customFormat="1" ht="15" customHeight="1" x14ac:dyDescent="0.2">
      <c r="A1380" s="150" t="str">
        <f>IFERROR(VLOOKUP(D1380,[28]CODIGOS!$A$1:$I$1872,2,0),"CODIGO INVALIDO ")</f>
        <v>ZONA 3</v>
      </c>
      <c r="B1380" s="150" t="str">
        <f>IFERROR(VLOOKUP(D1380,[28]CODIGOS!$A$1:$I$1872,3,0),"CODIGO INVALIDO ")</f>
        <v>PASTAZA</v>
      </c>
      <c r="C1380" s="150" t="str">
        <f>IFERROR(VLOOKUP(D1380,[28]CODIGOS!$A$1:$I$1872,4,0),"CODIGO INVALIDO ")</f>
        <v>PASTAZA</v>
      </c>
      <c r="D1380" s="150" t="s">
        <v>385</v>
      </c>
      <c r="E1380" s="150" t="str">
        <f>IFERROR(VLOOKUP(D1380,[29]CODIGOS!$A$1:$I$1872,6,0),"CODIGO INVALIDO ")</f>
        <v>PASTAZA</v>
      </c>
      <c r="F1380" s="150" t="str">
        <f>IFERROR(VLOOKUP(D1380,[29]CODIGOS!$A$1:$I$1872,7,0),"CODIGO INVALIDO ")</f>
        <v>TARQUI</v>
      </c>
      <c r="G1380" s="150" t="str">
        <f>IFERROR(VLOOKUP(D1380,[29]CODIGOS!$A$1:$I$1872,8,0),"CODIGO INVALIDO ")</f>
        <v>TARQUI 1</v>
      </c>
      <c r="H1380" s="150" t="s">
        <v>1741</v>
      </c>
      <c r="I1380" s="53">
        <v>-1.44999759575892</v>
      </c>
      <c r="J1380" s="129">
        <v>-78.148841857910099</v>
      </c>
      <c r="K1380" s="67">
        <v>45274</v>
      </c>
      <c r="L1380" s="150" t="s">
        <v>45</v>
      </c>
      <c r="M1380" s="150" t="s">
        <v>17</v>
      </c>
      <c r="N1380" s="155">
        <v>0.18402777777777779</v>
      </c>
      <c r="O1380" s="155">
        <v>0.41666666666666669</v>
      </c>
      <c r="P1380" s="53">
        <v>3.95</v>
      </c>
      <c r="Q1380" s="150" t="s">
        <v>46</v>
      </c>
      <c r="R1380" s="150" t="s">
        <v>47</v>
      </c>
      <c r="S1380" s="150" t="s">
        <v>49</v>
      </c>
      <c r="T1380" s="150" t="s">
        <v>228</v>
      </c>
      <c r="U1380" s="157" t="s">
        <v>50</v>
      </c>
    </row>
    <row r="1381" spans="1:21" s="186" customFormat="1" ht="15" customHeight="1" x14ac:dyDescent="0.2">
      <c r="A1381" s="53" t="str">
        <f>IFERROR(VLOOKUP(D1381,[28]CODIGOS!$A$1:$I$1872,2,0),"CODIGO INVALIDO ")</f>
        <v>ZONA 3</v>
      </c>
      <c r="B1381" s="53" t="str">
        <f>IFERROR(VLOOKUP(D1381,[28]CODIGOS!$A$1:$I$1872,3,0),"CODIGO INVALIDO ")</f>
        <v>PASTAZA</v>
      </c>
      <c r="C1381" s="53" t="str">
        <f>IFERROR(VLOOKUP(D1381,[28]CODIGOS!$A$1:$I$1872,4,0),"CODIGO INVALIDO ")</f>
        <v>PASTAZA</v>
      </c>
      <c r="D1381" s="53" t="s">
        <v>385</v>
      </c>
      <c r="E1381" s="53" t="str">
        <f>IFERROR(VLOOKUP(D1381,[29]CODIGOS!$A$1:$I$1872,6,0),"CODIGO INVALIDO ")</f>
        <v>PASTAZA</v>
      </c>
      <c r="F1381" s="53" t="str">
        <f>IFERROR(VLOOKUP(D1381,[29]CODIGOS!$A$1:$I$1872,7,0),"CODIGO INVALIDO ")</f>
        <v>TARQUI</v>
      </c>
      <c r="G1381" s="53" t="str">
        <f>IFERROR(VLOOKUP(D1381,[29]CODIGOS!$A$1:$I$1872,8,0),"CODIGO INVALIDO ")</f>
        <v>TARQUI 1</v>
      </c>
      <c r="H1381" s="53" t="s">
        <v>1742</v>
      </c>
      <c r="I1381" s="53">
        <v>-1.5385873666772101</v>
      </c>
      <c r="J1381" s="129">
        <v>-78.146266937255803</v>
      </c>
      <c r="K1381" s="67">
        <v>45282</v>
      </c>
      <c r="L1381" s="53" t="s">
        <v>45</v>
      </c>
      <c r="M1381" s="53" t="s">
        <v>17</v>
      </c>
      <c r="N1381" s="155">
        <v>9.0277777777777776E-2</v>
      </c>
      <c r="O1381" s="155">
        <v>0.45833333333333331</v>
      </c>
      <c r="P1381" s="53">
        <v>10.47</v>
      </c>
      <c r="Q1381" s="53" t="s">
        <v>46</v>
      </c>
      <c r="R1381" s="53" t="s">
        <v>47</v>
      </c>
      <c r="S1381" s="53" t="s">
        <v>1743</v>
      </c>
      <c r="T1381" s="53" t="s">
        <v>48</v>
      </c>
      <c r="U1381" s="53" t="s">
        <v>50</v>
      </c>
    </row>
    <row r="1382" spans="1:21" s="186" customFormat="1" ht="15" customHeight="1" x14ac:dyDescent="0.25">
      <c r="A1382" s="53" t="str">
        <f>IFERROR(VLOOKUP(D1382,[28]CODIGOS!$A$1:$I$1872,2,0),"CODIGO INVALIDO ")</f>
        <v>ZONA 3</v>
      </c>
      <c r="B1382" s="53" t="str">
        <f>IFERROR(VLOOKUP(D1382,[28]CODIGOS!$A$1:$I$1872,3,0),"CODIGO INVALIDO ")</f>
        <v>COTOPAXI</v>
      </c>
      <c r="C1382" s="53" t="str">
        <f>IFERROR(VLOOKUP(D1382,[28]CODIGOS!$A$1:$I$1872,4,0),"CODIGO INVALIDO ")</f>
        <v>PUJILI</v>
      </c>
      <c r="D1382" s="53" t="s">
        <v>105</v>
      </c>
      <c r="E1382" s="53" t="str">
        <f>IFERROR(VLOOKUP(D1382,[29]CODIGOS!$A$1:$I$1872,6,0),"CODIGO INVALIDO ")</f>
        <v>DANSANTE</v>
      </c>
      <c r="F1382" s="53" t="str">
        <f>IFERROR(VLOOKUP(D1382,[29]CODIGOS!$A$1:$I$1872,7,0),"CODIGO INVALIDO ")</f>
        <v>PUJILI</v>
      </c>
      <c r="G1382" s="53" t="str">
        <f>IFERROR(VLOOKUP(D1382,[29]CODIGOS!$A$1:$I$1872,8,0),"CODIGO INVALIDO ")</f>
        <v>PUJILI 1</v>
      </c>
      <c r="H1382" s="53" t="s">
        <v>1744</v>
      </c>
      <c r="I1382" s="53">
        <v>-0.83557159999999997</v>
      </c>
      <c r="J1382" s="129">
        <v>-78.693722299375594</v>
      </c>
      <c r="K1382" s="24">
        <v>44952</v>
      </c>
      <c r="L1382" s="53" t="s">
        <v>25</v>
      </c>
      <c r="M1382" s="53" t="s">
        <v>17</v>
      </c>
      <c r="N1382" s="148" t="s">
        <v>1400</v>
      </c>
      <c r="O1382" s="148" t="s">
        <v>1406</v>
      </c>
      <c r="P1382" s="53">
        <v>9.0299999999999994</v>
      </c>
      <c r="Q1382" s="53" t="s">
        <v>46</v>
      </c>
      <c r="R1382" s="53" t="s">
        <v>47</v>
      </c>
      <c r="S1382" s="53" t="s">
        <v>176</v>
      </c>
      <c r="T1382" s="53"/>
      <c r="U1382" s="53" t="s">
        <v>50</v>
      </c>
    </row>
    <row r="1383" spans="1:21" s="186" customFormat="1" ht="15" customHeight="1" x14ac:dyDescent="0.25">
      <c r="A1383" s="53" t="str">
        <f>IFERROR(VLOOKUP(D1383,[28]CODIGOS!$A$1:$I$1872,2,0),"CODIGO INVALIDO ")</f>
        <v>ZONA 3</v>
      </c>
      <c r="B1383" s="53" t="str">
        <f>IFERROR(VLOOKUP(D1383,[28]CODIGOS!$A$1:$I$1872,3,0),"CODIGO INVALIDO ")</f>
        <v>COTOPAXI</v>
      </c>
      <c r="C1383" s="53" t="str">
        <f>IFERROR(VLOOKUP(D1383,[28]CODIGOS!$A$1:$I$1872,4,0),"CODIGO INVALIDO ")</f>
        <v>PUJILI</v>
      </c>
      <c r="D1383" s="53" t="s">
        <v>105</v>
      </c>
      <c r="E1383" s="53" t="str">
        <f>IFERROR(VLOOKUP(D1383,[29]CODIGOS!$A$1:$I$1872,6,0),"CODIGO INVALIDO ")</f>
        <v>DANSANTE</v>
      </c>
      <c r="F1383" s="53" t="str">
        <f>IFERROR(VLOOKUP(D1383,[29]CODIGOS!$A$1:$I$1872,7,0),"CODIGO INVALIDO ")</f>
        <v>PUJILI</v>
      </c>
      <c r="G1383" s="53" t="str">
        <f>IFERROR(VLOOKUP(D1383,[29]CODIGOS!$A$1:$I$1872,8,0),"CODIGO INVALIDO ")</f>
        <v>PUJILI 1</v>
      </c>
      <c r="H1383" s="53" t="s">
        <v>1745</v>
      </c>
      <c r="I1383" s="53">
        <v>-0.95265528681054501</v>
      </c>
      <c r="J1383" s="129">
        <v>-78.689897060394301</v>
      </c>
      <c r="K1383" s="24">
        <v>44954</v>
      </c>
      <c r="L1383" s="53" t="s">
        <v>25</v>
      </c>
      <c r="M1383" s="53" t="s">
        <v>17</v>
      </c>
      <c r="N1383" s="148" t="s">
        <v>1479</v>
      </c>
      <c r="O1383" s="148" t="s">
        <v>1399</v>
      </c>
      <c r="P1383" s="53">
        <v>13.16</v>
      </c>
      <c r="Q1383" s="53" t="s">
        <v>46</v>
      </c>
      <c r="R1383" s="53" t="s">
        <v>47</v>
      </c>
      <c r="S1383" s="53" t="s">
        <v>83</v>
      </c>
      <c r="T1383" s="53"/>
      <c r="U1383" s="53" t="s">
        <v>50</v>
      </c>
    </row>
    <row r="1384" spans="1:21" s="186" customFormat="1" ht="15" customHeight="1" x14ac:dyDescent="0.25">
      <c r="A1384" s="53" t="str">
        <f>IFERROR(VLOOKUP(D1384,[28]CODIGOS!$A$1:$I$1872,2,0),"CODIGO INVALIDO ")</f>
        <v>ZONA 3</v>
      </c>
      <c r="B1384" s="53" t="str">
        <f>IFERROR(VLOOKUP(D1384,[28]CODIGOS!$A$1:$I$1872,3,0),"CODIGO INVALIDO ")</f>
        <v>COTOPAXI</v>
      </c>
      <c r="C1384" s="53" t="str">
        <f>IFERROR(VLOOKUP(D1384,[28]CODIGOS!$A$1:$I$1872,4,0),"CODIGO INVALIDO ")</f>
        <v>LATACUNGA</v>
      </c>
      <c r="D1384" s="53" t="s">
        <v>104</v>
      </c>
      <c r="E1384" s="53" t="str">
        <f>IFERROR(VLOOKUP(D1384,[29]CODIGOS!$A$1:$I$1872,6,0),"CODIGO INVALIDO ")</f>
        <v>LATACUNGA</v>
      </c>
      <c r="F1384" s="53" t="str">
        <f>IFERROR(VLOOKUP(D1384,[29]CODIGOS!$A$1:$I$1872,7,0),"CODIGO INVALIDO ")</f>
        <v>JOSEGUANGO</v>
      </c>
      <c r="G1384" s="53" t="str">
        <f>IFERROR(VLOOKUP(D1384,[29]CODIGOS!$A$1:$I$1872,8,0),"CODIGO INVALIDO ")</f>
        <v>JOSEGUANGO 1</v>
      </c>
      <c r="H1384" s="53" t="s">
        <v>1746</v>
      </c>
      <c r="I1384" s="53">
        <v>-0.76299081111303801</v>
      </c>
      <c r="J1384" s="129">
        <v>-78.609709739685002</v>
      </c>
      <c r="K1384" s="24">
        <v>44958</v>
      </c>
      <c r="L1384" s="53" t="s">
        <v>25</v>
      </c>
      <c r="M1384" s="53" t="s">
        <v>17</v>
      </c>
      <c r="N1384" s="148" t="s">
        <v>1479</v>
      </c>
      <c r="O1384" s="148" t="s">
        <v>1409</v>
      </c>
      <c r="P1384" s="53">
        <v>2.59</v>
      </c>
      <c r="Q1384" s="53" t="s">
        <v>46</v>
      </c>
      <c r="R1384" s="53" t="s">
        <v>47</v>
      </c>
      <c r="S1384" s="53" t="s">
        <v>83</v>
      </c>
      <c r="T1384" s="53"/>
      <c r="U1384" s="53" t="s">
        <v>50</v>
      </c>
    </row>
    <row r="1385" spans="1:21" s="186" customFormat="1" ht="15" customHeight="1" x14ac:dyDescent="0.25">
      <c r="A1385" s="53" t="str">
        <f>IFERROR(VLOOKUP(D1385,[28]CODIGOS!$A$1:$I$1872,2,0),"CODIGO INVALIDO ")</f>
        <v>ZONA 3</v>
      </c>
      <c r="B1385" s="53" t="str">
        <f>IFERROR(VLOOKUP(D1385,[28]CODIGOS!$A$1:$I$1872,3,0),"CODIGO INVALIDO ")</f>
        <v>COTOPAXI</v>
      </c>
      <c r="C1385" s="53" t="str">
        <f>IFERROR(VLOOKUP(D1385,[28]CODIGOS!$A$1:$I$1872,4,0),"CODIGO INVALIDO ")</f>
        <v>LATACUNGA</v>
      </c>
      <c r="D1385" s="53" t="s">
        <v>104</v>
      </c>
      <c r="E1385" s="53" t="str">
        <f>IFERROR(VLOOKUP(D1385,[29]CODIGOS!$A$1:$I$1872,6,0),"CODIGO INVALIDO ")</f>
        <v>LATACUNGA</v>
      </c>
      <c r="F1385" s="53" t="str">
        <f>IFERROR(VLOOKUP(D1385,[29]CODIGOS!$A$1:$I$1872,7,0),"CODIGO INVALIDO ")</f>
        <v>JOSEGUANGO</v>
      </c>
      <c r="G1385" s="53" t="str">
        <f>IFERROR(VLOOKUP(D1385,[29]CODIGOS!$A$1:$I$1872,8,0),"CODIGO INVALIDO ")</f>
        <v>JOSEGUANGO 1</v>
      </c>
      <c r="H1385" s="53" t="s">
        <v>1747</v>
      </c>
      <c r="I1385" s="53">
        <v>-6.7349999999999993E-2</v>
      </c>
      <c r="J1385" s="129">
        <v>-78.689060209999994</v>
      </c>
      <c r="K1385" s="24">
        <v>44981</v>
      </c>
      <c r="L1385" s="53" t="s">
        <v>25</v>
      </c>
      <c r="M1385" s="53" t="s">
        <v>17</v>
      </c>
      <c r="N1385" s="148" t="s">
        <v>1748</v>
      </c>
      <c r="O1385" s="148" t="s">
        <v>1749</v>
      </c>
      <c r="P1385" s="53">
        <v>4.1900000000000004</v>
      </c>
      <c r="Q1385" s="53" t="s">
        <v>46</v>
      </c>
      <c r="R1385" s="53" t="s">
        <v>47</v>
      </c>
      <c r="S1385" s="53" t="s">
        <v>83</v>
      </c>
      <c r="T1385" s="53"/>
      <c r="U1385" s="53" t="s">
        <v>50</v>
      </c>
    </row>
    <row r="1386" spans="1:21" s="186" customFormat="1" ht="15" customHeight="1" x14ac:dyDescent="0.25">
      <c r="A1386" s="53" t="str">
        <f>IFERROR(VLOOKUP(D1386,[28]CODIGOS!$A$1:$I$1872,2,0),"CODIGO INVALIDO ")</f>
        <v>ZONA 3</v>
      </c>
      <c r="B1386" s="53" t="str">
        <f>IFERROR(VLOOKUP(D1386,[28]CODIGOS!$A$1:$I$1872,3,0),"CODIGO INVALIDO ")</f>
        <v>COTOPAXI</v>
      </c>
      <c r="C1386" s="53" t="str">
        <f>IFERROR(VLOOKUP(D1386,[28]CODIGOS!$A$1:$I$1872,4,0),"CODIGO INVALIDO ")</f>
        <v>LATACUNGA</v>
      </c>
      <c r="D1386" s="53" t="s">
        <v>104</v>
      </c>
      <c r="E1386" s="53" t="str">
        <f>IFERROR(VLOOKUP(D1386,[29]CODIGOS!$A$1:$I$1872,6,0),"CODIGO INVALIDO ")</f>
        <v>LATACUNGA</v>
      </c>
      <c r="F1386" s="53" t="str">
        <f>IFERROR(VLOOKUP(D1386,[29]CODIGOS!$A$1:$I$1872,7,0),"CODIGO INVALIDO ")</f>
        <v>JOSEGUANGO</v>
      </c>
      <c r="G1386" s="53" t="str">
        <f>IFERROR(VLOOKUP(D1386,[29]CODIGOS!$A$1:$I$1872,8,0),"CODIGO INVALIDO ")</f>
        <v>JOSEGUANGO 1</v>
      </c>
      <c r="H1386" s="53" t="s">
        <v>1750</v>
      </c>
      <c r="I1386" s="53">
        <v>-0.84823300000000001</v>
      </c>
      <c r="J1386" s="129">
        <v>-78.644878000000006</v>
      </c>
      <c r="K1386" s="24">
        <v>44985</v>
      </c>
      <c r="L1386" s="53" t="s">
        <v>25</v>
      </c>
      <c r="M1386" s="53" t="s">
        <v>17</v>
      </c>
      <c r="N1386" s="148" t="s">
        <v>1481</v>
      </c>
      <c r="O1386" s="148" t="s">
        <v>1420</v>
      </c>
      <c r="P1386" s="53">
        <v>1.58</v>
      </c>
      <c r="Q1386" s="53" t="s">
        <v>46</v>
      </c>
      <c r="R1386" s="53" t="s">
        <v>47</v>
      </c>
      <c r="S1386" s="53" t="s">
        <v>166</v>
      </c>
      <c r="T1386" s="53"/>
      <c r="U1386" s="53" t="s">
        <v>50</v>
      </c>
    </row>
    <row r="1387" spans="1:21" s="186" customFormat="1" ht="15" customHeight="1" x14ac:dyDescent="0.25">
      <c r="A1387" s="53" t="str">
        <f>IFERROR(VLOOKUP(D1387,[28]CODIGOS!$A$1:$I$1872,2,0),"CODIGO INVALIDO ")</f>
        <v>ZONA 3</v>
      </c>
      <c r="B1387" s="53" t="str">
        <f>IFERROR(VLOOKUP(D1387,[28]CODIGOS!$A$1:$I$1872,3,0),"CODIGO INVALIDO ")</f>
        <v>COTOPAXI</v>
      </c>
      <c r="C1387" s="53" t="str">
        <f>IFERROR(VLOOKUP(D1387,[28]CODIGOS!$A$1:$I$1872,4,0),"CODIGO INVALIDO ")</f>
        <v>PUJILI</v>
      </c>
      <c r="D1387" s="53" t="s">
        <v>105</v>
      </c>
      <c r="E1387" s="53" t="str">
        <f>IFERROR(VLOOKUP(D1387,[29]CODIGOS!$A$1:$I$1872,6,0),"CODIGO INVALIDO ")</f>
        <v>DANSANTE</v>
      </c>
      <c r="F1387" s="53" t="str">
        <f>IFERROR(VLOOKUP(D1387,[29]CODIGOS!$A$1:$I$1872,7,0),"CODIGO INVALIDO ")</f>
        <v>PUJILI</v>
      </c>
      <c r="G1387" s="53" t="str">
        <f>IFERROR(VLOOKUP(D1387,[29]CODIGOS!$A$1:$I$1872,8,0),"CODIGO INVALIDO ")</f>
        <v>PUJILI 1</v>
      </c>
      <c r="H1387" s="53" t="s">
        <v>1751</v>
      </c>
      <c r="I1387" s="53">
        <v>-0.84519</v>
      </c>
      <c r="J1387" s="129">
        <v>-78.644760000000005</v>
      </c>
      <c r="K1387" s="24">
        <v>44986</v>
      </c>
      <c r="L1387" s="53" t="s">
        <v>25</v>
      </c>
      <c r="M1387" s="53" t="s">
        <v>17</v>
      </c>
      <c r="N1387" s="148" t="s">
        <v>1479</v>
      </c>
      <c r="O1387" s="148" t="s">
        <v>1539</v>
      </c>
      <c r="P1387" s="53">
        <v>4.05</v>
      </c>
      <c r="Q1387" s="53" t="s">
        <v>46</v>
      </c>
      <c r="R1387" s="53" t="s">
        <v>47</v>
      </c>
      <c r="S1387" s="53" t="s">
        <v>176</v>
      </c>
      <c r="T1387" s="53"/>
      <c r="U1387" s="53" t="s">
        <v>50</v>
      </c>
    </row>
    <row r="1388" spans="1:21" s="186" customFormat="1" ht="15" customHeight="1" x14ac:dyDescent="0.25">
      <c r="A1388" s="53" t="str">
        <f>IFERROR(VLOOKUP(D1388,[28]CODIGOS!$A$1:$I$1872,2,0),"CODIGO INVALIDO ")</f>
        <v>ZONA 3</v>
      </c>
      <c r="B1388" s="53" t="str">
        <f>IFERROR(VLOOKUP(D1388,[28]CODIGOS!$A$1:$I$1872,3,0),"CODIGO INVALIDO ")</f>
        <v>COTOPAXI</v>
      </c>
      <c r="C1388" s="53" t="str">
        <f>IFERROR(VLOOKUP(D1388,[28]CODIGOS!$A$1:$I$1872,4,0),"CODIGO INVALIDO ")</f>
        <v>PUJILI</v>
      </c>
      <c r="D1388" s="53" t="s">
        <v>105</v>
      </c>
      <c r="E1388" s="53" t="str">
        <f>IFERROR(VLOOKUP(D1388,[29]CODIGOS!$A$1:$I$1872,6,0),"CODIGO INVALIDO ")</f>
        <v>DANSANTE</v>
      </c>
      <c r="F1388" s="53" t="str">
        <f>IFERROR(VLOOKUP(D1388,[29]CODIGOS!$A$1:$I$1872,7,0),"CODIGO INVALIDO ")</f>
        <v>PUJILI</v>
      </c>
      <c r="G1388" s="53" t="str">
        <f>IFERROR(VLOOKUP(D1388,[29]CODIGOS!$A$1:$I$1872,8,0),"CODIGO INVALIDO ")</f>
        <v>PUJILI 1</v>
      </c>
      <c r="H1388" s="53" t="s">
        <v>1751</v>
      </c>
      <c r="I1388" s="53">
        <v>-0.85621999999999998</v>
      </c>
      <c r="J1388" s="129">
        <v>-78.644779999999997</v>
      </c>
      <c r="K1388" s="24">
        <v>44991</v>
      </c>
      <c r="L1388" s="53" t="s">
        <v>25</v>
      </c>
      <c r="M1388" s="53" t="s">
        <v>17</v>
      </c>
      <c r="N1388" s="148" t="s">
        <v>1408</v>
      </c>
      <c r="O1388" s="148" t="s">
        <v>1473</v>
      </c>
      <c r="P1388" s="53">
        <v>8.1300000000000008</v>
      </c>
      <c r="Q1388" s="53" t="s">
        <v>46</v>
      </c>
      <c r="R1388" s="53" t="s">
        <v>47</v>
      </c>
      <c r="S1388" s="53" t="s">
        <v>176</v>
      </c>
      <c r="T1388" s="53"/>
      <c r="U1388" s="53" t="s">
        <v>50</v>
      </c>
    </row>
    <row r="1389" spans="1:21" s="186" customFormat="1" ht="15" customHeight="1" x14ac:dyDescent="0.25">
      <c r="A1389" s="53" t="str">
        <f>IFERROR(VLOOKUP(D1389,[28]CODIGOS!$A$1:$I$1872,2,0),"CODIGO INVALIDO ")</f>
        <v>ZONA 3</v>
      </c>
      <c r="B1389" s="53" t="str">
        <f>IFERROR(VLOOKUP(D1389,[28]CODIGOS!$A$1:$I$1872,3,0),"CODIGO INVALIDO ")</f>
        <v>COTOPAXI</v>
      </c>
      <c r="C1389" s="53" t="str">
        <f>IFERROR(VLOOKUP(D1389,[28]CODIGOS!$A$1:$I$1872,4,0),"CODIGO INVALIDO ")</f>
        <v>PUJILI</v>
      </c>
      <c r="D1389" s="53" t="s">
        <v>105</v>
      </c>
      <c r="E1389" s="53" t="str">
        <f>IFERROR(VLOOKUP(D1389,[29]CODIGOS!$A$1:$I$1872,6,0),"CODIGO INVALIDO ")</f>
        <v>DANSANTE</v>
      </c>
      <c r="F1389" s="53" t="str">
        <f>IFERROR(VLOOKUP(D1389,[29]CODIGOS!$A$1:$I$1872,7,0),"CODIGO INVALIDO ")</f>
        <v>PUJILI</v>
      </c>
      <c r="G1389" s="53" t="str">
        <f>IFERROR(VLOOKUP(D1389,[29]CODIGOS!$A$1:$I$1872,8,0),"CODIGO INVALIDO ")</f>
        <v>PUJILI 1</v>
      </c>
      <c r="H1389" s="53" t="s">
        <v>1752</v>
      </c>
      <c r="I1389" s="53">
        <v>-0.98109500000000005</v>
      </c>
      <c r="J1389" s="129">
        <v>-78.699425000000005</v>
      </c>
      <c r="K1389" s="24">
        <v>44991</v>
      </c>
      <c r="L1389" s="53" t="s">
        <v>25</v>
      </c>
      <c r="M1389" s="53" t="s">
        <v>17</v>
      </c>
      <c r="N1389" s="148" t="s">
        <v>1409</v>
      </c>
      <c r="O1389" s="148" t="s">
        <v>1400</v>
      </c>
      <c r="P1389" s="53">
        <v>5.5</v>
      </c>
      <c r="Q1389" s="53" t="s">
        <v>46</v>
      </c>
      <c r="R1389" s="53" t="s">
        <v>47</v>
      </c>
      <c r="S1389" s="53" t="s">
        <v>83</v>
      </c>
      <c r="T1389" s="53"/>
      <c r="U1389" s="53" t="s">
        <v>50</v>
      </c>
    </row>
    <row r="1390" spans="1:21" s="186" customFormat="1" ht="15" customHeight="1" x14ac:dyDescent="0.25">
      <c r="A1390" s="53" t="str">
        <f>IFERROR(VLOOKUP(D1390,[28]CODIGOS!$A$1:$I$1872,2,0),"CODIGO INVALIDO ")</f>
        <v>ZONA 3</v>
      </c>
      <c r="B1390" s="53" t="str">
        <f>IFERROR(VLOOKUP(D1390,[28]CODIGOS!$A$1:$I$1872,3,0),"CODIGO INVALIDO ")</f>
        <v>COTOPAXI</v>
      </c>
      <c r="C1390" s="53" t="str">
        <f>IFERROR(VLOOKUP(D1390,[28]CODIGOS!$A$1:$I$1872,4,0),"CODIGO INVALIDO ")</f>
        <v>LATACUNGA</v>
      </c>
      <c r="D1390" s="53" t="s">
        <v>104</v>
      </c>
      <c r="E1390" s="53" t="str">
        <f>IFERROR(VLOOKUP(D1390,[29]CODIGOS!$A$1:$I$1872,6,0),"CODIGO INVALIDO ")</f>
        <v>LATACUNGA</v>
      </c>
      <c r="F1390" s="53" t="str">
        <f>IFERROR(VLOOKUP(D1390,[29]CODIGOS!$A$1:$I$1872,7,0),"CODIGO INVALIDO ")</f>
        <v>JOSEGUANGO</v>
      </c>
      <c r="G1390" s="53" t="str">
        <f>IFERROR(VLOOKUP(D1390,[29]CODIGOS!$A$1:$I$1872,8,0),"CODIGO INVALIDO ")</f>
        <v>JOSEGUANGO 1</v>
      </c>
      <c r="H1390" s="53" t="s">
        <v>1753</v>
      </c>
      <c r="I1390" s="53">
        <v>-1.0437289999999999</v>
      </c>
      <c r="J1390" s="129">
        <v>-78.585891000000004</v>
      </c>
      <c r="K1390" s="24">
        <v>45008</v>
      </c>
      <c r="L1390" s="53" t="s">
        <v>25</v>
      </c>
      <c r="M1390" s="53" t="s">
        <v>17</v>
      </c>
      <c r="N1390" s="148" t="s">
        <v>1701</v>
      </c>
      <c r="O1390" s="148" t="s">
        <v>1754</v>
      </c>
      <c r="P1390" s="53">
        <v>2.23</v>
      </c>
      <c r="Q1390" s="53" t="s">
        <v>46</v>
      </c>
      <c r="R1390" s="53" t="s">
        <v>47</v>
      </c>
      <c r="S1390" s="53" t="s">
        <v>83</v>
      </c>
      <c r="T1390" s="53"/>
      <c r="U1390" s="53" t="s">
        <v>50</v>
      </c>
    </row>
    <row r="1391" spans="1:21" s="185" customFormat="1" ht="15" customHeight="1" x14ac:dyDescent="0.25">
      <c r="A1391" s="53" t="str">
        <f>IFERROR(VLOOKUP(D1391,[28]CODIGOS!$A$1:$I$1872,2,0),"CODIGO INVALIDO ")</f>
        <v>ZONA 3</v>
      </c>
      <c r="B1391" s="53" t="str">
        <f>IFERROR(VLOOKUP(D1391,[28]CODIGOS!$A$1:$I$1872,3,0),"CODIGO INVALIDO ")</f>
        <v>COTOPAXI</v>
      </c>
      <c r="C1391" s="53" t="str">
        <f>IFERROR(VLOOKUP(D1391,[28]CODIGOS!$A$1:$I$1872,4,0),"CODIGO INVALIDO ")</f>
        <v>LATACUNGA</v>
      </c>
      <c r="D1391" s="69" t="s">
        <v>1755</v>
      </c>
      <c r="E1391" s="53" t="str">
        <f>IFERROR(VLOOKUP(D1391,[29]CODIGOS!$A$1:$I$1872,6,0),"CODIGO INVALIDO ")</f>
        <v>LATACUNGA</v>
      </c>
      <c r="F1391" s="53" t="str">
        <f>IFERROR(VLOOKUP(D1391,[29]CODIGOS!$A$1:$I$1872,7,0),"CODIGO INVALIDO ")</f>
        <v>BETHLEMITAS</v>
      </c>
      <c r="G1391" s="53" t="str">
        <f>IFERROR(VLOOKUP(D1391,[29]CODIGOS!$A$1:$I$1872,8,0),"CODIGO INVALIDO ")</f>
        <v>BETHLEMITAS 1</v>
      </c>
      <c r="H1391" s="23" t="s">
        <v>1756</v>
      </c>
      <c r="I1391" s="23">
        <v>-0.97372374334760003</v>
      </c>
      <c r="J1391" s="129">
        <v>78.609409331999998</v>
      </c>
      <c r="K1391" s="24">
        <v>45020</v>
      </c>
      <c r="L1391" s="53" t="s">
        <v>25</v>
      </c>
      <c r="M1391" s="53" t="s">
        <v>17</v>
      </c>
      <c r="N1391" s="62">
        <v>0.58333333333333337</v>
      </c>
      <c r="O1391" s="62">
        <v>0.75</v>
      </c>
      <c r="P1391" s="23">
        <v>14.73</v>
      </c>
      <c r="Q1391" s="23" t="s">
        <v>46</v>
      </c>
      <c r="R1391" s="23" t="s">
        <v>47</v>
      </c>
      <c r="S1391" s="23" t="s">
        <v>83</v>
      </c>
      <c r="T1391" s="23"/>
      <c r="U1391" s="23" t="s">
        <v>50</v>
      </c>
    </row>
    <row r="1392" spans="1:21" s="185" customFormat="1" ht="15" customHeight="1" x14ac:dyDescent="0.25">
      <c r="A1392" s="53" t="str">
        <f>IFERROR(VLOOKUP(D1392,[28]CODIGOS!$A$1:$I$1872,2,0),"CODIGO INVALIDO ")</f>
        <v>ZONA 3</v>
      </c>
      <c r="B1392" s="53" t="str">
        <f>IFERROR(VLOOKUP(D1392,[28]CODIGOS!$A$1:$I$1872,3,0),"CODIGO INVALIDO ")</f>
        <v>COTOPAXI</v>
      </c>
      <c r="C1392" s="53" t="str">
        <f>IFERROR(VLOOKUP(D1392,[28]CODIGOS!$A$1:$I$1872,4,0),"CODIGO INVALIDO ")</f>
        <v>LATACUNGA</v>
      </c>
      <c r="D1392" s="69" t="s">
        <v>104</v>
      </c>
      <c r="E1392" s="53" t="str">
        <f>IFERROR(VLOOKUP(D1392,[29]CODIGOS!$A$1:$I$1872,6,0),"CODIGO INVALIDO ")</f>
        <v>LATACUNGA</v>
      </c>
      <c r="F1392" s="53" t="str">
        <f>IFERROR(VLOOKUP(D1392,[29]CODIGOS!$A$1:$I$1872,7,0),"CODIGO INVALIDO ")</f>
        <v>JOSEGUANGO</v>
      </c>
      <c r="G1392" s="53" t="str">
        <f>IFERROR(VLOOKUP(D1392,[29]CODIGOS!$A$1:$I$1872,8,0),"CODIGO INVALIDO ")</f>
        <v>JOSEGUANGO 1</v>
      </c>
      <c r="H1392" s="23" t="s">
        <v>1163</v>
      </c>
      <c r="I1392" s="23">
        <v>-0.863595</v>
      </c>
      <c r="J1392" s="129">
        <v>-78.607895999999997</v>
      </c>
      <c r="K1392" s="24">
        <v>45021</v>
      </c>
      <c r="L1392" s="53" t="s">
        <v>25</v>
      </c>
      <c r="M1392" s="53" t="s">
        <v>17</v>
      </c>
      <c r="N1392" s="62">
        <v>0.4375</v>
      </c>
      <c r="O1392" s="62">
        <v>0.71319444444444446</v>
      </c>
      <c r="P1392" s="23">
        <v>10.31</v>
      </c>
      <c r="Q1392" s="23" t="s">
        <v>46</v>
      </c>
      <c r="R1392" s="23" t="s">
        <v>47</v>
      </c>
      <c r="S1392" s="23" t="s">
        <v>83</v>
      </c>
      <c r="T1392" s="23"/>
      <c r="U1392" s="23" t="s">
        <v>50</v>
      </c>
    </row>
    <row r="1393" spans="1:21" s="185" customFormat="1" ht="15" customHeight="1" x14ac:dyDescent="0.25">
      <c r="A1393" s="53" t="str">
        <f>IFERROR(VLOOKUP(D1393,[28]CODIGOS!$A$1:$I$1872,2,0),"CODIGO INVALIDO ")</f>
        <v>ZONA 3</v>
      </c>
      <c r="B1393" s="53" t="str">
        <f>IFERROR(VLOOKUP(D1393,[28]CODIGOS!$A$1:$I$1872,3,0),"CODIGO INVALIDO ")</f>
        <v>COTOPAXI</v>
      </c>
      <c r="C1393" s="53" t="str">
        <f>IFERROR(VLOOKUP(D1393,[28]CODIGOS!$A$1:$I$1872,4,0),"CODIGO INVALIDO ")</f>
        <v>LATACUNGA</v>
      </c>
      <c r="D1393" s="23" t="s">
        <v>104</v>
      </c>
      <c r="E1393" s="53" t="str">
        <f>IFERROR(VLOOKUP(D1393,[29]CODIGOS!$A$1:$I$1872,6,0),"CODIGO INVALIDO ")</f>
        <v>LATACUNGA</v>
      </c>
      <c r="F1393" s="53" t="str">
        <f>IFERROR(VLOOKUP(D1393,[29]CODIGOS!$A$1:$I$1872,7,0),"CODIGO INVALIDO ")</f>
        <v>JOSEGUANGO</v>
      </c>
      <c r="G1393" s="53" t="str">
        <f>IFERROR(VLOOKUP(D1393,[29]CODIGOS!$A$1:$I$1872,8,0),"CODIGO INVALIDO ")</f>
        <v>JOSEGUANGO 1</v>
      </c>
      <c r="H1393" s="158" t="s">
        <v>1757</v>
      </c>
      <c r="I1393" s="23">
        <v>-1.0553030000000001</v>
      </c>
      <c r="J1393" s="129">
        <v>-78.579819000000001</v>
      </c>
      <c r="K1393" s="24">
        <v>45022</v>
      </c>
      <c r="L1393" s="53" t="s">
        <v>25</v>
      </c>
      <c r="M1393" s="53" t="s">
        <v>17</v>
      </c>
      <c r="N1393" s="62">
        <v>0.41666666666666669</v>
      </c>
      <c r="O1393" s="62">
        <v>0.62013888888888891</v>
      </c>
      <c r="P1393" s="23">
        <v>7.04</v>
      </c>
      <c r="Q1393" s="23" t="s">
        <v>46</v>
      </c>
      <c r="R1393" s="23" t="s">
        <v>47</v>
      </c>
      <c r="S1393" s="23" t="s">
        <v>49</v>
      </c>
      <c r="T1393" s="23"/>
      <c r="U1393" s="23" t="s">
        <v>50</v>
      </c>
    </row>
    <row r="1394" spans="1:21" s="185" customFormat="1" ht="15" customHeight="1" x14ac:dyDescent="0.25">
      <c r="A1394" s="53" t="str">
        <f>IFERROR(VLOOKUP(D1394,[28]CODIGOS!$A$1:$I$1872,2,0),"CODIGO INVALIDO ")</f>
        <v>ZONA 3</v>
      </c>
      <c r="B1394" s="53" t="str">
        <f>IFERROR(VLOOKUP(D1394,[28]CODIGOS!$A$1:$I$1872,3,0),"CODIGO INVALIDO ")</f>
        <v>COTOPAXI</v>
      </c>
      <c r="C1394" s="53" t="str">
        <f>IFERROR(VLOOKUP(D1394,[28]CODIGOS!$A$1:$I$1872,4,0),"CODIGO INVALIDO ")</f>
        <v>LATACUNGA</v>
      </c>
      <c r="D1394" s="7" t="s">
        <v>104</v>
      </c>
      <c r="E1394" s="53" t="str">
        <f>IFERROR(VLOOKUP(D1394,[29]CODIGOS!$A$1:$I$1872,6,0),"CODIGO INVALIDO ")</f>
        <v>LATACUNGA</v>
      </c>
      <c r="F1394" s="53" t="str">
        <f>IFERROR(VLOOKUP(D1394,[29]CODIGOS!$A$1:$I$1872,7,0),"CODIGO INVALIDO ")</f>
        <v>JOSEGUANGO</v>
      </c>
      <c r="G1394" s="53" t="str">
        <f>IFERROR(VLOOKUP(D1394,[29]CODIGOS!$A$1:$I$1872,8,0),"CODIGO INVALIDO ")</f>
        <v>JOSEGUANGO 1</v>
      </c>
      <c r="H1394" s="23" t="s">
        <v>1758</v>
      </c>
      <c r="I1394" s="23">
        <v>-0.93830199999999997</v>
      </c>
      <c r="J1394" s="129">
        <v>-78.680368999999999</v>
      </c>
      <c r="K1394" s="24">
        <v>45026</v>
      </c>
      <c r="L1394" s="53" t="s">
        <v>25</v>
      </c>
      <c r="M1394" s="53" t="s">
        <v>17</v>
      </c>
      <c r="N1394" s="62">
        <v>0.39583333333333331</v>
      </c>
      <c r="O1394" s="62">
        <v>0</v>
      </c>
      <c r="P1394" s="23">
        <v>4.88</v>
      </c>
      <c r="Q1394" s="23" t="s">
        <v>46</v>
      </c>
      <c r="R1394" s="23" t="s">
        <v>47</v>
      </c>
      <c r="S1394" s="23" t="s">
        <v>83</v>
      </c>
      <c r="T1394" s="23"/>
      <c r="U1394" s="23" t="s">
        <v>50</v>
      </c>
    </row>
    <row r="1395" spans="1:21" s="185" customFormat="1" ht="15" customHeight="1" x14ac:dyDescent="0.25">
      <c r="A1395" s="53" t="str">
        <f>IFERROR(VLOOKUP(D1395,[28]CODIGOS!$A$1:$I$1872,2,0),"CODIGO INVALIDO ")</f>
        <v>ZONA 3</v>
      </c>
      <c r="B1395" s="53" t="str">
        <f>IFERROR(VLOOKUP(D1395,[28]CODIGOS!$A$1:$I$1872,3,0),"CODIGO INVALIDO ")</f>
        <v>COTOPAXI</v>
      </c>
      <c r="C1395" s="53" t="str">
        <f>IFERROR(VLOOKUP(D1395,[28]CODIGOS!$A$1:$I$1872,4,0),"CODIGO INVALIDO ")</f>
        <v>LATACUNGA</v>
      </c>
      <c r="D1395" s="7" t="s">
        <v>104</v>
      </c>
      <c r="E1395" s="53" t="str">
        <f>IFERROR(VLOOKUP(D1395,[29]CODIGOS!$A$1:$I$1872,6,0),"CODIGO INVALIDO ")</f>
        <v>LATACUNGA</v>
      </c>
      <c r="F1395" s="53" t="str">
        <f>IFERROR(VLOOKUP(D1395,[29]CODIGOS!$A$1:$I$1872,7,0),"CODIGO INVALIDO ")</f>
        <v>JOSEGUANGO</v>
      </c>
      <c r="G1395" s="53" t="str">
        <f>IFERROR(VLOOKUP(D1395,[29]CODIGOS!$A$1:$I$1872,8,0),"CODIGO INVALIDO ")</f>
        <v>JOSEGUANGO 1</v>
      </c>
      <c r="H1395" s="23" t="s">
        <v>1759</v>
      </c>
      <c r="I1395" s="23">
        <v>-0.92568600000000001</v>
      </c>
      <c r="J1395" s="129">
        <v>-78.578766999999999</v>
      </c>
      <c r="K1395" s="24">
        <v>45029</v>
      </c>
      <c r="L1395" s="53" t="s">
        <v>25</v>
      </c>
      <c r="M1395" s="53" t="s">
        <v>17</v>
      </c>
      <c r="N1395" s="62">
        <v>0.5</v>
      </c>
      <c r="O1395" s="62">
        <v>0</v>
      </c>
      <c r="P1395" s="23">
        <v>6.6</v>
      </c>
      <c r="Q1395" s="23" t="s">
        <v>46</v>
      </c>
      <c r="R1395" s="23" t="s">
        <v>47</v>
      </c>
      <c r="S1395" s="23" t="s">
        <v>83</v>
      </c>
      <c r="T1395" s="23"/>
      <c r="U1395" s="23" t="s">
        <v>50</v>
      </c>
    </row>
    <row r="1396" spans="1:21" s="186" customFormat="1" ht="15" customHeight="1" x14ac:dyDescent="0.25">
      <c r="A1396" s="53" t="str">
        <f>IFERROR(VLOOKUP(D1396,[28]CODIGOS!$A$1:$I$1872,2,0),"CODIGO INVALIDO ")</f>
        <v>ZONA 3</v>
      </c>
      <c r="B1396" s="53" t="str">
        <f>IFERROR(VLOOKUP(D1396,[28]CODIGOS!$A$1:$I$1872,3,0),"CODIGO INVALIDO ")</f>
        <v>COTOPAXI</v>
      </c>
      <c r="C1396" s="53" t="str">
        <f>IFERROR(VLOOKUP(D1396,[28]CODIGOS!$A$1:$I$1872,4,0),"CODIGO INVALIDO ")</f>
        <v>LATACUNGA</v>
      </c>
      <c r="D1396" s="53" t="s">
        <v>1760</v>
      </c>
      <c r="E1396" s="53" t="str">
        <f>IFERROR(VLOOKUP(D1396,[29]CODIGOS!$A$1:$I$1872,6,0),"CODIGO INVALIDO ")</f>
        <v>LATACUNGA</v>
      </c>
      <c r="F1396" s="53" t="str">
        <f>IFERROR(VLOOKUP(D1396,[29]CODIGOS!$A$1:$I$1872,7,0),"CODIGO INVALIDO ")</f>
        <v>POALO</v>
      </c>
      <c r="G1396" s="53" t="str">
        <f>IFERROR(VLOOKUP(D1396,[29]CODIGOS!$A$1:$I$1872,8,0),"CODIGO INVALIDO ")</f>
        <v>POALO 1</v>
      </c>
      <c r="H1396" s="53" t="s">
        <v>1761</v>
      </c>
      <c r="I1396" s="53">
        <v>-0.93516900000000003</v>
      </c>
      <c r="J1396" s="129">
        <v>-78.672901999999993</v>
      </c>
      <c r="K1396" s="24">
        <v>45051</v>
      </c>
      <c r="L1396" s="53" t="s">
        <v>25</v>
      </c>
      <c r="M1396" s="53" t="s">
        <v>17</v>
      </c>
      <c r="N1396" s="148" t="s">
        <v>1539</v>
      </c>
      <c r="O1396" s="148" t="s">
        <v>1420</v>
      </c>
      <c r="P1396" s="53">
        <v>6.23</v>
      </c>
      <c r="Q1396" s="53" t="s">
        <v>46</v>
      </c>
      <c r="R1396" s="53" t="s">
        <v>47</v>
      </c>
      <c r="S1396" s="53" t="s">
        <v>496</v>
      </c>
      <c r="T1396" s="53"/>
      <c r="U1396" s="53" t="s">
        <v>50</v>
      </c>
    </row>
    <row r="1397" spans="1:21" s="186" customFormat="1" ht="15" customHeight="1" x14ac:dyDescent="0.25">
      <c r="A1397" s="53" t="str">
        <f>IFERROR(VLOOKUP(D1397,[28]CODIGOS!$A$1:$I$1872,2,0),"CODIGO INVALIDO ")</f>
        <v>ZONA 3</v>
      </c>
      <c r="B1397" s="53" t="str">
        <f>IFERROR(VLOOKUP(D1397,[28]CODIGOS!$A$1:$I$1872,3,0),"CODIGO INVALIDO ")</f>
        <v>COTOPAXI</v>
      </c>
      <c r="C1397" s="53" t="str">
        <f>IFERROR(VLOOKUP(D1397,[28]CODIGOS!$A$1:$I$1872,4,0),"CODIGO INVALIDO ")</f>
        <v>LATACUNGA</v>
      </c>
      <c r="D1397" s="53" t="s">
        <v>104</v>
      </c>
      <c r="E1397" s="53" t="str">
        <f>IFERROR(VLOOKUP(D1397,[29]CODIGOS!$A$1:$I$1872,6,0),"CODIGO INVALIDO ")</f>
        <v>LATACUNGA</v>
      </c>
      <c r="F1397" s="53" t="str">
        <f>IFERROR(VLOOKUP(D1397,[29]CODIGOS!$A$1:$I$1872,7,0),"CODIGO INVALIDO ")</f>
        <v>JOSEGUANGO</v>
      </c>
      <c r="G1397" s="53" t="str">
        <f>IFERROR(VLOOKUP(D1397,[29]CODIGOS!$A$1:$I$1872,8,0),"CODIGO INVALIDO ")</f>
        <v>JOSEGUANGO 1</v>
      </c>
      <c r="H1397" s="53" t="s">
        <v>1762</v>
      </c>
      <c r="I1397" s="53">
        <v>-0.71014239999999995</v>
      </c>
      <c r="J1397" s="129">
        <v>-78.602451400000007</v>
      </c>
      <c r="K1397" s="24">
        <v>45055</v>
      </c>
      <c r="L1397" s="53" t="s">
        <v>25</v>
      </c>
      <c r="M1397" s="53" t="s">
        <v>17</v>
      </c>
      <c r="N1397" s="148" t="s">
        <v>1728</v>
      </c>
      <c r="O1397" s="148" t="s">
        <v>1409</v>
      </c>
      <c r="P1397" s="53">
        <v>6.1</v>
      </c>
      <c r="Q1397" s="53" t="s">
        <v>46</v>
      </c>
      <c r="R1397" s="53" t="s">
        <v>47</v>
      </c>
      <c r="S1397" s="53" t="s">
        <v>83</v>
      </c>
      <c r="T1397" s="53"/>
      <c r="U1397" s="53" t="s">
        <v>50</v>
      </c>
    </row>
    <row r="1398" spans="1:21" s="186" customFormat="1" ht="15" customHeight="1" x14ac:dyDescent="0.25">
      <c r="A1398" s="53" t="str">
        <f>IFERROR(VLOOKUP(D1398,[28]CODIGOS!$A$1:$I$1872,2,0),"CODIGO INVALIDO ")</f>
        <v>ZONA 3</v>
      </c>
      <c r="B1398" s="53" t="str">
        <f>IFERROR(VLOOKUP(D1398,[28]CODIGOS!$A$1:$I$1872,3,0),"CODIGO INVALIDO ")</f>
        <v>COTOPAXI</v>
      </c>
      <c r="C1398" s="53" t="str">
        <f>IFERROR(VLOOKUP(D1398,[28]CODIGOS!$A$1:$I$1872,4,0),"CODIGO INVALIDO ")</f>
        <v>LATACUNGA</v>
      </c>
      <c r="D1398" s="53" t="s">
        <v>104</v>
      </c>
      <c r="E1398" s="53" t="str">
        <f>IFERROR(VLOOKUP(D1398,[29]CODIGOS!$A$1:$I$1872,6,0),"CODIGO INVALIDO ")</f>
        <v>LATACUNGA</v>
      </c>
      <c r="F1398" s="53" t="str">
        <f>IFERROR(VLOOKUP(D1398,[29]CODIGOS!$A$1:$I$1872,7,0),"CODIGO INVALIDO ")</f>
        <v>JOSEGUANGO</v>
      </c>
      <c r="G1398" s="53" t="str">
        <f>IFERROR(VLOOKUP(D1398,[29]CODIGOS!$A$1:$I$1872,8,0),"CODIGO INVALIDO ")</f>
        <v>JOSEGUANGO 1</v>
      </c>
      <c r="H1398" s="53" t="s">
        <v>1763</v>
      </c>
      <c r="I1398" s="53">
        <v>-0.70911500000000005</v>
      </c>
      <c r="J1398" s="129">
        <v>-78.595761999999993</v>
      </c>
      <c r="K1398" s="24">
        <v>45082</v>
      </c>
      <c r="L1398" s="53" t="s">
        <v>25</v>
      </c>
      <c r="M1398" s="53" t="s">
        <v>17</v>
      </c>
      <c r="N1398" s="148" t="s">
        <v>1393</v>
      </c>
      <c r="O1398" s="148" t="s">
        <v>1420</v>
      </c>
      <c r="P1398" s="53">
        <v>14.58</v>
      </c>
      <c r="Q1398" s="53" t="s">
        <v>46</v>
      </c>
      <c r="R1398" s="53" t="s">
        <v>47</v>
      </c>
      <c r="S1398" s="53" t="s">
        <v>83</v>
      </c>
      <c r="T1398" s="53"/>
      <c r="U1398" s="23" t="s">
        <v>50</v>
      </c>
    </row>
    <row r="1399" spans="1:21" s="186" customFormat="1" ht="15" customHeight="1" x14ac:dyDescent="0.25">
      <c r="A1399" s="53" t="str">
        <f>IFERROR(VLOOKUP(D1399,[28]CODIGOS!$A$1:$I$1872,2,0),"CODIGO INVALIDO ")</f>
        <v>ZONA 3</v>
      </c>
      <c r="B1399" s="53" t="str">
        <f>IFERROR(VLOOKUP(D1399,[28]CODIGOS!$A$1:$I$1872,3,0),"CODIGO INVALIDO ")</f>
        <v>COTOPAXI</v>
      </c>
      <c r="C1399" s="53" t="str">
        <f>IFERROR(VLOOKUP(D1399,[28]CODIGOS!$A$1:$I$1872,4,0),"CODIGO INVALIDO ")</f>
        <v>LATACUNGA</v>
      </c>
      <c r="D1399" s="53" t="s">
        <v>104</v>
      </c>
      <c r="E1399" s="53" t="str">
        <f>IFERROR(VLOOKUP(D1399,[29]CODIGOS!$A$1:$I$1872,6,0),"CODIGO INVALIDO ")</f>
        <v>LATACUNGA</v>
      </c>
      <c r="F1399" s="53" t="str">
        <f>IFERROR(VLOOKUP(D1399,[29]CODIGOS!$A$1:$I$1872,7,0),"CODIGO INVALIDO ")</f>
        <v>JOSEGUANGO</v>
      </c>
      <c r="G1399" s="53" t="str">
        <f>IFERROR(VLOOKUP(D1399,[29]CODIGOS!$A$1:$I$1872,8,0),"CODIGO INVALIDO ")</f>
        <v>JOSEGUANGO 1</v>
      </c>
      <c r="H1399" s="53" t="s">
        <v>864</v>
      </c>
      <c r="I1399" s="53">
        <v>-0.93031013848347199</v>
      </c>
      <c r="J1399" s="129">
        <v>-78.620030879974294</v>
      </c>
      <c r="K1399" s="24">
        <v>45084</v>
      </c>
      <c r="L1399" s="53" t="s">
        <v>25</v>
      </c>
      <c r="M1399" s="53" t="s">
        <v>17</v>
      </c>
      <c r="N1399" s="148" t="s">
        <v>1728</v>
      </c>
      <c r="O1399" s="148" t="s">
        <v>1764</v>
      </c>
      <c r="P1399" s="53">
        <v>2.59</v>
      </c>
      <c r="Q1399" s="53" t="s">
        <v>46</v>
      </c>
      <c r="R1399" s="53" t="s">
        <v>47</v>
      </c>
      <c r="S1399" s="53" t="s">
        <v>467</v>
      </c>
      <c r="T1399" s="53"/>
      <c r="U1399" s="23" t="s">
        <v>50</v>
      </c>
    </row>
    <row r="1400" spans="1:21" s="185" customFormat="1" ht="15" customHeight="1" x14ac:dyDescent="0.25">
      <c r="A1400" s="53" t="str">
        <f>IFERROR(VLOOKUP(D1400,[28]CODIGOS!$A$1:$I$1872,2,0),"CODIGO INVALIDO ")</f>
        <v>ZONA 3</v>
      </c>
      <c r="B1400" s="53" t="str">
        <f>IFERROR(VLOOKUP(D1400,[28]CODIGOS!$A$1:$I$1872,3,0),"CODIGO INVALIDO ")</f>
        <v>COTOPAXI</v>
      </c>
      <c r="C1400" s="53" t="str">
        <f>IFERROR(VLOOKUP(D1400,[28]CODIGOS!$A$1:$I$1872,4,0),"CODIGO INVALIDO ")</f>
        <v>LATACUNGA</v>
      </c>
      <c r="D1400" s="23" t="s">
        <v>104</v>
      </c>
      <c r="E1400" s="53" t="str">
        <f>IFERROR(VLOOKUP(D1400,[29]CODIGOS!$A$1:$I$1872,6,0),"CODIGO INVALIDO ")</f>
        <v>LATACUNGA</v>
      </c>
      <c r="F1400" s="53" t="str">
        <f>IFERROR(VLOOKUP(D1400,[29]CODIGOS!$A$1:$I$1872,7,0),"CODIGO INVALIDO ")</f>
        <v>JOSEGUANGO</v>
      </c>
      <c r="G1400" s="53" t="str">
        <f>IFERROR(VLOOKUP(D1400,[29]CODIGOS!$A$1:$I$1872,8,0),"CODIGO INVALIDO ")</f>
        <v>JOSEGUANGO 1</v>
      </c>
      <c r="H1400" s="158" t="s">
        <v>1765</v>
      </c>
      <c r="I1400" s="23">
        <v>-0.93225179999999996</v>
      </c>
      <c r="J1400" s="129">
        <v>-78.660049400000005</v>
      </c>
      <c r="K1400" s="24">
        <v>45086</v>
      </c>
      <c r="L1400" s="23" t="s">
        <v>25</v>
      </c>
      <c r="M1400" s="53" t="s">
        <v>17</v>
      </c>
      <c r="N1400" s="62">
        <v>0.59722222222222221</v>
      </c>
      <c r="O1400" s="62">
        <v>0.70833333333333337</v>
      </c>
      <c r="P1400" s="23">
        <v>5.48</v>
      </c>
      <c r="Q1400" s="23" t="s">
        <v>46</v>
      </c>
      <c r="R1400" s="23" t="s">
        <v>47</v>
      </c>
      <c r="S1400" s="23" t="s">
        <v>467</v>
      </c>
      <c r="T1400" s="23"/>
      <c r="U1400" s="23" t="s">
        <v>50</v>
      </c>
    </row>
    <row r="1401" spans="1:21" s="186" customFormat="1" ht="15" customHeight="1" x14ac:dyDescent="0.25">
      <c r="A1401" s="53" t="str">
        <f>IFERROR(VLOOKUP(D1401,[28]CODIGOS!$A$1:$I$1872,2,0),"CODIGO INVALIDO ")</f>
        <v>ZONA 3</v>
      </c>
      <c r="B1401" s="53" t="str">
        <f>IFERROR(VLOOKUP(D1401,[28]CODIGOS!$A$1:$I$1872,3,0),"CODIGO INVALIDO ")</f>
        <v>COTOPAXI</v>
      </c>
      <c r="C1401" s="53" t="str">
        <f>IFERROR(VLOOKUP(D1401,[28]CODIGOS!$A$1:$I$1872,4,0),"CODIGO INVALIDO ")</f>
        <v>LATACUNGA</v>
      </c>
      <c r="D1401" s="53" t="s">
        <v>104</v>
      </c>
      <c r="E1401" s="53" t="str">
        <f>IFERROR(VLOOKUP(D1401,[29]CODIGOS!$A$1:$I$1872,6,0),"CODIGO INVALIDO ")</f>
        <v>LATACUNGA</v>
      </c>
      <c r="F1401" s="53" t="str">
        <f>IFERROR(VLOOKUP(D1401,[29]CODIGOS!$A$1:$I$1872,7,0),"CODIGO INVALIDO ")</f>
        <v>JOSEGUANGO</v>
      </c>
      <c r="G1401" s="53" t="str">
        <f>IFERROR(VLOOKUP(D1401,[29]CODIGOS!$A$1:$I$1872,8,0),"CODIGO INVALIDO ")</f>
        <v>JOSEGUANGO 1</v>
      </c>
      <c r="H1401" s="53" t="s">
        <v>1766</v>
      </c>
      <c r="I1401" s="53">
        <v>-0.69905799999999996</v>
      </c>
      <c r="J1401" s="129" t="s">
        <v>1767</v>
      </c>
      <c r="K1401" s="24">
        <v>45117</v>
      </c>
      <c r="L1401" s="53" t="s">
        <v>25</v>
      </c>
      <c r="M1401" s="53" t="s">
        <v>17</v>
      </c>
      <c r="N1401" s="155" t="s">
        <v>1701</v>
      </c>
      <c r="O1401" s="155" t="s">
        <v>1391</v>
      </c>
      <c r="P1401" s="53">
        <v>11.23</v>
      </c>
      <c r="Q1401" s="53" t="s">
        <v>46</v>
      </c>
      <c r="R1401" s="53" t="s">
        <v>47</v>
      </c>
      <c r="S1401" s="53" t="s">
        <v>176</v>
      </c>
      <c r="T1401" s="53"/>
      <c r="U1401" s="53" t="s">
        <v>50</v>
      </c>
    </row>
    <row r="1402" spans="1:21" s="186" customFormat="1" ht="15" customHeight="1" x14ac:dyDescent="0.25">
      <c r="A1402" s="53" t="str">
        <f>IFERROR(VLOOKUP(D1402,[28]CODIGOS!$A$1:$I$1872,2,0),"CODIGO INVALIDO ")</f>
        <v>ZONA 3</v>
      </c>
      <c r="B1402" s="53" t="str">
        <f>IFERROR(VLOOKUP(D1402,[28]CODIGOS!$A$1:$I$1872,3,0),"CODIGO INVALIDO ")</f>
        <v>COTOPAXI</v>
      </c>
      <c r="C1402" s="53" t="str">
        <f>IFERROR(VLOOKUP(D1402,[28]CODIGOS!$A$1:$I$1872,4,0),"CODIGO INVALIDO ")</f>
        <v>LATACUNGA</v>
      </c>
      <c r="D1402" s="53" t="s">
        <v>104</v>
      </c>
      <c r="E1402" s="53" t="str">
        <f>IFERROR(VLOOKUP(D1402,[29]CODIGOS!$A$1:$I$1872,6,0),"CODIGO INVALIDO ")</f>
        <v>LATACUNGA</v>
      </c>
      <c r="F1402" s="53" t="str">
        <f>IFERROR(VLOOKUP(D1402,[29]CODIGOS!$A$1:$I$1872,7,0),"CODIGO INVALIDO ")</f>
        <v>JOSEGUANGO</v>
      </c>
      <c r="G1402" s="53" t="str">
        <f>IFERROR(VLOOKUP(D1402,[29]CODIGOS!$A$1:$I$1872,8,0),"CODIGO INVALIDO ")</f>
        <v>JOSEGUANGO 1</v>
      </c>
      <c r="H1402" s="53" t="s">
        <v>1747</v>
      </c>
      <c r="I1402" s="53">
        <v>-1.0471093659416799</v>
      </c>
      <c r="J1402" s="129">
        <v>-78.689213457171405</v>
      </c>
      <c r="K1402" s="24">
        <v>45117</v>
      </c>
      <c r="L1402" s="53" t="s">
        <v>25</v>
      </c>
      <c r="M1402" s="53" t="s">
        <v>17</v>
      </c>
      <c r="N1402" s="155" t="s">
        <v>1748</v>
      </c>
      <c r="O1402" s="155" t="s">
        <v>1749</v>
      </c>
      <c r="P1402" s="53">
        <v>12.69</v>
      </c>
      <c r="Q1402" s="53" t="s">
        <v>46</v>
      </c>
      <c r="R1402" s="53" t="s">
        <v>47</v>
      </c>
      <c r="S1402" s="53" t="s">
        <v>83</v>
      </c>
      <c r="T1402" s="53"/>
      <c r="U1402" s="53" t="s">
        <v>50</v>
      </c>
    </row>
    <row r="1403" spans="1:21" s="186" customFormat="1" ht="15" customHeight="1" x14ac:dyDescent="0.25">
      <c r="A1403" s="53" t="str">
        <f>IFERROR(VLOOKUP(D1403,[28]CODIGOS!$A$1:$I$1872,2,0),"CODIGO INVALIDO ")</f>
        <v>ZONA 3</v>
      </c>
      <c r="B1403" s="53" t="str">
        <f>IFERROR(VLOOKUP(D1403,[28]CODIGOS!$A$1:$I$1872,3,0),"CODIGO INVALIDO ")</f>
        <v>COTOPAXI</v>
      </c>
      <c r="C1403" s="53" t="str">
        <f>IFERROR(VLOOKUP(D1403,[28]CODIGOS!$A$1:$I$1872,4,0),"CODIGO INVALIDO ")</f>
        <v>LATACUNGA</v>
      </c>
      <c r="D1403" s="53" t="s">
        <v>1760</v>
      </c>
      <c r="E1403" s="53" t="str">
        <f>IFERROR(VLOOKUP(D1403,[29]CODIGOS!$A$1:$I$1872,6,0),"CODIGO INVALIDO ")</f>
        <v>LATACUNGA</v>
      </c>
      <c r="F1403" s="53" t="str">
        <f>IFERROR(VLOOKUP(D1403,[29]CODIGOS!$A$1:$I$1872,7,0),"CODIGO INVALIDO ")</f>
        <v>POALO</v>
      </c>
      <c r="G1403" s="53" t="str">
        <f>IFERROR(VLOOKUP(D1403,[29]CODIGOS!$A$1:$I$1872,8,0),"CODIGO INVALIDO ")</f>
        <v>POALO 1</v>
      </c>
      <c r="H1403" s="53" t="s">
        <v>1768</v>
      </c>
      <c r="I1403" s="53">
        <v>-0.94284239999999997</v>
      </c>
      <c r="J1403" s="129">
        <v>-79.284538100000006</v>
      </c>
      <c r="K1403" s="24">
        <v>45119</v>
      </c>
      <c r="L1403" s="53" t="s">
        <v>25</v>
      </c>
      <c r="M1403" s="53" t="s">
        <v>17</v>
      </c>
      <c r="N1403" s="155" t="s">
        <v>1626</v>
      </c>
      <c r="O1403" s="155" t="s">
        <v>1448</v>
      </c>
      <c r="P1403" s="53">
        <v>4.5999999999999996</v>
      </c>
      <c r="Q1403" s="53" t="s">
        <v>46</v>
      </c>
      <c r="R1403" s="53" t="s">
        <v>47</v>
      </c>
      <c r="S1403" s="53" t="s">
        <v>49</v>
      </c>
      <c r="T1403" s="53"/>
      <c r="U1403" s="53" t="s">
        <v>50</v>
      </c>
    </row>
    <row r="1404" spans="1:21" s="186" customFormat="1" ht="15" customHeight="1" x14ac:dyDescent="0.25">
      <c r="A1404" s="53" t="str">
        <f>IFERROR(VLOOKUP(D1404,[28]CODIGOS!$A$1:$I$1872,2,0),"CODIGO INVALIDO ")</f>
        <v>ZONA 3</v>
      </c>
      <c r="B1404" s="53" t="str">
        <f>IFERROR(VLOOKUP(D1404,[28]CODIGOS!$A$1:$I$1872,3,0),"CODIGO INVALIDO ")</f>
        <v>COTOPAXI</v>
      </c>
      <c r="C1404" s="53" t="str">
        <f>IFERROR(VLOOKUP(D1404,[28]CODIGOS!$A$1:$I$1872,4,0),"CODIGO INVALIDO ")</f>
        <v>LATACUNGA</v>
      </c>
      <c r="D1404" s="53" t="s">
        <v>104</v>
      </c>
      <c r="E1404" s="53" t="str">
        <f>IFERROR(VLOOKUP(D1404,[29]CODIGOS!$A$1:$I$1872,6,0),"CODIGO INVALIDO ")</f>
        <v>LATACUNGA</v>
      </c>
      <c r="F1404" s="53" t="str">
        <f>IFERROR(VLOOKUP(D1404,[29]CODIGOS!$A$1:$I$1872,7,0),"CODIGO INVALIDO ")</f>
        <v>JOSEGUANGO</v>
      </c>
      <c r="G1404" s="53" t="str">
        <f>IFERROR(VLOOKUP(D1404,[29]CODIGOS!$A$1:$I$1872,8,0),"CODIGO INVALIDO ")</f>
        <v>JOSEGUANGO 1</v>
      </c>
      <c r="H1404" s="53" t="s">
        <v>1769</v>
      </c>
      <c r="I1404" s="53">
        <v>-0.76404214369266998</v>
      </c>
      <c r="J1404" s="129">
        <v>-78.6300945281982</v>
      </c>
      <c r="K1404" s="24">
        <v>45121</v>
      </c>
      <c r="L1404" s="53" t="s">
        <v>25</v>
      </c>
      <c r="M1404" s="53" t="s">
        <v>17</v>
      </c>
      <c r="N1404" s="155" t="s">
        <v>1393</v>
      </c>
      <c r="O1404" s="155" t="s">
        <v>1770</v>
      </c>
      <c r="P1404" s="53">
        <v>8.68</v>
      </c>
      <c r="Q1404" s="53" t="s">
        <v>46</v>
      </c>
      <c r="R1404" s="53" t="s">
        <v>47</v>
      </c>
      <c r="S1404" s="53" t="s">
        <v>176</v>
      </c>
      <c r="T1404" s="53"/>
      <c r="U1404" s="53" t="s">
        <v>50</v>
      </c>
    </row>
    <row r="1405" spans="1:21" s="186" customFormat="1" ht="15" customHeight="1" x14ac:dyDescent="0.25">
      <c r="A1405" s="53" t="str">
        <f>IFERROR(VLOOKUP(D1405,[28]CODIGOS!$A$1:$I$1872,2,0),"CODIGO INVALIDO ")</f>
        <v>ZONA 3</v>
      </c>
      <c r="B1405" s="53" t="str">
        <f>IFERROR(VLOOKUP(D1405,[28]CODIGOS!$A$1:$I$1872,3,0),"CODIGO INVALIDO ")</f>
        <v>COTOPAXI</v>
      </c>
      <c r="C1405" s="53" t="str">
        <f>IFERROR(VLOOKUP(D1405,[28]CODIGOS!$A$1:$I$1872,4,0),"CODIGO INVALIDO ")</f>
        <v>PUJILI</v>
      </c>
      <c r="D1405" s="53" t="s">
        <v>105</v>
      </c>
      <c r="E1405" s="53" t="str">
        <f>IFERROR(VLOOKUP(D1405,[29]CODIGOS!$A$1:$I$1872,6,0),"CODIGO INVALIDO ")</f>
        <v>DANSANTE</v>
      </c>
      <c r="F1405" s="53" t="str">
        <f>IFERROR(VLOOKUP(D1405,[29]CODIGOS!$A$1:$I$1872,7,0),"CODIGO INVALIDO ")</f>
        <v>PUJILI</v>
      </c>
      <c r="G1405" s="53" t="str">
        <f>IFERROR(VLOOKUP(D1405,[29]CODIGOS!$A$1:$I$1872,8,0),"CODIGO INVALIDO ")</f>
        <v>PUJILI 1</v>
      </c>
      <c r="H1405" s="53" t="s">
        <v>1744</v>
      </c>
      <c r="I1405" s="53">
        <v>-0.86119269951158195</v>
      </c>
      <c r="J1405" s="129">
        <v>-78.697900772094698</v>
      </c>
      <c r="K1405" s="24">
        <v>45144</v>
      </c>
      <c r="L1405" s="53" t="s">
        <v>25</v>
      </c>
      <c r="M1405" s="53" t="s">
        <v>17</v>
      </c>
      <c r="N1405" s="155">
        <v>0.58333333333333337</v>
      </c>
      <c r="O1405" s="155">
        <v>0.70833333333333337</v>
      </c>
      <c r="P1405" s="53">
        <v>70.7</v>
      </c>
      <c r="Q1405" s="53" t="s">
        <v>46</v>
      </c>
      <c r="R1405" s="53" t="s">
        <v>47</v>
      </c>
      <c r="S1405" s="53" t="s">
        <v>49</v>
      </c>
      <c r="T1405" s="53" t="s">
        <v>48</v>
      </c>
      <c r="U1405" s="53" t="s">
        <v>50</v>
      </c>
    </row>
    <row r="1406" spans="1:21" s="186" customFormat="1" ht="15" customHeight="1" x14ac:dyDescent="0.25">
      <c r="A1406" s="53" t="str">
        <f>IFERROR(VLOOKUP(D1406,[28]CODIGOS!$A$1:$I$1872,2,0),"CODIGO INVALIDO ")</f>
        <v>ZONA 3</v>
      </c>
      <c r="B1406" s="53" t="str">
        <f>IFERROR(VLOOKUP(D1406,[28]CODIGOS!$A$1:$I$1872,3,0),"CODIGO INVALIDO ")</f>
        <v>COTOPAXI</v>
      </c>
      <c r="C1406" s="53" t="str">
        <f>IFERROR(VLOOKUP(D1406,[28]CODIGOS!$A$1:$I$1872,4,0),"CODIGO INVALIDO ")</f>
        <v>LATACUNGA</v>
      </c>
      <c r="D1406" s="53" t="s">
        <v>104</v>
      </c>
      <c r="E1406" s="53" t="str">
        <f>IFERROR(VLOOKUP(D1406,[29]CODIGOS!$A$1:$I$1872,6,0),"CODIGO INVALIDO ")</f>
        <v>LATACUNGA</v>
      </c>
      <c r="F1406" s="53" t="str">
        <f>IFERROR(VLOOKUP(D1406,[29]CODIGOS!$A$1:$I$1872,7,0),"CODIGO INVALIDO ")</f>
        <v>JOSEGUANGO</v>
      </c>
      <c r="G1406" s="53" t="str">
        <f>IFERROR(VLOOKUP(D1406,[29]CODIGOS!$A$1:$I$1872,8,0),"CODIGO INVALIDO ")</f>
        <v>JOSEGUANGO 1</v>
      </c>
      <c r="H1406" s="53" t="s">
        <v>1771</v>
      </c>
      <c r="I1406" s="53">
        <v>-1.0512425999999999</v>
      </c>
      <c r="J1406" s="129">
        <v>-78.5967816</v>
      </c>
      <c r="K1406" s="24">
        <v>45167</v>
      </c>
      <c r="L1406" s="53" t="s">
        <v>25</v>
      </c>
      <c r="M1406" s="53" t="s">
        <v>17</v>
      </c>
      <c r="N1406" s="155">
        <v>0.69444444444444453</v>
      </c>
      <c r="O1406" s="155">
        <v>0.77083333333333337</v>
      </c>
      <c r="P1406" s="53">
        <v>5.78</v>
      </c>
      <c r="Q1406" s="53" t="s">
        <v>46</v>
      </c>
      <c r="R1406" s="53" t="s">
        <v>47</v>
      </c>
      <c r="S1406" s="53" t="s">
        <v>75</v>
      </c>
      <c r="T1406" s="53" t="s">
        <v>416</v>
      </c>
      <c r="U1406" s="53" t="s">
        <v>50</v>
      </c>
    </row>
    <row r="1407" spans="1:21" s="186" customFormat="1" ht="15" customHeight="1" x14ac:dyDescent="0.25">
      <c r="A1407" s="53" t="str">
        <f>IFERROR(VLOOKUP(D1407,[28]CODIGOS!$A$1:$I$1872,2,0),"CODIGO INVALIDO ")</f>
        <v>ZONA 3</v>
      </c>
      <c r="B1407" s="53" t="str">
        <f>IFERROR(VLOOKUP(D1407,[28]CODIGOS!$A$1:$I$1872,3,0),"CODIGO INVALIDO ")</f>
        <v>COTOPAXI</v>
      </c>
      <c r="C1407" s="53" t="str">
        <f>IFERROR(VLOOKUP(D1407,[28]CODIGOS!$A$1:$I$1872,4,0),"CODIGO INVALIDO ")</f>
        <v>PUJILI</v>
      </c>
      <c r="D1407" s="53" t="s">
        <v>105</v>
      </c>
      <c r="E1407" s="53" t="str">
        <f>IFERROR(VLOOKUP(D1407,[29]CODIGOS!$A$1:$I$1872,6,0),"CODIGO INVALIDO ")</f>
        <v>DANSANTE</v>
      </c>
      <c r="F1407" s="53" t="str">
        <f>IFERROR(VLOOKUP(D1407,[29]CODIGOS!$A$1:$I$1872,7,0),"CODIGO INVALIDO ")</f>
        <v>PUJILI</v>
      </c>
      <c r="G1407" s="53" t="str">
        <f>IFERROR(VLOOKUP(D1407,[29]CODIGOS!$A$1:$I$1872,8,0),"CODIGO INVALIDO ")</f>
        <v>PUJILI 1</v>
      </c>
      <c r="H1407" s="53" t="s">
        <v>1772</v>
      </c>
      <c r="I1407" s="53">
        <v>-0.94414429497585295</v>
      </c>
      <c r="J1407" s="129">
        <v>-78.689109161496106</v>
      </c>
      <c r="K1407" s="24">
        <v>45168</v>
      </c>
      <c r="L1407" s="53" t="s">
        <v>25</v>
      </c>
      <c r="M1407" s="53" t="s">
        <v>17</v>
      </c>
      <c r="N1407" s="155">
        <v>0.64583333333333337</v>
      </c>
      <c r="O1407" s="155">
        <v>0.73611111111111116</v>
      </c>
      <c r="P1407" s="53">
        <v>8.6300000000000008</v>
      </c>
      <c r="Q1407" s="53" t="s">
        <v>46</v>
      </c>
      <c r="R1407" s="53" t="s">
        <v>47</v>
      </c>
      <c r="S1407" s="53" t="s">
        <v>49</v>
      </c>
      <c r="T1407" s="53"/>
      <c r="U1407" s="53" t="s">
        <v>50</v>
      </c>
    </row>
    <row r="1408" spans="1:21" s="186" customFormat="1" ht="15" customHeight="1" x14ac:dyDescent="0.25">
      <c r="A1408" s="53" t="str">
        <f>IFERROR(VLOOKUP(D1408,[28]CODIGOS!$A$1:$I$1872,2,0),"CODIGO INVALIDO ")</f>
        <v>ZONA 3</v>
      </c>
      <c r="B1408" s="53" t="str">
        <f>IFERROR(VLOOKUP(D1408,[28]CODIGOS!$A$1:$I$1872,3,0),"CODIGO INVALIDO ")</f>
        <v>COTOPAXI</v>
      </c>
      <c r="C1408" s="53" t="str">
        <f>IFERROR(VLOOKUP(D1408,[28]CODIGOS!$A$1:$I$1872,4,0),"CODIGO INVALIDO ")</f>
        <v>LATACUNGA</v>
      </c>
      <c r="D1408" s="53" t="s">
        <v>106</v>
      </c>
      <c r="E1408" s="53" t="str">
        <f>IFERROR(VLOOKUP(D1408,[29]CODIGOS!$A$1:$I$1872,6,0),"CODIGO INVALIDO ")</f>
        <v>LATACUNGA</v>
      </c>
      <c r="F1408" s="53" t="str">
        <f>IFERROR(VLOOKUP(D1408,[29]CODIGOS!$A$1:$I$1872,7,0),"CODIGO INVALIDO ")</f>
        <v>ELOY ALFARO</v>
      </c>
      <c r="G1408" s="53" t="str">
        <f>IFERROR(VLOOKUP(D1408,[29]CODIGOS!$A$1:$I$1872,8,0),"CODIGO INVALIDO ")</f>
        <v>ELOY ALFARO 2</v>
      </c>
      <c r="H1408" s="53" t="s">
        <v>1773</v>
      </c>
      <c r="I1408" s="53">
        <v>-0.92778899999999997</v>
      </c>
      <c r="J1408" s="129">
        <v>-78.652666999999994</v>
      </c>
      <c r="K1408" s="24">
        <v>45169</v>
      </c>
      <c r="L1408" s="53" t="s">
        <v>25</v>
      </c>
      <c r="M1408" s="53" t="s">
        <v>17</v>
      </c>
      <c r="N1408" s="155">
        <v>0.4861111111111111</v>
      </c>
      <c r="O1408" s="155">
        <v>0.63958333333333328</v>
      </c>
      <c r="P1408" s="53">
        <v>23.76</v>
      </c>
      <c r="Q1408" s="53" t="s">
        <v>46</v>
      </c>
      <c r="R1408" s="53" t="s">
        <v>47</v>
      </c>
      <c r="S1408" s="53" t="s">
        <v>686</v>
      </c>
      <c r="T1408" s="53"/>
      <c r="U1408" s="53" t="s">
        <v>50</v>
      </c>
    </row>
    <row r="1409" spans="1:21" s="186" customFormat="1" ht="15" customHeight="1" x14ac:dyDescent="0.25">
      <c r="A1409" s="53" t="str">
        <f>IFERROR(VLOOKUP(D1409,[28]CODIGOS!$A$1:$I$1872,2,0),"CODIGO INVALIDO ")</f>
        <v>ZONA 3</v>
      </c>
      <c r="B1409" s="53" t="str">
        <f>IFERROR(VLOOKUP(D1409,[28]CODIGOS!$A$1:$I$1872,3,0),"CODIGO INVALIDO ")</f>
        <v>COTOPAXI</v>
      </c>
      <c r="C1409" s="53" t="str">
        <f>IFERROR(VLOOKUP(D1409,[28]CODIGOS!$A$1:$I$1872,4,0),"CODIGO INVALIDO ")</f>
        <v>LATACUNGA</v>
      </c>
      <c r="D1409" s="53" t="s">
        <v>106</v>
      </c>
      <c r="E1409" s="53" t="str">
        <f>IFERROR(VLOOKUP(D1409,[29]CODIGOS!$A$1:$I$1872,6,0),"CODIGO INVALIDO ")</f>
        <v>LATACUNGA</v>
      </c>
      <c r="F1409" s="53" t="str">
        <f>IFERROR(VLOOKUP(D1409,[29]CODIGOS!$A$1:$I$1872,7,0),"CODIGO INVALIDO ")</f>
        <v>ELOY ALFARO</v>
      </c>
      <c r="G1409" s="53" t="str">
        <f>IFERROR(VLOOKUP(D1409,[29]CODIGOS!$A$1:$I$1872,8,0),"CODIGO INVALIDO ")</f>
        <v>ELOY ALFARO 2</v>
      </c>
      <c r="H1409" s="53" t="s">
        <v>1774</v>
      </c>
      <c r="I1409" s="53">
        <v>-0.91744700000000001</v>
      </c>
      <c r="J1409" s="129">
        <v>-78.672150999999999</v>
      </c>
      <c r="K1409" s="24">
        <v>45177</v>
      </c>
      <c r="L1409" s="53" t="s">
        <v>25</v>
      </c>
      <c r="M1409" s="53" t="s">
        <v>17</v>
      </c>
      <c r="N1409" s="155">
        <v>0.53472222222222221</v>
      </c>
      <c r="O1409" s="155">
        <v>0.6791666666666667</v>
      </c>
      <c r="P1409" s="53">
        <v>24.22</v>
      </c>
      <c r="Q1409" s="53" t="s">
        <v>46</v>
      </c>
      <c r="R1409" s="53" t="s">
        <v>47</v>
      </c>
      <c r="S1409" s="53" t="s">
        <v>83</v>
      </c>
      <c r="T1409" s="53"/>
      <c r="U1409" s="53" t="s">
        <v>50</v>
      </c>
    </row>
    <row r="1410" spans="1:21" s="186" customFormat="1" ht="15" customHeight="1" x14ac:dyDescent="0.25">
      <c r="A1410" s="53" t="str">
        <f>IFERROR(VLOOKUP(D1410,[28]CODIGOS!$A$1:$I$1872,2,0),"CODIGO INVALIDO ")</f>
        <v>ZONA 3</v>
      </c>
      <c r="B1410" s="53" t="str">
        <f>IFERROR(VLOOKUP(D1410,[28]CODIGOS!$A$1:$I$1872,3,0),"CODIGO INVALIDO ")</f>
        <v>COTOPAXI</v>
      </c>
      <c r="C1410" s="53" t="str">
        <f>IFERROR(VLOOKUP(D1410,[28]CODIGOS!$A$1:$I$1872,4,0),"CODIGO INVALIDO ")</f>
        <v>LATACUNGA</v>
      </c>
      <c r="D1410" s="53" t="s">
        <v>106</v>
      </c>
      <c r="E1410" s="53" t="str">
        <f>IFERROR(VLOOKUP(D1410,[29]CODIGOS!$A$1:$I$1872,6,0),"CODIGO INVALIDO ")</f>
        <v>LATACUNGA</v>
      </c>
      <c r="F1410" s="53" t="str">
        <f>IFERROR(VLOOKUP(D1410,[29]CODIGOS!$A$1:$I$1872,7,0),"CODIGO INVALIDO ")</f>
        <v>ELOY ALFARO</v>
      </c>
      <c r="G1410" s="53" t="str">
        <f>IFERROR(VLOOKUP(D1410,[29]CODIGOS!$A$1:$I$1872,8,0),"CODIGO INVALIDO ")</f>
        <v>ELOY ALFARO 2</v>
      </c>
      <c r="H1410" s="53" t="s">
        <v>1775</v>
      </c>
      <c r="I1410" s="53">
        <v>-0.75743300000000002</v>
      </c>
      <c r="J1410" s="129">
        <v>-78.625245000000007</v>
      </c>
      <c r="K1410" s="24">
        <v>45178</v>
      </c>
      <c r="L1410" s="53" t="s">
        <v>25</v>
      </c>
      <c r="M1410" s="53" t="s">
        <v>17</v>
      </c>
      <c r="N1410" s="155">
        <v>0.49305555555555558</v>
      </c>
      <c r="O1410" s="155">
        <v>0.59166666666666667</v>
      </c>
      <c r="P1410" s="53">
        <v>11.87</v>
      </c>
      <c r="Q1410" s="53" t="s">
        <v>46</v>
      </c>
      <c r="R1410" s="53" t="s">
        <v>47</v>
      </c>
      <c r="S1410" s="53" t="s">
        <v>472</v>
      </c>
      <c r="T1410" s="53" t="s">
        <v>518</v>
      </c>
      <c r="U1410" s="53" t="s">
        <v>50</v>
      </c>
    </row>
    <row r="1411" spans="1:21" s="186" customFormat="1" ht="15" customHeight="1" x14ac:dyDescent="0.25">
      <c r="A1411" s="53" t="str">
        <f>IFERROR(VLOOKUP(D1411,[28]CODIGOS!$A$1:$I$1872,2,0),"CODIGO INVALIDO ")</f>
        <v>ZONA 3</v>
      </c>
      <c r="B1411" s="53" t="str">
        <f>IFERROR(VLOOKUP(D1411,[28]CODIGOS!$A$1:$I$1872,3,0),"CODIGO INVALIDO ")</f>
        <v>COTOPAXI</v>
      </c>
      <c r="C1411" s="53" t="str">
        <f>IFERROR(VLOOKUP(D1411,[28]CODIGOS!$A$1:$I$1872,4,0),"CODIGO INVALIDO ")</f>
        <v>LATACUNGA</v>
      </c>
      <c r="D1411" s="53" t="s">
        <v>104</v>
      </c>
      <c r="E1411" s="53" t="str">
        <f>IFERROR(VLOOKUP(D1411,[29]CODIGOS!$A$1:$I$1872,6,0),"CODIGO INVALIDO ")</f>
        <v>LATACUNGA</v>
      </c>
      <c r="F1411" s="53" t="str">
        <f>IFERROR(VLOOKUP(D1411,[29]CODIGOS!$A$1:$I$1872,7,0),"CODIGO INVALIDO ")</f>
        <v>JOSEGUANGO</v>
      </c>
      <c r="G1411" s="53" t="str">
        <f>IFERROR(VLOOKUP(D1411,[29]CODIGOS!$A$1:$I$1872,8,0),"CODIGO INVALIDO ")</f>
        <v>JOSEGUANGO 1</v>
      </c>
      <c r="H1411" s="53" t="s">
        <v>1776</v>
      </c>
      <c r="I1411" s="53">
        <v>-0.89610599999999996</v>
      </c>
      <c r="J1411" s="129">
        <v>-78.639089999999996</v>
      </c>
      <c r="K1411" s="24">
        <v>45202</v>
      </c>
      <c r="L1411" s="53" t="s">
        <v>25</v>
      </c>
      <c r="M1411" s="53" t="s">
        <v>17</v>
      </c>
      <c r="N1411" s="155">
        <v>0.60416666666666663</v>
      </c>
      <c r="O1411" s="155">
        <v>0.6875</v>
      </c>
      <c r="P1411" s="53">
        <v>4.59</v>
      </c>
      <c r="Q1411" s="53" t="s">
        <v>46</v>
      </c>
      <c r="R1411" s="53" t="s">
        <v>47</v>
      </c>
      <c r="S1411" s="53" t="s">
        <v>467</v>
      </c>
      <c r="T1411" s="53" t="s">
        <v>451</v>
      </c>
      <c r="U1411" s="53" t="s">
        <v>50</v>
      </c>
    </row>
    <row r="1412" spans="1:21" s="186" customFormat="1" ht="15" customHeight="1" x14ac:dyDescent="0.25">
      <c r="A1412" s="53" t="str">
        <f>IFERROR(VLOOKUP(D1412,[28]CODIGOS!$A$1:$I$1872,2,0),"CODIGO INVALIDO ")</f>
        <v>ZONA 3</v>
      </c>
      <c r="B1412" s="53" t="str">
        <f>IFERROR(VLOOKUP(D1412,[28]CODIGOS!$A$1:$I$1872,3,0),"CODIGO INVALIDO ")</f>
        <v>COTOPAXI</v>
      </c>
      <c r="C1412" s="53" t="str">
        <f>IFERROR(VLOOKUP(D1412,[28]CODIGOS!$A$1:$I$1872,4,0),"CODIGO INVALIDO ")</f>
        <v>LATACUNGA</v>
      </c>
      <c r="D1412" s="53" t="s">
        <v>104</v>
      </c>
      <c r="E1412" s="53" t="str">
        <f>IFERROR(VLOOKUP(D1412,[29]CODIGOS!$A$1:$I$1872,6,0),"CODIGO INVALIDO ")</f>
        <v>LATACUNGA</v>
      </c>
      <c r="F1412" s="53" t="str">
        <f>IFERROR(VLOOKUP(D1412,[29]CODIGOS!$A$1:$I$1872,7,0),"CODIGO INVALIDO ")</f>
        <v>JOSEGUANGO</v>
      </c>
      <c r="G1412" s="53" t="str">
        <f>IFERROR(VLOOKUP(D1412,[29]CODIGOS!$A$1:$I$1872,8,0),"CODIGO INVALIDO ")</f>
        <v>JOSEGUANGO 1</v>
      </c>
      <c r="H1412" s="53" t="s">
        <v>1777</v>
      </c>
      <c r="I1412" s="53">
        <v>-0.69761399999999996</v>
      </c>
      <c r="J1412" s="129">
        <v>-78.572072000000006</v>
      </c>
      <c r="K1412" s="24">
        <v>45206</v>
      </c>
      <c r="L1412" s="53" t="s">
        <v>25</v>
      </c>
      <c r="M1412" s="53" t="s">
        <v>17</v>
      </c>
      <c r="N1412" s="155">
        <v>0.45</v>
      </c>
      <c r="O1412" s="155">
        <v>0.5756944444444444</v>
      </c>
      <c r="P1412" s="53">
        <v>13.85</v>
      </c>
      <c r="Q1412" s="53" t="s">
        <v>46</v>
      </c>
      <c r="R1412" s="53" t="s">
        <v>47</v>
      </c>
      <c r="S1412" s="53" t="s">
        <v>83</v>
      </c>
      <c r="T1412" s="53"/>
      <c r="U1412" s="53" t="s">
        <v>50</v>
      </c>
    </row>
    <row r="1413" spans="1:21" s="186" customFormat="1" ht="15" customHeight="1" x14ac:dyDescent="0.25">
      <c r="A1413" s="53" t="str">
        <f>IFERROR(VLOOKUP(D1413,[28]CODIGOS!$A$1:$I$1872,2,0),"CODIGO INVALIDO ")</f>
        <v>ZONA 3</v>
      </c>
      <c r="B1413" s="53" t="str">
        <f>IFERROR(VLOOKUP(D1413,[28]CODIGOS!$A$1:$I$1872,3,0),"CODIGO INVALIDO ")</f>
        <v>COTOPAXI</v>
      </c>
      <c r="C1413" s="53" t="str">
        <f>IFERROR(VLOOKUP(D1413,[28]CODIGOS!$A$1:$I$1872,4,0),"CODIGO INVALIDO ")</f>
        <v>LATACUNGA</v>
      </c>
      <c r="D1413" s="53" t="s">
        <v>104</v>
      </c>
      <c r="E1413" s="53" t="str">
        <f>IFERROR(VLOOKUP(D1413,[29]CODIGOS!$A$1:$I$1872,6,0),"CODIGO INVALIDO ")</f>
        <v>LATACUNGA</v>
      </c>
      <c r="F1413" s="53" t="str">
        <f>IFERROR(VLOOKUP(D1413,[29]CODIGOS!$A$1:$I$1872,7,0),"CODIGO INVALIDO ")</f>
        <v>JOSEGUANGO</v>
      </c>
      <c r="G1413" s="53" t="str">
        <f>IFERROR(VLOOKUP(D1413,[29]CODIGOS!$A$1:$I$1872,8,0),"CODIGO INVALIDO ")</f>
        <v>JOSEGUANGO 1</v>
      </c>
      <c r="H1413" s="53" t="s">
        <v>1778</v>
      </c>
      <c r="I1413" s="53">
        <v>-0.81371194472762998</v>
      </c>
      <c r="J1413" s="129">
        <v>-78.563854694366398</v>
      </c>
      <c r="K1413" s="24">
        <v>45240</v>
      </c>
      <c r="L1413" s="53" t="s">
        <v>25</v>
      </c>
      <c r="M1413" s="53" t="s">
        <v>17</v>
      </c>
      <c r="N1413" s="155">
        <v>0.44444444444444442</v>
      </c>
      <c r="O1413" s="155">
        <v>0.75</v>
      </c>
      <c r="P1413" s="53">
        <v>2.12</v>
      </c>
      <c r="Q1413" s="53" t="s">
        <v>46</v>
      </c>
      <c r="R1413" s="53" t="s">
        <v>47</v>
      </c>
      <c r="S1413" s="23" t="s">
        <v>83</v>
      </c>
      <c r="T1413" s="53"/>
      <c r="U1413" s="53" t="s">
        <v>50</v>
      </c>
    </row>
    <row r="1414" spans="1:21" s="186" customFormat="1" ht="15" customHeight="1" x14ac:dyDescent="0.2">
      <c r="A1414" s="53" t="str">
        <f>IFERROR(VLOOKUP(D1414,[28]CODIGOS!$A$1:$I$1872,2,0),"CODIGO INVALIDO ")</f>
        <v>ZONA 3</v>
      </c>
      <c r="B1414" s="53" t="str">
        <f>IFERROR(VLOOKUP(D1414,[28]CODIGOS!$A$1:$I$1872,3,0),"CODIGO INVALIDO ")</f>
        <v>COTOPAXI</v>
      </c>
      <c r="C1414" s="53" t="str">
        <f>IFERROR(VLOOKUP(D1414,[28]CODIGOS!$A$1:$I$1872,4,0),"CODIGO INVALIDO ")</f>
        <v>LATACUNGA</v>
      </c>
      <c r="D1414" s="53" t="s">
        <v>104</v>
      </c>
      <c r="E1414" s="53" t="str">
        <f>IFERROR(VLOOKUP(D1414,[29]CODIGOS!$A$1:$I$1872,6,0),"CODIGO INVALIDO ")</f>
        <v>LATACUNGA</v>
      </c>
      <c r="F1414" s="53" t="str">
        <f>IFERROR(VLOOKUP(D1414,[29]CODIGOS!$A$1:$I$1872,7,0),"CODIGO INVALIDO ")</f>
        <v>JOSEGUANGO</v>
      </c>
      <c r="G1414" s="53" t="str">
        <f>IFERROR(VLOOKUP(D1414,[29]CODIGOS!$A$1:$I$1872,8,0),"CODIGO INVALIDO ")</f>
        <v>JOSEGUANGO 1</v>
      </c>
      <c r="H1414" s="53" t="s">
        <v>1769</v>
      </c>
      <c r="I1414" s="53">
        <v>-0.74976779999999998</v>
      </c>
      <c r="J1414" s="129">
        <v>-78.615418099999999</v>
      </c>
      <c r="K1414" s="67">
        <v>45241</v>
      </c>
      <c r="L1414" s="53" t="s">
        <v>25</v>
      </c>
      <c r="M1414" s="53" t="s">
        <v>17</v>
      </c>
      <c r="N1414" s="155">
        <v>0.46111111111111108</v>
      </c>
      <c r="O1414" s="155">
        <v>0.54166666666666663</v>
      </c>
      <c r="P1414" s="53">
        <v>7.5</v>
      </c>
      <c r="Q1414" s="53" t="s">
        <v>46</v>
      </c>
      <c r="R1414" s="53" t="s">
        <v>47</v>
      </c>
      <c r="S1414" s="23" t="s">
        <v>83</v>
      </c>
      <c r="T1414" s="53"/>
      <c r="U1414" s="53" t="s">
        <v>50</v>
      </c>
    </row>
    <row r="1415" spans="1:21" s="189" customFormat="1" ht="15" customHeight="1" x14ac:dyDescent="0.25">
      <c r="A1415" s="150" t="str">
        <f>IFERROR(VLOOKUP(D1415,[28]CODIGOS!$A$1:$I$1872,2,0),"CODIGO INVALIDO ")</f>
        <v>ZONA 3</v>
      </c>
      <c r="B1415" s="150" t="str">
        <f>IFERROR(VLOOKUP(D1415,[28]CODIGOS!$A$1:$I$1872,3,0),"CODIGO INVALIDO ")</f>
        <v>COTOPAXI</v>
      </c>
      <c r="C1415" s="150" t="str">
        <f>IFERROR(VLOOKUP(D1415,[28]CODIGOS!$A$1:$I$1872,4,0),"CODIGO INVALIDO ")</f>
        <v>SALCEDO</v>
      </c>
      <c r="D1415" s="150" t="s">
        <v>130</v>
      </c>
      <c r="E1415" s="150" t="str">
        <f>IFERROR(VLOOKUP(D1415,[29]CODIGOS!$A$1:$I$1872,6,0),"CODIGO INVALIDO ")</f>
        <v>SALCEDO</v>
      </c>
      <c r="F1415" s="150" t="str">
        <f>IFERROR(VLOOKUP(D1415,[29]CODIGOS!$A$1:$I$1872,7,0),"CODIGO INVALIDO ")</f>
        <v>SALCEDO</v>
      </c>
      <c r="G1415" s="150" t="str">
        <f>IFERROR(VLOOKUP(D1415,[29]CODIGOS!$A$1:$I$1872,8,0),"CODIGO INVALIDO ")</f>
        <v>SALCEDO 1</v>
      </c>
      <c r="H1415" s="150" t="s">
        <v>1779</v>
      </c>
      <c r="I1415" s="53">
        <v>-0.96377305412266501</v>
      </c>
      <c r="J1415" s="129">
        <v>-78.698102515840802</v>
      </c>
      <c r="K1415" s="24">
        <v>45267</v>
      </c>
      <c r="L1415" s="150" t="s">
        <v>25</v>
      </c>
      <c r="M1415" s="150" t="s">
        <v>17</v>
      </c>
      <c r="N1415" s="155">
        <v>0.33333333333333331</v>
      </c>
      <c r="O1415" s="155">
        <v>0.5</v>
      </c>
      <c r="P1415" s="53">
        <v>4.83</v>
      </c>
      <c r="Q1415" s="150" t="s">
        <v>46</v>
      </c>
      <c r="R1415" s="150" t="s">
        <v>47</v>
      </c>
      <c r="S1415" s="150"/>
      <c r="T1415" s="150"/>
      <c r="U1415" s="150" t="s">
        <v>50</v>
      </c>
    </row>
    <row r="1416" spans="1:21" s="189" customFormat="1" ht="15" customHeight="1" x14ac:dyDescent="0.25">
      <c r="A1416" s="150" t="str">
        <f>IFERROR(VLOOKUP(D1416,[28]CODIGOS!$A$1:$I$1872,2,0),"CODIGO INVALIDO ")</f>
        <v>ZONA 3</v>
      </c>
      <c r="B1416" s="150" t="str">
        <f>IFERROR(VLOOKUP(D1416,[28]CODIGOS!$A$1:$I$1872,3,0),"CODIGO INVALIDO ")</f>
        <v>COTOPAXI</v>
      </c>
      <c r="C1416" s="150" t="str">
        <f>IFERROR(VLOOKUP(D1416,[28]CODIGOS!$A$1:$I$1872,4,0),"CODIGO INVALIDO ")</f>
        <v>SALCEDO</v>
      </c>
      <c r="D1416" s="150" t="s">
        <v>130</v>
      </c>
      <c r="E1416" s="150" t="str">
        <f>IFERROR(VLOOKUP(D1416,[29]CODIGOS!$A$1:$I$1872,6,0),"CODIGO INVALIDO ")</f>
        <v>SALCEDO</v>
      </c>
      <c r="F1416" s="150" t="str">
        <f>IFERROR(VLOOKUP(D1416,[29]CODIGOS!$A$1:$I$1872,7,0),"CODIGO INVALIDO ")</f>
        <v>SALCEDO</v>
      </c>
      <c r="G1416" s="150" t="str">
        <f>IFERROR(VLOOKUP(D1416,[29]CODIGOS!$A$1:$I$1872,8,0),"CODIGO INVALIDO ")</f>
        <v>SALCEDO 1</v>
      </c>
      <c r="H1416" s="150" t="s">
        <v>1779</v>
      </c>
      <c r="I1416" s="53">
        <v>-0.96333971383810801</v>
      </c>
      <c r="J1416" s="129">
        <v>78.698469400405898</v>
      </c>
      <c r="K1416" s="24">
        <v>45267</v>
      </c>
      <c r="L1416" s="150" t="s">
        <v>25</v>
      </c>
      <c r="M1416" s="150" t="s">
        <v>17</v>
      </c>
      <c r="N1416" s="155">
        <v>0.33333333333333331</v>
      </c>
      <c r="O1416" s="155">
        <v>0.5</v>
      </c>
      <c r="P1416" s="53">
        <v>5.75</v>
      </c>
      <c r="Q1416" s="150" t="s">
        <v>46</v>
      </c>
      <c r="R1416" s="150" t="s">
        <v>47</v>
      </c>
      <c r="S1416" s="150"/>
      <c r="T1416" s="150"/>
      <c r="U1416" s="150" t="s">
        <v>50</v>
      </c>
    </row>
    <row r="1417" spans="1:21" s="186" customFormat="1" ht="15" customHeight="1" x14ac:dyDescent="0.25">
      <c r="A1417" s="53" t="str">
        <f>IFERROR(VLOOKUP(D1417,[28]CODIGOS!$A$1:$I$1872,2,0),"CODIGO INVALIDO ")</f>
        <v>ZONA 3</v>
      </c>
      <c r="B1417" s="53" t="str">
        <f>IFERROR(VLOOKUP(D1417,[28]CODIGOS!$A$1:$I$1872,3,0),"CODIGO INVALIDO ")</f>
        <v>TUNGURAHUA</v>
      </c>
      <c r="C1417" s="53" t="str">
        <f>IFERROR(VLOOKUP(D1417,[28]CODIGOS!$A$1:$I$1872,4,0),"CODIGO INVALIDO ")</f>
        <v>AMBATO</v>
      </c>
      <c r="D1417" s="53" t="s">
        <v>1230</v>
      </c>
      <c r="E1417" s="53" t="str">
        <f>IFERROR(VLOOKUP(D1417,[29]CODIGOS!$A$1:$I$1872,6,0),"CODIGO INVALIDO ")</f>
        <v>AMBATO SUR</v>
      </c>
      <c r="F1417" s="53" t="str">
        <f>IFERROR(VLOOKUP(D1417,[29]CODIGOS!$A$1:$I$1872,7,0),"CODIGO INVALIDO ")</f>
        <v>HUACHI EL BELEN</v>
      </c>
      <c r="G1417" s="53" t="str">
        <f>IFERROR(VLOOKUP(D1417,[29]CODIGOS!$A$1:$I$1872,8,0),"CODIGO INVALIDO ")</f>
        <v>HUACHI EL BELEN 2</v>
      </c>
      <c r="H1417" s="53" t="s">
        <v>1780</v>
      </c>
      <c r="I1417" s="53">
        <v>-1.2814311672407499</v>
      </c>
      <c r="J1417" s="129">
        <v>-78.6312961578369</v>
      </c>
      <c r="K1417" s="24">
        <v>44938</v>
      </c>
      <c r="L1417" s="53" t="s">
        <v>97</v>
      </c>
      <c r="M1417" s="53" t="s">
        <v>17</v>
      </c>
      <c r="N1417" s="148" t="s">
        <v>1393</v>
      </c>
      <c r="O1417" s="148" t="s">
        <v>1781</v>
      </c>
      <c r="P1417" s="53">
        <v>10.67</v>
      </c>
      <c r="Q1417" s="53" t="s">
        <v>46</v>
      </c>
      <c r="R1417" s="53" t="s">
        <v>47</v>
      </c>
      <c r="S1417" s="53" t="s">
        <v>75</v>
      </c>
      <c r="T1417" s="53" t="s">
        <v>999</v>
      </c>
      <c r="U1417" s="53" t="s">
        <v>50</v>
      </c>
    </row>
    <row r="1418" spans="1:21" s="186" customFormat="1" ht="15" customHeight="1" x14ac:dyDescent="0.25">
      <c r="A1418" s="53" t="str">
        <f>IFERROR(VLOOKUP(D1418,[28]CODIGOS!$A$1:$I$1872,2,0),"CODIGO INVALIDO ")</f>
        <v>ZONA 3</v>
      </c>
      <c r="B1418" s="53" t="str">
        <f>IFERROR(VLOOKUP(D1418,[28]CODIGOS!$A$1:$I$1872,3,0),"CODIGO INVALIDO ")</f>
        <v>TUNGURAHUA</v>
      </c>
      <c r="C1418" s="53" t="str">
        <f>IFERROR(VLOOKUP(D1418,[28]CODIGOS!$A$1:$I$1872,4,0),"CODIGO INVALIDO ")</f>
        <v>CEVALLOS</v>
      </c>
      <c r="D1418" s="53" t="s">
        <v>178</v>
      </c>
      <c r="E1418" s="53" t="str">
        <f>IFERROR(VLOOKUP(D1418,[29]CODIGOS!$A$1:$I$1872,6,0),"CODIGO INVALIDO ")</f>
        <v>QUERO</v>
      </c>
      <c r="F1418" s="53" t="str">
        <f>IFERROR(VLOOKUP(D1418,[29]CODIGOS!$A$1:$I$1872,7,0),"CODIGO INVALIDO ")</f>
        <v>CEVALLOS</v>
      </c>
      <c r="G1418" s="53" t="str">
        <f>IFERROR(VLOOKUP(D1418,[29]CODIGOS!$A$1:$I$1872,8,0),"CODIGO INVALIDO ")</f>
        <v>CEVALLOS 1</v>
      </c>
      <c r="H1418" s="53" t="s">
        <v>1782</v>
      </c>
      <c r="I1418" s="53">
        <v>-1.35661501082964</v>
      </c>
      <c r="J1418" s="129">
        <v>-78.617665171623202</v>
      </c>
      <c r="K1418" s="24">
        <v>44943</v>
      </c>
      <c r="L1418" s="53" t="s">
        <v>97</v>
      </c>
      <c r="M1418" s="53" t="s">
        <v>17</v>
      </c>
      <c r="N1418" s="148" t="s">
        <v>1447</v>
      </c>
      <c r="O1418" s="148" t="s">
        <v>1783</v>
      </c>
      <c r="P1418" s="53">
        <v>3.38</v>
      </c>
      <c r="Q1418" s="53" t="s">
        <v>46</v>
      </c>
      <c r="R1418" s="53" t="s">
        <v>47</v>
      </c>
      <c r="S1418" s="53" t="s">
        <v>75</v>
      </c>
      <c r="T1418" s="53" t="s">
        <v>416</v>
      </c>
      <c r="U1418" s="53" t="s">
        <v>50</v>
      </c>
    </row>
    <row r="1419" spans="1:21" s="186" customFormat="1" ht="15" customHeight="1" x14ac:dyDescent="0.25">
      <c r="A1419" s="53" t="str">
        <f>IFERROR(VLOOKUP(D1419,[28]CODIGOS!$A$1:$I$1872,2,0),"CODIGO INVALIDO ")</f>
        <v>ZONA 3</v>
      </c>
      <c r="B1419" s="53" t="str">
        <f>IFERROR(VLOOKUP(D1419,[28]CODIGOS!$A$1:$I$1872,3,0),"CODIGO INVALIDO ")</f>
        <v>TUNGURAHUA</v>
      </c>
      <c r="C1419" s="53" t="str">
        <f>IFERROR(VLOOKUP(D1419,[28]CODIGOS!$A$1:$I$1872,4,0),"CODIGO INVALIDO ")</f>
        <v>QUERO</v>
      </c>
      <c r="D1419" s="53" t="s">
        <v>1784</v>
      </c>
      <c r="E1419" s="53" t="str">
        <f>IFERROR(VLOOKUP(D1419,[29]CODIGOS!$A$1:$I$1872,6,0),"CODIGO INVALIDO ")</f>
        <v>QUERO</v>
      </c>
      <c r="F1419" s="53" t="str">
        <f>IFERROR(VLOOKUP(D1419,[29]CODIGOS!$A$1:$I$1872,7,0),"CODIGO INVALIDO ")</f>
        <v>QUERO</v>
      </c>
      <c r="G1419" s="53" t="str">
        <f>IFERROR(VLOOKUP(D1419,[29]CODIGOS!$A$1:$I$1872,8,0),"CODIGO INVALIDO ")</f>
        <v>QUERO 1</v>
      </c>
      <c r="H1419" s="53" t="s">
        <v>1785</v>
      </c>
      <c r="I1419" s="53">
        <v>-1.3784044334005601</v>
      </c>
      <c r="J1419" s="129">
        <v>-78.609023094177203</v>
      </c>
      <c r="K1419" s="24">
        <v>44944</v>
      </c>
      <c r="L1419" s="53" t="s">
        <v>97</v>
      </c>
      <c r="M1419" s="53" t="s">
        <v>17</v>
      </c>
      <c r="N1419" s="148" t="s">
        <v>1448</v>
      </c>
      <c r="O1419" s="148" t="s">
        <v>1786</v>
      </c>
      <c r="P1419" s="53">
        <v>8.11</v>
      </c>
      <c r="Q1419" s="53" t="s">
        <v>46</v>
      </c>
      <c r="R1419" s="53" t="s">
        <v>47</v>
      </c>
      <c r="S1419" s="53" t="s">
        <v>467</v>
      </c>
      <c r="T1419" s="53" t="s">
        <v>962</v>
      </c>
      <c r="U1419" s="53" t="s">
        <v>50</v>
      </c>
    </row>
    <row r="1420" spans="1:21" s="186" customFormat="1" ht="15" customHeight="1" x14ac:dyDescent="0.25">
      <c r="A1420" s="53" t="str">
        <f>IFERROR(VLOOKUP(D1420,[28]CODIGOS!$A$1:$I$1872,2,0),"CODIGO INVALIDO ")</f>
        <v>ZONA 3</v>
      </c>
      <c r="B1420" s="53" t="str">
        <f>IFERROR(VLOOKUP(D1420,[28]CODIGOS!$A$1:$I$1872,3,0),"CODIGO INVALIDO ")</f>
        <v>TUNGURAHUA</v>
      </c>
      <c r="C1420" s="53" t="str">
        <f>IFERROR(VLOOKUP(D1420,[28]CODIGOS!$A$1:$I$1872,4,0),"CODIGO INVALIDO ")</f>
        <v>SANTIAGO DE PILLARO</v>
      </c>
      <c r="D1420" s="53" t="s">
        <v>1787</v>
      </c>
      <c r="E1420" s="53" t="str">
        <f>IFERROR(VLOOKUP(D1420,[29]CODIGOS!$A$1:$I$1872,6,0),"CODIGO INVALIDO ")</f>
        <v>PILLARO</v>
      </c>
      <c r="F1420" s="53" t="str">
        <f>IFERROR(VLOOKUP(D1420,[29]CODIGOS!$A$1:$I$1872,7,0),"CODIGO INVALIDO ")</f>
        <v>PILLARO</v>
      </c>
      <c r="G1420" s="53" t="str">
        <f>IFERROR(VLOOKUP(D1420,[29]CODIGOS!$A$1:$I$1872,8,0),"CODIGO INVALIDO ")</f>
        <v>PILLARO 1</v>
      </c>
      <c r="H1420" s="53" t="s">
        <v>1788</v>
      </c>
      <c r="I1420" s="53">
        <v>-1.1710996507262299</v>
      </c>
      <c r="J1420" s="129">
        <v>-78.542783260345402</v>
      </c>
      <c r="K1420" s="24">
        <v>44947</v>
      </c>
      <c r="L1420" s="53" t="s">
        <v>97</v>
      </c>
      <c r="M1420" s="53" t="s">
        <v>17</v>
      </c>
      <c r="N1420" s="148" t="s">
        <v>1479</v>
      </c>
      <c r="O1420" s="148" t="s">
        <v>1789</v>
      </c>
      <c r="P1420" s="53">
        <v>4.57</v>
      </c>
      <c r="Q1420" s="53" t="s">
        <v>46</v>
      </c>
      <c r="R1420" s="53" t="s">
        <v>47</v>
      </c>
      <c r="S1420" s="53" t="s">
        <v>416</v>
      </c>
      <c r="T1420" s="53" t="s">
        <v>239</v>
      </c>
      <c r="U1420" s="53" t="s">
        <v>50</v>
      </c>
    </row>
    <row r="1421" spans="1:21" s="186" customFormat="1" ht="15" customHeight="1" x14ac:dyDescent="0.25">
      <c r="A1421" s="53" t="str">
        <f>IFERROR(VLOOKUP(D1421,[28]CODIGOS!$A$1:$I$1872,2,0),"CODIGO INVALIDO ")</f>
        <v>ZONA 3</v>
      </c>
      <c r="B1421" s="53" t="str">
        <f>IFERROR(VLOOKUP(D1421,[28]CODIGOS!$A$1:$I$1872,3,0),"CODIGO INVALIDO ")</f>
        <v>TUNGURAHUA</v>
      </c>
      <c r="C1421" s="53" t="str">
        <f>IFERROR(VLOOKUP(D1421,[28]CODIGOS!$A$1:$I$1872,4,0),"CODIGO INVALIDO ")</f>
        <v>AMBATO</v>
      </c>
      <c r="D1421" s="53" t="s">
        <v>1790</v>
      </c>
      <c r="E1421" s="53" t="str">
        <f>IFERROR(VLOOKUP(D1421,[29]CODIGOS!$A$1:$I$1872,6,0),"CODIGO INVALIDO ")</f>
        <v>AMBATO SUR</v>
      </c>
      <c r="F1421" s="53" t="str">
        <f>IFERROR(VLOOKUP(D1421,[29]CODIGOS!$A$1:$I$1872,7,0),"CODIGO INVALIDO ")</f>
        <v>TECHO PROPIO</v>
      </c>
      <c r="G1421" s="53" t="str">
        <f>IFERROR(VLOOKUP(D1421,[29]CODIGOS!$A$1:$I$1872,8,0),"CODIGO INVALIDO ")</f>
        <v>TECHO PROPIO 1</v>
      </c>
      <c r="H1421" s="53" t="s">
        <v>1791</v>
      </c>
      <c r="I1421" s="53">
        <v>-1.25864871780597</v>
      </c>
      <c r="J1421" s="129">
        <v>-78.585591316223102</v>
      </c>
      <c r="K1421" s="24">
        <v>44960</v>
      </c>
      <c r="L1421" s="53" t="s">
        <v>97</v>
      </c>
      <c r="M1421" s="53" t="s">
        <v>17</v>
      </c>
      <c r="N1421" s="148" t="s">
        <v>1728</v>
      </c>
      <c r="O1421" s="148" t="s">
        <v>1792</v>
      </c>
      <c r="P1421" s="53">
        <v>12.55</v>
      </c>
      <c r="Q1421" s="53" t="s">
        <v>46</v>
      </c>
      <c r="R1421" s="53" t="s">
        <v>47</v>
      </c>
      <c r="S1421" s="53" t="s">
        <v>83</v>
      </c>
      <c r="T1421" s="53"/>
      <c r="U1421" s="53" t="s">
        <v>50</v>
      </c>
    </row>
    <row r="1422" spans="1:21" s="186" customFormat="1" ht="15" customHeight="1" x14ac:dyDescent="0.25">
      <c r="A1422" s="53" t="str">
        <f>IFERROR(VLOOKUP(D1422,[28]CODIGOS!$A$1:$I$1872,2,0),"CODIGO INVALIDO ")</f>
        <v>ZONA 3</v>
      </c>
      <c r="B1422" s="53" t="str">
        <f>IFERROR(VLOOKUP(D1422,[28]CODIGOS!$A$1:$I$1872,3,0),"CODIGO INVALIDO ")</f>
        <v>TUNGURAHUA</v>
      </c>
      <c r="C1422" s="53" t="str">
        <f>IFERROR(VLOOKUP(D1422,[28]CODIGOS!$A$1:$I$1872,4,0),"CODIGO INVALIDO ")</f>
        <v>AMBATO</v>
      </c>
      <c r="D1422" s="53" t="s">
        <v>1793</v>
      </c>
      <c r="E1422" s="53" t="str">
        <f>IFERROR(VLOOKUP(D1422,[29]CODIGOS!$A$1:$I$1872,6,0),"CODIGO INVALIDO ")</f>
        <v>AMBATO SUR</v>
      </c>
      <c r="F1422" s="53" t="str">
        <f>IFERROR(VLOOKUP(D1422,[29]CODIGOS!$A$1:$I$1872,7,0),"CODIGO INVALIDO ")</f>
        <v>SIMON BOLIVAR</v>
      </c>
      <c r="G1422" s="53" t="str">
        <f>IFERROR(VLOOKUP(D1422,[29]CODIGOS!$A$1:$I$1872,8,0),"CODIGO INVALIDO ")</f>
        <v>SIMON BOLIVAR 1</v>
      </c>
      <c r="H1422" s="53" t="s">
        <v>1794</v>
      </c>
      <c r="I1422" s="53">
        <v>-1.2997084662268701</v>
      </c>
      <c r="J1422" s="129">
        <v>-78.615825176238999</v>
      </c>
      <c r="K1422" s="24">
        <v>44961</v>
      </c>
      <c r="L1422" s="53" t="s">
        <v>97</v>
      </c>
      <c r="M1422" s="53" t="s">
        <v>17</v>
      </c>
      <c r="N1422" s="148" t="s">
        <v>1705</v>
      </c>
      <c r="O1422" s="148" t="s">
        <v>1795</v>
      </c>
      <c r="P1422" s="53">
        <v>13.89</v>
      </c>
      <c r="Q1422" s="53" t="s">
        <v>46</v>
      </c>
      <c r="R1422" s="53" t="s">
        <v>47</v>
      </c>
      <c r="S1422" s="53" t="s">
        <v>467</v>
      </c>
      <c r="T1422" s="53" t="s">
        <v>962</v>
      </c>
      <c r="U1422" s="53" t="s">
        <v>50</v>
      </c>
    </row>
    <row r="1423" spans="1:21" s="186" customFormat="1" ht="15" customHeight="1" x14ac:dyDescent="0.25">
      <c r="A1423" s="53" t="str">
        <f>IFERROR(VLOOKUP(D1423,[28]CODIGOS!$A$1:$I$1872,2,0),"CODIGO INVALIDO ")</f>
        <v>ZONA 3</v>
      </c>
      <c r="B1423" s="53" t="str">
        <f>IFERROR(VLOOKUP(D1423,[28]CODIGOS!$A$1:$I$1872,3,0),"CODIGO INVALIDO ")</f>
        <v>TUNGURAHUA</v>
      </c>
      <c r="C1423" s="53" t="str">
        <f>IFERROR(VLOOKUP(D1423,[28]CODIGOS!$A$1:$I$1872,4,0),"CODIGO INVALIDO ")</f>
        <v>SAN PEDRO DE PELILEO</v>
      </c>
      <c r="D1423" s="53" t="s">
        <v>556</v>
      </c>
      <c r="E1423" s="53" t="str">
        <f>IFERROR(VLOOKUP(D1423,[29]CODIGOS!$A$1:$I$1872,6,0),"CODIGO INVALIDO ")</f>
        <v>PATATE</v>
      </c>
      <c r="F1423" s="53" t="str">
        <f>IFERROR(VLOOKUP(D1423,[29]CODIGOS!$A$1:$I$1872,7,0),"CODIGO INVALIDO ")</f>
        <v>PELILEO GRANDE</v>
      </c>
      <c r="G1423" s="53" t="str">
        <f>IFERROR(VLOOKUP(D1423,[29]CODIGOS!$A$1:$I$1872,8,0),"CODIGO INVALIDO ")</f>
        <v>PELILEO GRANDE 1</v>
      </c>
      <c r="H1423" s="53" t="s">
        <v>836</v>
      </c>
      <c r="I1423" s="53">
        <v>-1.3911787451625399</v>
      </c>
      <c r="J1423" s="129">
        <v>-78.514823913574205</v>
      </c>
      <c r="K1423" s="24">
        <v>45003</v>
      </c>
      <c r="L1423" s="53" t="s">
        <v>97</v>
      </c>
      <c r="M1423" s="53" t="s">
        <v>17</v>
      </c>
      <c r="N1423" s="148" t="s">
        <v>1393</v>
      </c>
      <c r="O1423" s="148" t="s">
        <v>1709</v>
      </c>
      <c r="P1423" s="53">
        <v>14.89</v>
      </c>
      <c r="Q1423" s="53" t="s">
        <v>46</v>
      </c>
      <c r="R1423" s="53" t="s">
        <v>47</v>
      </c>
      <c r="S1423" s="53" t="s">
        <v>166</v>
      </c>
      <c r="T1423" s="53" t="s">
        <v>48</v>
      </c>
      <c r="U1423" s="23" t="s">
        <v>50</v>
      </c>
    </row>
    <row r="1424" spans="1:21" s="185" customFormat="1" ht="15" customHeight="1" x14ac:dyDescent="0.25">
      <c r="A1424" s="53" t="str">
        <f>IFERROR(VLOOKUP(D1424,[28]CODIGOS!$A$1:$I$1872,2,0),"CODIGO INVALIDO ")</f>
        <v>ZONA 3</v>
      </c>
      <c r="B1424" s="53" t="str">
        <f>IFERROR(VLOOKUP(D1424,[28]CODIGOS!$A$1:$I$1872,3,0),"CODIGO INVALIDO ")</f>
        <v>TUNGURAHUA</v>
      </c>
      <c r="C1424" s="53" t="str">
        <f>IFERROR(VLOOKUP(D1424,[28]CODIGOS!$A$1:$I$1872,4,0),"CODIGO INVALIDO ")</f>
        <v>BAÑOS DE AGUA SANTA</v>
      </c>
      <c r="D1424" s="23" t="s">
        <v>630</v>
      </c>
      <c r="E1424" s="53" t="str">
        <f>IFERROR(VLOOKUP(D1424,[29]CODIGOS!$A$1:$I$1872,6,0),"CODIGO INVALIDO ")</f>
        <v>BAÑOS</v>
      </c>
      <c r="F1424" s="53" t="str">
        <f>IFERROR(VLOOKUP(D1424,[29]CODIGOS!$A$1:$I$1872,7,0),"CODIGO INVALIDO ")</f>
        <v>RIO NEGRO</v>
      </c>
      <c r="G1424" s="53" t="str">
        <f>IFERROR(VLOOKUP(D1424,[29]CODIGOS!$A$1:$I$1872,8,0),"CODIGO INVALIDO ")</f>
        <v>RIO NEGRO 1</v>
      </c>
      <c r="H1424" s="23" t="s">
        <v>1796</v>
      </c>
      <c r="I1424" s="23">
        <v>-1.4624068501049099</v>
      </c>
      <c r="J1424" s="129">
        <v>-78.210607767105103</v>
      </c>
      <c r="K1424" s="24">
        <v>45016</v>
      </c>
      <c r="L1424" s="53" t="s">
        <v>97</v>
      </c>
      <c r="M1424" s="53" t="s">
        <v>17</v>
      </c>
      <c r="N1424" s="62">
        <v>0.47916666666666669</v>
      </c>
      <c r="O1424" s="62">
        <v>0.58333333333333337</v>
      </c>
      <c r="P1424" s="23">
        <v>3.38</v>
      </c>
      <c r="Q1424" s="23" t="s">
        <v>46</v>
      </c>
      <c r="R1424" s="23" t="s">
        <v>47</v>
      </c>
      <c r="S1424" s="23" t="s">
        <v>1797</v>
      </c>
      <c r="T1424" s="23"/>
      <c r="U1424" s="23" t="s">
        <v>50</v>
      </c>
    </row>
    <row r="1425" spans="1:21" s="186" customFormat="1" ht="15" customHeight="1" x14ac:dyDescent="0.25">
      <c r="A1425" s="53" t="str">
        <f>IFERROR(VLOOKUP(D1425,[28]CODIGOS!$A$1:$I$1872,2,0),"CODIGO INVALIDO ")</f>
        <v>ZONA 3</v>
      </c>
      <c r="B1425" s="53" t="str">
        <f>IFERROR(VLOOKUP(D1425,[28]CODIGOS!$A$1:$I$1872,3,0),"CODIGO INVALIDO ")</f>
        <v>TUNGURAHUA</v>
      </c>
      <c r="C1425" s="53" t="str">
        <f>IFERROR(VLOOKUP(D1425,[28]CODIGOS!$A$1:$I$1872,4,0),"CODIGO INVALIDO ")</f>
        <v>SANTIAGO DE PILLARO</v>
      </c>
      <c r="D1425" s="53" t="s">
        <v>1798</v>
      </c>
      <c r="E1425" s="53" t="str">
        <f>IFERROR(VLOOKUP(D1425,[29]CODIGOS!$A$1:$I$1872,6,0),"CODIGO INVALIDO ")</f>
        <v>PILLARO</v>
      </c>
      <c r="F1425" s="53" t="str">
        <f>IFERROR(VLOOKUP(D1425,[29]CODIGOS!$A$1:$I$1872,7,0),"CODIGO INVALIDO ")</f>
        <v>SAN ANDRES</v>
      </c>
      <c r="G1425" s="53" t="str">
        <f>IFERROR(VLOOKUP(D1425,[29]CODIGOS!$A$1:$I$1872,8,0),"CODIGO INVALIDO ")</f>
        <v>SAN ANDRES 2</v>
      </c>
      <c r="H1425" s="53" t="s">
        <v>1799</v>
      </c>
      <c r="I1425" s="53">
        <v>-1.10100049317991</v>
      </c>
      <c r="J1425" s="129">
        <v>-78.505403995513902</v>
      </c>
      <c r="K1425" s="24">
        <v>45043</v>
      </c>
      <c r="L1425" s="53" t="s">
        <v>97</v>
      </c>
      <c r="M1425" s="53" t="s">
        <v>17</v>
      </c>
      <c r="N1425" s="148" t="s">
        <v>1800</v>
      </c>
      <c r="O1425" s="148" t="s">
        <v>1448</v>
      </c>
      <c r="P1425" s="53">
        <v>16.5</v>
      </c>
      <c r="Q1425" s="53" t="s">
        <v>46</v>
      </c>
      <c r="R1425" s="53" t="s">
        <v>47</v>
      </c>
      <c r="S1425" s="53" t="s">
        <v>176</v>
      </c>
      <c r="T1425" s="53" t="s">
        <v>216</v>
      </c>
      <c r="U1425" s="53" t="s">
        <v>50</v>
      </c>
    </row>
    <row r="1426" spans="1:21" s="186" customFormat="1" ht="15" customHeight="1" x14ac:dyDescent="0.25">
      <c r="A1426" s="53" t="str">
        <f>IFERROR(VLOOKUP(D1426,[28]CODIGOS!$A$1:$I$1872,2,0),"CODIGO INVALIDO ")</f>
        <v>ZONA 3</v>
      </c>
      <c r="B1426" s="53" t="str">
        <f>IFERROR(VLOOKUP(D1426,[28]CODIGOS!$A$1:$I$1872,3,0),"CODIGO INVALIDO ")</f>
        <v>TUNGURAHUA</v>
      </c>
      <c r="C1426" s="53" t="str">
        <f>IFERROR(VLOOKUP(D1426,[28]CODIGOS!$A$1:$I$1872,4,0),"CODIGO INVALIDO ")</f>
        <v>AMBATO</v>
      </c>
      <c r="D1426" s="53" t="s">
        <v>1801</v>
      </c>
      <c r="E1426" s="53" t="str">
        <f>IFERROR(VLOOKUP(D1426,[29]CODIGOS!$A$1:$I$1872,6,0),"CODIGO INVALIDO ")</f>
        <v>AMBATO SUR</v>
      </c>
      <c r="F1426" s="53" t="str">
        <f>IFERROR(VLOOKUP(D1426,[29]CODIGOS!$A$1:$I$1872,7,0),"CODIGO INVALIDO ")</f>
        <v>PILAHUIN</v>
      </c>
      <c r="G1426" s="53" t="str">
        <f>IFERROR(VLOOKUP(D1426,[29]CODIGOS!$A$1:$I$1872,8,0),"CODIGO INVALIDO ")</f>
        <v>PILAHUIN 2</v>
      </c>
      <c r="H1426" s="53" t="s">
        <v>1802</v>
      </c>
      <c r="I1426" s="53">
        <v>-1.3040417971263201</v>
      </c>
      <c r="J1426" s="129">
        <v>-78.707642555236802</v>
      </c>
      <c r="K1426" s="24">
        <v>45047</v>
      </c>
      <c r="L1426" s="53" t="s">
        <v>97</v>
      </c>
      <c r="M1426" s="53" t="s">
        <v>17</v>
      </c>
      <c r="N1426" s="148" t="s">
        <v>1728</v>
      </c>
      <c r="O1426" s="148" t="s">
        <v>1803</v>
      </c>
      <c r="P1426" s="53">
        <v>5.3</v>
      </c>
      <c r="Q1426" s="53" t="s">
        <v>46</v>
      </c>
      <c r="R1426" s="53" t="s">
        <v>47</v>
      </c>
      <c r="S1426" s="53" t="s">
        <v>467</v>
      </c>
      <c r="T1426" s="53" t="s">
        <v>382</v>
      </c>
      <c r="U1426" s="53" t="s">
        <v>50</v>
      </c>
    </row>
    <row r="1427" spans="1:21" s="186" customFormat="1" ht="15" customHeight="1" x14ac:dyDescent="0.25">
      <c r="A1427" s="53" t="str">
        <f>IFERROR(VLOOKUP(D1427,[28]CODIGOS!$A$1:$I$1872,2,0),"CODIGO INVALIDO ")</f>
        <v>ZONA 3</v>
      </c>
      <c r="B1427" s="53" t="str">
        <f>IFERROR(VLOOKUP(D1427,[28]CODIGOS!$A$1:$I$1872,3,0),"CODIGO INVALIDO ")</f>
        <v>TUNGURAHUA</v>
      </c>
      <c r="C1427" s="53" t="str">
        <f>IFERROR(VLOOKUP(D1427,[28]CODIGOS!$A$1:$I$1872,4,0),"CODIGO INVALIDO ")</f>
        <v>AMBATO</v>
      </c>
      <c r="D1427" s="53" t="s">
        <v>1804</v>
      </c>
      <c r="E1427" s="53" t="str">
        <f>IFERROR(VLOOKUP(D1427,[29]CODIGOS!$A$1:$I$1872,6,0),"CODIGO INVALIDO ")</f>
        <v>AMBATO NORTE</v>
      </c>
      <c r="F1427" s="53" t="str">
        <f>IFERROR(VLOOKUP(D1427,[29]CODIGOS!$A$1:$I$1872,7,0),"CODIGO INVALIDO ")</f>
        <v>LA MATRIZ</v>
      </c>
      <c r="G1427" s="53" t="str">
        <f>IFERROR(VLOOKUP(D1427,[29]CODIGOS!$A$1:$I$1872,8,0),"CODIGO INVALIDO ")</f>
        <v>LA MATRIZ 2</v>
      </c>
      <c r="H1427" s="53" t="s">
        <v>1805</v>
      </c>
      <c r="I1427" s="53">
        <v>-1.2339246010312801</v>
      </c>
      <c r="J1427" s="129">
        <v>-78.621253967285099</v>
      </c>
      <c r="K1427" s="24">
        <v>45048</v>
      </c>
      <c r="L1427" s="53" t="s">
        <v>97</v>
      </c>
      <c r="M1427" s="53" t="s">
        <v>17</v>
      </c>
      <c r="N1427" s="148" t="s">
        <v>1448</v>
      </c>
      <c r="O1427" s="148" t="s">
        <v>1806</v>
      </c>
      <c r="P1427" s="53">
        <v>5.23</v>
      </c>
      <c r="Q1427" s="53" t="s">
        <v>46</v>
      </c>
      <c r="R1427" s="53" t="s">
        <v>47</v>
      </c>
      <c r="S1427" s="53" t="s">
        <v>48</v>
      </c>
      <c r="T1427" s="53"/>
      <c r="U1427" s="53" t="s">
        <v>50</v>
      </c>
    </row>
    <row r="1428" spans="1:21" s="186" customFormat="1" ht="15" customHeight="1" x14ac:dyDescent="0.25">
      <c r="A1428" s="53" t="str">
        <f>IFERROR(VLOOKUP(D1428,[28]CODIGOS!$A$1:$I$1872,2,0),"CODIGO INVALIDO ")</f>
        <v>ZONA 3</v>
      </c>
      <c r="B1428" s="53" t="str">
        <f>IFERROR(VLOOKUP(D1428,[28]CODIGOS!$A$1:$I$1872,3,0),"CODIGO INVALIDO ")</f>
        <v>TUNGURAHUA</v>
      </c>
      <c r="C1428" s="53" t="str">
        <f>IFERROR(VLOOKUP(D1428,[28]CODIGOS!$A$1:$I$1872,4,0),"CODIGO INVALIDO ")</f>
        <v>AMBATO</v>
      </c>
      <c r="D1428" s="53" t="s">
        <v>179</v>
      </c>
      <c r="E1428" s="53" t="str">
        <f>IFERROR(VLOOKUP(D1428,[29]CODIGOS!$A$1:$I$1872,6,0),"CODIGO INVALIDO ")</f>
        <v>AMBATO SUR</v>
      </c>
      <c r="F1428" s="53" t="str">
        <f>IFERROR(VLOOKUP(D1428,[29]CODIGOS!$A$1:$I$1872,7,0),"CODIGO INVALIDO ")</f>
        <v>HUACHI GRANDE</v>
      </c>
      <c r="G1428" s="53" t="str">
        <f>IFERROR(VLOOKUP(D1428,[29]CODIGOS!$A$1:$I$1872,8,0),"CODIGO INVALIDO ")</f>
        <v>HUACHI GRANDE 1</v>
      </c>
      <c r="H1428" s="53" t="s">
        <v>1807</v>
      </c>
      <c r="I1428" s="53">
        <v>-1.33188648691556</v>
      </c>
      <c r="J1428" s="129">
        <v>-78.660725355148301</v>
      </c>
      <c r="K1428" s="24">
        <v>45091</v>
      </c>
      <c r="L1428" s="53" t="s">
        <v>97</v>
      </c>
      <c r="M1428" s="53" t="s">
        <v>17</v>
      </c>
      <c r="N1428" s="148" t="s">
        <v>1496</v>
      </c>
      <c r="O1428" s="148" t="s">
        <v>1539</v>
      </c>
      <c r="P1428" s="53">
        <v>10.26</v>
      </c>
      <c r="Q1428" s="53" t="s">
        <v>46</v>
      </c>
      <c r="R1428" s="23" t="s">
        <v>47</v>
      </c>
      <c r="S1428" s="53" t="s">
        <v>176</v>
      </c>
      <c r="T1428" s="53"/>
      <c r="U1428" s="53" t="s">
        <v>50</v>
      </c>
    </row>
    <row r="1429" spans="1:21" s="186" customFormat="1" ht="15" customHeight="1" x14ac:dyDescent="0.25">
      <c r="A1429" s="53" t="str">
        <f>IFERROR(VLOOKUP(D1429,[28]CODIGOS!$A$1:$I$1872,2,0),"CODIGO INVALIDO ")</f>
        <v>ZONA 3</v>
      </c>
      <c r="B1429" s="53" t="str">
        <f>IFERROR(VLOOKUP(D1429,[28]CODIGOS!$A$1:$I$1872,3,0),"CODIGO INVALIDO ")</f>
        <v>TUNGURAHUA</v>
      </c>
      <c r="C1429" s="53" t="str">
        <f>IFERROR(VLOOKUP(D1429,[28]CODIGOS!$A$1:$I$1872,4,0),"CODIGO INVALIDO ")</f>
        <v>AMBATO</v>
      </c>
      <c r="D1429" s="53" t="s">
        <v>177</v>
      </c>
      <c r="E1429" s="53" t="str">
        <f>IFERROR(VLOOKUP(D1429,[29]CODIGOS!$A$1:$I$1872,6,0),"CODIGO INVALIDO ")</f>
        <v>AMBATO SUR</v>
      </c>
      <c r="F1429" s="53" t="str">
        <f>IFERROR(VLOOKUP(D1429,[29]CODIGOS!$A$1:$I$1872,7,0),"CODIGO INVALIDO ")</f>
        <v>PICAIHUA</v>
      </c>
      <c r="G1429" s="53" t="str">
        <f>IFERROR(VLOOKUP(D1429,[29]CODIGOS!$A$1:$I$1872,8,0),"CODIGO INVALIDO ")</f>
        <v>PICAIHUA 1</v>
      </c>
      <c r="H1429" s="53" t="s">
        <v>1808</v>
      </c>
      <c r="I1429" s="53">
        <v>-1.2834369570434601</v>
      </c>
      <c r="J1429" s="129">
        <v>-78.594957590103107</v>
      </c>
      <c r="K1429" s="24">
        <v>45092</v>
      </c>
      <c r="L1429" s="53" t="s">
        <v>97</v>
      </c>
      <c r="M1429" s="53" t="s">
        <v>17</v>
      </c>
      <c r="N1429" s="148" t="s">
        <v>1507</v>
      </c>
      <c r="O1429" s="148" t="s">
        <v>1399</v>
      </c>
      <c r="P1429" s="53">
        <v>4.4000000000000004</v>
      </c>
      <c r="Q1429" s="53" t="s">
        <v>46</v>
      </c>
      <c r="R1429" s="23" t="s">
        <v>47</v>
      </c>
      <c r="S1429" s="53" t="s">
        <v>1274</v>
      </c>
      <c r="T1429" s="53"/>
      <c r="U1429" s="53" t="s">
        <v>50</v>
      </c>
    </row>
    <row r="1430" spans="1:21" s="186" customFormat="1" ht="15" customHeight="1" x14ac:dyDescent="0.25">
      <c r="A1430" s="53" t="str">
        <f>IFERROR(VLOOKUP(D1430,[28]CODIGOS!$A$1:$I$1872,2,0),"CODIGO INVALIDO ")</f>
        <v>ZONA 3</v>
      </c>
      <c r="B1430" s="53" t="str">
        <f>IFERROR(VLOOKUP(D1430,[28]CODIGOS!$A$1:$I$1872,3,0),"CODIGO INVALIDO ")</f>
        <v>TUNGURAHUA</v>
      </c>
      <c r="C1430" s="53" t="str">
        <f>IFERROR(VLOOKUP(D1430,[28]CODIGOS!$A$1:$I$1872,4,0),"CODIGO INVALIDO ")</f>
        <v>AMBATO</v>
      </c>
      <c r="D1430" s="53" t="s">
        <v>177</v>
      </c>
      <c r="E1430" s="53" t="str">
        <f>IFERROR(VLOOKUP(D1430,[29]CODIGOS!$A$1:$I$1872,6,0),"CODIGO INVALIDO ")</f>
        <v>AMBATO SUR</v>
      </c>
      <c r="F1430" s="53" t="str">
        <f>IFERROR(VLOOKUP(D1430,[29]CODIGOS!$A$1:$I$1872,7,0),"CODIGO INVALIDO ")</f>
        <v>PICAIHUA</v>
      </c>
      <c r="G1430" s="53" t="str">
        <f>IFERROR(VLOOKUP(D1430,[29]CODIGOS!$A$1:$I$1872,8,0),"CODIGO INVALIDO ")</f>
        <v>PICAIHUA 1</v>
      </c>
      <c r="H1430" s="53" t="s">
        <v>1809</v>
      </c>
      <c r="I1430" s="53">
        <v>-1.2894435908836299</v>
      </c>
      <c r="J1430" s="129">
        <v>-78.605053424835205</v>
      </c>
      <c r="K1430" s="24">
        <v>45093</v>
      </c>
      <c r="L1430" s="53" t="s">
        <v>97</v>
      </c>
      <c r="M1430" s="53" t="s">
        <v>17</v>
      </c>
      <c r="N1430" s="148" t="s">
        <v>1728</v>
      </c>
      <c r="O1430" s="148" t="s">
        <v>1810</v>
      </c>
      <c r="P1430" s="53">
        <v>5.03</v>
      </c>
      <c r="Q1430" s="53" t="s">
        <v>46</v>
      </c>
      <c r="R1430" s="23" t="s">
        <v>47</v>
      </c>
      <c r="S1430" s="53" t="s">
        <v>467</v>
      </c>
      <c r="T1430" s="53" t="s">
        <v>427</v>
      </c>
      <c r="U1430" s="53" t="s">
        <v>50</v>
      </c>
    </row>
    <row r="1431" spans="1:21" s="186" customFormat="1" ht="15" customHeight="1" x14ac:dyDescent="0.25">
      <c r="A1431" s="53" t="str">
        <f>IFERROR(VLOOKUP(D1431,[28]CODIGOS!$A$1:$I$1872,2,0),"CODIGO INVALIDO ")</f>
        <v>ZONA 3</v>
      </c>
      <c r="B1431" s="53" t="str">
        <f>IFERROR(VLOOKUP(D1431,[28]CODIGOS!$A$1:$I$1872,3,0),"CODIGO INVALIDO ")</f>
        <v>TUNGURAHUA</v>
      </c>
      <c r="C1431" s="53" t="str">
        <f>IFERROR(VLOOKUP(D1431,[28]CODIGOS!$A$1:$I$1872,4,0),"CODIGO INVALIDO ")</f>
        <v>AMBATO</v>
      </c>
      <c r="D1431" s="53" t="s">
        <v>1811</v>
      </c>
      <c r="E1431" s="53" t="str">
        <f>IFERROR(VLOOKUP(D1431,[29]CODIGOS!$A$1:$I$1872,6,0),"CODIGO INVALIDO ")</f>
        <v>AMBATO NORTE</v>
      </c>
      <c r="F1431" s="53" t="str">
        <f>IFERROR(VLOOKUP(D1431,[29]CODIGOS!$A$1:$I$1872,7,0),"CODIGO INVALIDO ")</f>
        <v>IZAMBA</v>
      </c>
      <c r="G1431" s="53" t="str">
        <f>IFERROR(VLOOKUP(D1431,[29]CODIGOS!$A$1:$I$1872,8,0),"CODIGO INVALIDO ")</f>
        <v>IZAMBA 1</v>
      </c>
      <c r="H1431" s="53" t="s">
        <v>1812</v>
      </c>
      <c r="I1431" s="53">
        <v>-1.2152684298682599</v>
      </c>
      <c r="J1431" s="129">
        <v>-78.592901553946206</v>
      </c>
      <c r="K1431" s="24">
        <v>45127</v>
      </c>
      <c r="L1431" s="53" t="s">
        <v>97</v>
      </c>
      <c r="M1431" s="53" t="s">
        <v>17</v>
      </c>
      <c r="N1431" s="148" t="s">
        <v>1393</v>
      </c>
      <c r="O1431" s="148" t="s">
        <v>1813</v>
      </c>
      <c r="P1431" s="53">
        <v>30.42</v>
      </c>
      <c r="Q1431" s="53" t="s">
        <v>46</v>
      </c>
      <c r="R1431" s="53" t="s">
        <v>47</v>
      </c>
      <c r="S1431" s="53" t="s">
        <v>176</v>
      </c>
      <c r="T1431" s="53"/>
      <c r="U1431" s="53" t="s">
        <v>50</v>
      </c>
    </row>
    <row r="1432" spans="1:21" s="186" customFormat="1" ht="15" customHeight="1" x14ac:dyDescent="0.25">
      <c r="A1432" s="53" t="str">
        <f>IFERROR(VLOOKUP(D1432,[28]CODIGOS!$A$1:$I$1872,2,0),"CODIGO INVALIDO ")</f>
        <v>ZONA 3</v>
      </c>
      <c r="B1432" s="53" t="str">
        <f>IFERROR(VLOOKUP(D1432,[28]CODIGOS!$A$1:$I$1872,3,0),"CODIGO INVALIDO ")</f>
        <v>TUNGURAHUA</v>
      </c>
      <c r="C1432" s="53" t="str">
        <f>IFERROR(VLOOKUP(D1432,[28]CODIGOS!$A$1:$I$1872,4,0),"CODIGO INVALIDO ")</f>
        <v>QUERO</v>
      </c>
      <c r="D1432" s="53" t="s">
        <v>1784</v>
      </c>
      <c r="E1432" s="53" t="str">
        <f>IFERROR(VLOOKUP(D1432,[29]CODIGOS!$A$1:$I$1872,6,0),"CODIGO INVALIDO ")</f>
        <v>QUERO</v>
      </c>
      <c r="F1432" s="53" t="str">
        <f>IFERROR(VLOOKUP(D1432,[29]CODIGOS!$A$1:$I$1872,7,0),"CODIGO INVALIDO ")</f>
        <v>QUERO</v>
      </c>
      <c r="G1432" s="53" t="str">
        <f>IFERROR(VLOOKUP(D1432,[29]CODIGOS!$A$1:$I$1872,8,0),"CODIGO INVALIDO ")</f>
        <v>QUERO 1</v>
      </c>
      <c r="H1432" s="53" t="s">
        <v>1814</v>
      </c>
      <c r="I1432" s="53">
        <v>-1.3971529373045</v>
      </c>
      <c r="J1432" s="129">
        <v>-78.605748848495296</v>
      </c>
      <c r="K1432" s="24">
        <v>45141</v>
      </c>
      <c r="L1432" s="53" t="s">
        <v>97</v>
      </c>
      <c r="M1432" s="53" t="s">
        <v>17</v>
      </c>
      <c r="N1432" s="148">
        <v>0.5</v>
      </c>
      <c r="O1432" s="148">
        <v>0.625</v>
      </c>
      <c r="P1432" s="53">
        <v>6.32</v>
      </c>
      <c r="Q1432" s="53" t="s">
        <v>46</v>
      </c>
      <c r="R1432" s="53" t="s">
        <v>47</v>
      </c>
      <c r="S1432" s="53" t="s">
        <v>83</v>
      </c>
      <c r="T1432" s="53"/>
      <c r="U1432" s="53" t="s">
        <v>50</v>
      </c>
    </row>
    <row r="1433" spans="1:21" s="186" customFormat="1" ht="15" customHeight="1" x14ac:dyDescent="0.25">
      <c r="A1433" s="53" t="str">
        <f>IFERROR(VLOOKUP(D1433,[28]CODIGOS!$A$1:$I$1872,2,0),"CODIGO INVALIDO ")</f>
        <v>ZONA 3</v>
      </c>
      <c r="B1433" s="53" t="str">
        <f>IFERROR(VLOOKUP(D1433,[28]CODIGOS!$A$1:$I$1872,3,0),"CODIGO INVALIDO ")</f>
        <v>TUNGURAHUA</v>
      </c>
      <c r="C1433" s="53" t="str">
        <f>IFERROR(VLOOKUP(D1433,[28]CODIGOS!$A$1:$I$1872,4,0),"CODIGO INVALIDO ")</f>
        <v>AMBATO</v>
      </c>
      <c r="D1433" s="53" t="s">
        <v>1815</v>
      </c>
      <c r="E1433" s="53" t="str">
        <f>IFERROR(VLOOKUP(D1433,[29]CODIGOS!$A$1:$I$1872,6,0),"CODIGO INVALIDO ")</f>
        <v>AMBATO NORTE</v>
      </c>
      <c r="F1433" s="53" t="str">
        <f>IFERROR(VLOOKUP(D1433,[29]CODIGOS!$A$1:$I$1872,7,0),"CODIGO INVALIDO ")</f>
        <v>QUISAPINCHA</v>
      </c>
      <c r="G1433" s="53" t="str">
        <f>IFERROR(VLOOKUP(D1433,[29]CODIGOS!$A$1:$I$1872,8,0),"CODIGO INVALIDO ")</f>
        <v>QUISAPINCHA 1</v>
      </c>
      <c r="H1433" s="53" t="s">
        <v>1816</v>
      </c>
      <c r="I1433" s="53">
        <v>-1.2416020682359501</v>
      </c>
      <c r="J1433" s="129">
        <v>-78.676296478923106</v>
      </c>
      <c r="K1433" s="24">
        <v>45180</v>
      </c>
      <c r="L1433" s="53" t="s">
        <v>97</v>
      </c>
      <c r="M1433" s="53" t="s">
        <v>17</v>
      </c>
      <c r="N1433" s="148">
        <v>0.48958333333333331</v>
      </c>
      <c r="O1433" s="148">
        <v>0.53819444444444442</v>
      </c>
      <c r="P1433" s="53">
        <v>28.22</v>
      </c>
      <c r="Q1433" s="53" t="s">
        <v>46</v>
      </c>
      <c r="R1433" s="23" t="s">
        <v>47</v>
      </c>
      <c r="S1433" s="53" t="s">
        <v>83</v>
      </c>
      <c r="T1433" s="53"/>
      <c r="U1433" s="23" t="s">
        <v>50</v>
      </c>
    </row>
    <row r="1434" spans="1:21" s="186" customFormat="1" ht="15" customHeight="1" x14ac:dyDescent="0.25">
      <c r="A1434" s="53" t="str">
        <f>IFERROR(VLOOKUP(D1434,[28]CODIGOS!$A$1:$I$1872,2,0),"CODIGO INVALIDO ")</f>
        <v>ZONA 3</v>
      </c>
      <c r="B1434" s="53" t="str">
        <f>IFERROR(VLOOKUP(D1434,[28]CODIGOS!$A$1:$I$1872,3,0),"CODIGO INVALIDO ")</f>
        <v>TUNGURAHUA</v>
      </c>
      <c r="C1434" s="53" t="str">
        <f>IFERROR(VLOOKUP(D1434,[28]CODIGOS!$A$1:$I$1872,4,0),"CODIGO INVALIDO ")</f>
        <v>AMBATO</v>
      </c>
      <c r="D1434" s="53" t="s">
        <v>1815</v>
      </c>
      <c r="E1434" s="53" t="str">
        <f>IFERROR(VLOOKUP(D1434,[29]CODIGOS!$A$1:$I$1872,6,0),"CODIGO INVALIDO ")</f>
        <v>AMBATO NORTE</v>
      </c>
      <c r="F1434" s="53" t="str">
        <f>IFERROR(VLOOKUP(D1434,[29]CODIGOS!$A$1:$I$1872,7,0),"CODIGO INVALIDO ")</f>
        <v>QUISAPINCHA</v>
      </c>
      <c r="G1434" s="53" t="str">
        <f>IFERROR(VLOOKUP(D1434,[29]CODIGOS!$A$1:$I$1872,8,0),"CODIGO INVALIDO ")</f>
        <v>QUISAPINCHA 1</v>
      </c>
      <c r="H1434" s="53" t="s">
        <v>1817</v>
      </c>
      <c r="I1434" s="53">
        <v>-1.23390022300807</v>
      </c>
      <c r="J1434" s="129">
        <v>-78.686397021224806</v>
      </c>
      <c r="K1434" s="24">
        <v>45180</v>
      </c>
      <c r="L1434" s="53" t="s">
        <v>97</v>
      </c>
      <c r="M1434" s="53" t="s">
        <v>17</v>
      </c>
      <c r="N1434" s="148">
        <v>0.54166666666666663</v>
      </c>
      <c r="O1434" s="148">
        <v>0.58888888888888891</v>
      </c>
      <c r="P1434" s="53">
        <v>5.2</v>
      </c>
      <c r="Q1434" s="53" t="s">
        <v>46</v>
      </c>
      <c r="R1434" s="23" t="s">
        <v>47</v>
      </c>
      <c r="S1434" s="53" t="s">
        <v>75</v>
      </c>
      <c r="T1434" s="53" t="s">
        <v>415</v>
      </c>
      <c r="U1434" s="23" t="s">
        <v>50</v>
      </c>
    </row>
    <row r="1435" spans="1:21" s="186" customFormat="1" ht="15" customHeight="1" x14ac:dyDescent="0.25">
      <c r="A1435" s="53" t="str">
        <f>IFERROR(VLOOKUP(D1435,[28]CODIGOS!$A$1:$I$1872,2,0),"CODIGO INVALIDO ")</f>
        <v>ZONA 3</v>
      </c>
      <c r="B1435" s="53" t="str">
        <f>IFERROR(VLOOKUP(D1435,[28]CODIGOS!$A$1:$I$1872,3,0),"CODIGO INVALIDO ")</f>
        <v>TUNGURAHUA</v>
      </c>
      <c r="C1435" s="53" t="str">
        <f>IFERROR(VLOOKUP(D1435,[28]CODIGOS!$A$1:$I$1872,4,0),"CODIGO INVALIDO ")</f>
        <v>AMBATO</v>
      </c>
      <c r="D1435" s="53" t="s">
        <v>1815</v>
      </c>
      <c r="E1435" s="53" t="str">
        <f>IFERROR(VLOOKUP(D1435,[29]CODIGOS!$A$1:$I$1872,6,0),"CODIGO INVALIDO ")</f>
        <v>AMBATO NORTE</v>
      </c>
      <c r="F1435" s="53" t="str">
        <f>IFERROR(VLOOKUP(D1435,[29]CODIGOS!$A$1:$I$1872,7,0),"CODIGO INVALIDO ")</f>
        <v>QUISAPINCHA</v>
      </c>
      <c r="G1435" s="53" t="str">
        <f>IFERROR(VLOOKUP(D1435,[29]CODIGOS!$A$1:$I$1872,8,0),"CODIGO INVALIDO ")</f>
        <v>QUISAPINCHA 1</v>
      </c>
      <c r="H1435" s="53" t="s">
        <v>1818</v>
      </c>
      <c r="I1435" s="53">
        <v>-1.2335862335566401</v>
      </c>
      <c r="J1435" s="129">
        <v>-78.686767653630696</v>
      </c>
      <c r="K1435" s="24">
        <v>45180</v>
      </c>
      <c r="L1435" s="53" t="s">
        <v>97</v>
      </c>
      <c r="M1435" s="53" t="s">
        <v>17</v>
      </c>
      <c r="N1435" s="148">
        <v>0.59027777777777779</v>
      </c>
      <c r="O1435" s="148">
        <v>0.64583333333333337</v>
      </c>
      <c r="P1435" s="53">
        <v>6.95</v>
      </c>
      <c r="Q1435" s="53" t="s">
        <v>46</v>
      </c>
      <c r="R1435" s="23" t="s">
        <v>47</v>
      </c>
      <c r="S1435" s="53" t="s">
        <v>75</v>
      </c>
      <c r="T1435" s="53" t="s">
        <v>415</v>
      </c>
      <c r="U1435" s="23" t="s">
        <v>50</v>
      </c>
    </row>
    <row r="1436" spans="1:21" s="194" customFormat="1" ht="15" x14ac:dyDescent="0.25">
      <c r="A1436" s="53" t="str">
        <f>IFERROR(VLOOKUP(D1436,[28]CODIGOS!$A$1:$I$1872,2,0),"CODIGO INVALIDO ")</f>
        <v>ZONA 3</v>
      </c>
      <c r="B1436" s="53" t="str">
        <f>IFERROR(VLOOKUP(D1436,[28]CODIGOS!$A$1:$I$1872,3,0),"CODIGO INVALIDO ")</f>
        <v>TUNGURAHUA</v>
      </c>
      <c r="C1436" s="53" t="str">
        <f>IFERROR(VLOOKUP(D1436,[28]CODIGOS!$A$1:$I$1872,4,0),"CODIGO INVALIDO ")</f>
        <v>AMBATO</v>
      </c>
      <c r="D1436" s="27" t="s">
        <v>471</v>
      </c>
      <c r="E1436" s="53" t="str">
        <f>IFERROR(VLOOKUP(D1436,[29]CODIGOS!$A$1:$I$1872,6,0),"CODIGO INVALIDO ")</f>
        <v>AMBATO SUR</v>
      </c>
      <c r="F1436" s="53" t="str">
        <f>IFERROR(VLOOKUP(D1436,[29]CODIGOS!$A$1:$I$1872,7,0),"CODIGO INVALIDO ")</f>
        <v>SANTA ROSA</v>
      </c>
      <c r="G1436" s="53" t="str">
        <f>IFERROR(VLOOKUP(D1436,[29]CODIGOS!$A$1:$I$1872,8,0),"CODIGO INVALIDO ")</f>
        <v>SANTA ROSA 1</v>
      </c>
      <c r="H1436" s="27" t="s">
        <v>1819</v>
      </c>
      <c r="I1436" s="27">
        <v>-1.30574626455797</v>
      </c>
      <c r="J1436" s="129">
        <v>-78.671211329493403</v>
      </c>
      <c r="K1436" s="67">
        <v>45231</v>
      </c>
      <c r="L1436" s="58" t="s">
        <v>97</v>
      </c>
      <c r="M1436" s="27" t="s">
        <v>17</v>
      </c>
      <c r="N1436" s="66">
        <v>0.4375</v>
      </c>
      <c r="O1436" s="66">
        <v>0.55208333333333337</v>
      </c>
      <c r="P1436" s="27">
        <v>7.24</v>
      </c>
      <c r="Q1436" s="55" t="s">
        <v>46</v>
      </c>
      <c r="R1436" s="55" t="s">
        <v>47</v>
      </c>
      <c r="S1436" s="27" t="s">
        <v>83</v>
      </c>
      <c r="T1436" s="27"/>
      <c r="U1436" s="55" t="s">
        <v>50</v>
      </c>
    </row>
    <row r="1437" spans="1:21" s="194" customFormat="1" ht="15" x14ac:dyDescent="0.25">
      <c r="A1437" s="53" t="str">
        <f>IFERROR(VLOOKUP(D1437,[28]CODIGOS!$A$1:$I$1872,2,0),"CODIGO INVALIDO ")</f>
        <v>ZONA 3</v>
      </c>
      <c r="B1437" s="53" t="str">
        <f>IFERROR(VLOOKUP(D1437,[28]CODIGOS!$A$1:$I$1872,3,0),"CODIGO INVALIDO ")</f>
        <v>TUNGURAHUA</v>
      </c>
      <c r="C1437" s="53" t="str">
        <f>IFERROR(VLOOKUP(D1437,[28]CODIGOS!$A$1:$I$1872,4,0),"CODIGO INVALIDO ")</f>
        <v>AMBATO</v>
      </c>
      <c r="D1437" s="27" t="s">
        <v>177</v>
      </c>
      <c r="E1437" s="53" t="str">
        <f>IFERROR(VLOOKUP(D1437,[29]CODIGOS!$A$1:$I$1872,6,0),"CODIGO INVALIDO ")</f>
        <v>AMBATO SUR</v>
      </c>
      <c r="F1437" s="53" t="str">
        <f>IFERROR(VLOOKUP(D1437,[29]CODIGOS!$A$1:$I$1872,7,0),"CODIGO INVALIDO ")</f>
        <v>PICAIHUA</v>
      </c>
      <c r="G1437" s="53" t="str">
        <f>IFERROR(VLOOKUP(D1437,[29]CODIGOS!$A$1:$I$1872,8,0),"CODIGO INVALIDO ")</f>
        <v>PICAIHUA 1</v>
      </c>
      <c r="H1437" s="27" t="s">
        <v>1809</v>
      </c>
      <c r="I1437" s="27">
        <v>-1.2895152610916001</v>
      </c>
      <c r="J1437" s="129">
        <v>-78.605134378016999</v>
      </c>
      <c r="K1437" s="67">
        <v>45232</v>
      </c>
      <c r="L1437" s="58" t="s">
        <v>97</v>
      </c>
      <c r="M1437" s="27" t="s">
        <v>17</v>
      </c>
      <c r="N1437" s="66">
        <v>0.57638888888888895</v>
      </c>
      <c r="O1437" s="66">
        <v>0.64583333333333337</v>
      </c>
      <c r="P1437" s="27">
        <v>5.42</v>
      </c>
      <c r="Q1437" s="55" t="s">
        <v>46</v>
      </c>
      <c r="R1437" s="55" t="s">
        <v>47</v>
      </c>
      <c r="S1437" s="27" t="s">
        <v>217</v>
      </c>
      <c r="T1437" s="27" t="s">
        <v>467</v>
      </c>
      <c r="U1437" s="55" t="s">
        <v>50</v>
      </c>
    </row>
    <row r="1438" spans="1:21" s="194" customFormat="1" ht="15" x14ac:dyDescent="0.25">
      <c r="A1438" s="53" t="str">
        <f>IFERROR(VLOOKUP(D1438,[28]CODIGOS!$A$1:$I$1872,2,0),"CODIGO INVALIDO ")</f>
        <v>ZONA 3</v>
      </c>
      <c r="B1438" s="53" t="str">
        <f>IFERROR(VLOOKUP(D1438,[28]CODIGOS!$A$1:$I$1872,3,0),"CODIGO INVALIDO ")</f>
        <v>TUNGURAHUA</v>
      </c>
      <c r="C1438" s="53" t="str">
        <f>IFERROR(VLOOKUP(D1438,[28]CODIGOS!$A$1:$I$1872,4,0),"CODIGO INVALIDO ")</f>
        <v>SAN PEDRO DE PELILEO</v>
      </c>
      <c r="D1438" s="27" t="s">
        <v>1820</v>
      </c>
      <c r="E1438" s="53" t="str">
        <f>IFERROR(VLOOKUP(D1438,[29]CODIGOS!$A$1:$I$1872,6,0),"CODIGO INVALIDO ")</f>
        <v>PATATE</v>
      </c>
      <c r="F1438" s="53" t="str">
        <f>IFERROR(VLOOKUP(D1438,[29]CODIGOS!$A$1:$I$1872,7,0),"CODIGO INVALIDO ")</f>
        <v>SALASACA</v>
      </c>
      <c r="G1438" s="53" t="str">
        <f>IFERROR(VLOOKUP(D1438,[29]CODIGOS!$A$1:$I$1872,8,0),"CODIGO INVALIDO ")</f>
        <v>SALASACA 2</v>
      </c>
      <c r="H1438" s="27" t="s">
        <v>1821</v>
      </c>
      <c r="I1438" s="27">
        <v>-1.32817725996376</v>
      </c>
      <c r="J1438" s="129">
        <v>-78.571149327167305</v>
      </c>
      <c r="K1438" s="67">
        <v>45233</v>
      </c>
      <c r="L1438" s="58" t="s">
        <v>97</v>
      </c>
      <c r="M1438" s="27" t="s">
        <v>17</v>
      </c>
      <c r="N1438" s="66">
        <v>0.58333333333333337</v>
      </c>
      <c r="O1438" s="66">
        <v>0.66666666666666663</v>
      </c>
      <c r="P1438" s="27">
        <v>3.39</v>
      </c>
      <c r="Q1438" s="55" t="s">
        <v>46</v>
      </c>
      <c r="R1438" s="55" t="s">
        <v>47</v>
      </c>
      <c r="S1438" s="27" t="s">
        <v>75</v>
      </c>
      <c r="T1438" s="27" t="s">
        <v>908</v>
      </c>
      <c r="U1438" s="55" t="s">
        <v>50</v>
      </c>
    </row>
    <row r="1439" spans="1:21" s="194" customFormat="1" ht="15" x14ac:dyDescent="0.25">
      <c r="A1439" s="53" t="str">
        <f>IFERROR(VLOOKUP(D1439,[28]CODIGOS!$A$1:$I$1872,2,0),"CODIGO INVALIDO ")</f>
        <v>ZONA 3</v>
      </c>
      <c r="B1439" s="53" t="str">
        <f>IFERROR(VLOOKUP(D1439,[28]CODIGOS!$A$1:$I$1872,3,0),"CODIGO INVALIDO ")</f>
        <v>TUNGURAHUA</v>
      </c>
      <c r="C1439" s="53" t="str">
        <f>IFERROR(VLOOKUP(D1439,[28]CODIGOS!$A$1:$I$1872,4,0),"CODIGO INVALIDO ")</f>
        <v>MOCHA</v>
      </c>
      <c r="D1439" s="27" t="s">
        <v>1822</v>
      </c>
      <c r="E1439" s="53" t="str">
        <f>IFERROR(VLOOKUP(D1439,[29]CODIGOS!$A$1:$I$1872,6,0),"CODIGO INVALIDO ")</f>
        <v>QUERO</v>
      </c>
      <c r="F1439" s="53" t="str">
        <f>IFERROR(VLOOKUP(D1439,[29]CODIGOS!$A$1:$I$1872,7,0),"CODIGO INVALIDO ")</f>
        <v>MOCHA</v>
      </c>
      <c r="G1439" s="53" t="str">
        <f>IFERROR(VLOOKUP(D1439,[29]CODIGOS!$A$1:$I$1872,8,0),"CODIGO INVALIDO ")</f>
        <v>MOCHA 1</v>
      </c>
      <c r="H1439" s="27" t="s">
        <v>1823</v>
      </c>
      <c r="I1439" s="27">
        <v>-1.4184388612268599</v>
      </c>
      <c r="J1439" s="129">
        <v>-78.659560788644299</v>
      </c>
      <c r="K1439" s="67">
        <v>45239</v>
      </c>
      <c r="L1439" s="58" t="s">
        <v>97</v>
      </c>
      <c r="M1439" s="27" t="s">
        <v>17</v>
      </c>
      <c r="N1439" s="66">
        <v>0.78472222222222221</v>
      </c>
      <c r="O1439" s="66">
        <v>0.79166666666666663</v>
      </c>
      <c r="P1439" s="27">
        <v>3.11</v>
      </c>
      <c r="Q1439" s="55" t="s">
        <v>46</v>
      </c>
      <c r="R1439" s="55" t="s">
        <v>47</v>
      </c>
      <c r="S1439" s="27" t="s">
        <v>690</v>
      </c>
      <c r="T1439" s="27" t="s">
        <v>416</v>
      </c>
      <c r="U1439" s="55" t="s">
        <v>50</v>
      </c>
    </row>
    <row r="1440" spans="1:21" s="194" customFormat="1" ht="15" x14ac:dyDescent="0.25">
      <c r="A1440" s="53" t="str">
        <f>IFERROR(VLOOKUP(D1440,[28]CODIGOS!$A$1:$I$1872,2,0),"CODIGO INVALIDO ")</f>
        <v>ZONA 3</v>
      </c>
      <c r="B1440" s="53" t="str">
        <f>IFERROR(VLOOKUP(D1440,[28]CODIGOS!$A$1:$I$1872,3,0),"CODIGO INVALIDO ")</f>
        <v>TUNGURAHUA</v>
      </c>
      <c r="C1440" s="53" t="str">
        <f>IFERROR(VLOOKUP(D1440,[28]CODIGOS!$A$1:$I$1872,4,0),"CODIGO INVALIDO ")</f>
        <v>MOCHA</v>
      </c>
      <c r="D1440" s="27" t="s">
        <v>1822</v>
      </c>
      <c r="E1440" s="53" t="str">
        <f>IFERROR(VLOOKUP(D1440,[29]CODIGOS!$A$1:$I$1872,6,0),"CODIGO INVALIDO ")</f>
        <v>QUERO</v>
      </c>
      <c r="F1440" s="53" t="str">
        <f>IFERROR(VLOOKUP(D1440,[29]CODIGOS!$A$1:$I$1872,7,0),"CODIGO INVALIDO ")</f>
        <v>MOCHA</v>
      </c>
      <c r="G1440" s="53" t="str">
        <f>IFERROR(VLOOKUP(D1440,[29]CODIGOS!$A$1:$I$1872,8,0),"CODIGO INVALIDO ")</f>
        <v>MOCHA 1</v>
      </c>
      <c r="H1440" s="27" t="s">
        <v>1824</v>
      </c>
      <c r="I1440" s="27">
        <v>-1.41730237938434</v>
      </c>
      <c r="J1440" s="129">
        <v>-78.655349232574295</v>
      </c>
      <c r="K1440" s="67">
        <v>45240</v>
      </c>
      <c r="L1440" s="58" t="s">
        <v>97</v>
      </c>
      <c r="M1440" s="27" t="s">
        <v>17</v>
      </c>
      <c r="N1440" s="66">
        <v>0.4916666666666667</v>
      </c>
      <c r="O1440" s="66">
        <v>0.55208333333333337</v>
      </c>
      <c r="P1440" s="27">
        <v>3.31</v>
      </c>
      <c r="Q1440" s="55" t="s">
        <v>46</v>
      </c>
      <c r="R1440" s="55" t="s">
        <v>47</v>
      </c>
      <c r="S1440" s="27" t="s">
        <v>75</v>
      </c>
      <c r="T1440" s="27" t="s">
        <v>416</v>
      </c>
      <c r="U1440" s="55" t="s">
        <v>50</v>
      </c>
    </row>
    <row r="1441" spans="1:21" s="194" customFormat="1" ht="15" x14ac:dyDescent="0.25">
      <c r="A1441" s="53" t="str">
        <f>IFERROR(VLOOKUP(D1441,[28]CODIGOS!$A$1:$I$1872,2,0),"CODIGO INVALIDO ")</f>
        <v>ZONA 3</v>
      </c>
      <c r="B1441" s="53" t="str">
        <f>IFERROR(VLOOKUP(D1441,[28]CODIGOS!$A$1:$I$1872,3,0),"CODIGO INVALIDO ")</f>
        <v>TUNGURAHUA</v>
      </c>
      <c r="C1441" s="53" t="str">
        <f>IFERROR(VLOOKUP(D1441,[28]CODIGOS!$A$1:$I$1872,4,0),"CODIGO INVALIDO ")</f>
        <v>QUERO</v>
      </c>
      <c r="D1441" s="27" t="s">
        <v>1784</v>
      </c>
      <c r="E1441" s="53" t="str">
        <f>IFERROR(VLOOKUP(D1441,[29]CODIGOS!$A$1:$I$1872,6,0),"CODIGO INVALIDO ")</f>
        <v>QUERO</v>
      </c>
      <c r="F1441" s="53" t="str">
        <f>IFERROR(VLOOKUP(D1441,[29]CODIGOS!$A$1:$I$1872,7,0),"CODIGO INVALIDO ")</f>
        <v>QUERO</v>
      </c>
      <c r="G1441" s="53" t="str">
        <f>IFERROR(VLOOKUP(D1441,[29]CODIGOS!$A$1:$I$1872,8,0),"CODIGO INVALIDO ")</f>
        <v>QUERO 1</v>
      </c>
      <c r="H1441" s="27" t="s">
        <v>1825</v>
      </c>
      <c r="I1441" s="27">
        <v>-1.3964816096903101</v>
      </c>
      <c r="J1441" s="129">
        <v>-78.606123382349693</v>
      </c>
      <c r="K1441" s="67">
        <v>45262</v>
      </c>
      <c r="L1441" s="58" t="s">
        <v>97</v>
      </c>
      <c r="M1441" s="27" t="s">
        <v>17</v>
      </c>
      <c r="N1441" s="66">
        <v>0.53125</v>
      </c>
      <c r="O1441" s="66">
        <v>0.61805555555555558</v>
      </c>
      <c r="P1441" s="27">
        <v>11.9</v>
      </c>
      <c r="Q1441" s="23" t="s">
        <v>46</v>
      </c>
      <c r="R1441" s="55" t="s">
        <v>47</v>
      </c>
      <c r="S1441" s="27" t="s">
        <v>83</v>
      </c>
      <c r="T1441" s="27"/>
      <c r="U1441" s="55" t="s">
        <v>50</v>
      </c>
    </row>
    <row r="1442" spans="1:21" s="186" customFormat="1" ht="15" customHeight="1" x14ac:dyDescent="0.25">
      <c r="A1442" s="53" t="str">
        <f>IFERROR(VLOOKUP(D1442,[28]CODIGOS!$A$1:$I$1872,2,0),"CODIGO INVALIDO ")</f>
        <v>ZONA 3</v>
      </c>
      <c r="B1442" s="53" t="str">
        <f>IFERROR(VLOOKUP(D1442,[28]CODIGOS!$A$1:$I$1872,3,0),"CODIGO INVALIDO ")</f>
        <v>CHIMBORAZO</v>
      </c>
      <c r="C1442" s="53" t="str">
        <f>IFERROR(VLOOKUP(D1442,[28]CODIGOS!$A$1:$I$1872,4,0),"CODIGO INVALIDO ")</f>
        <v>RIOBAMBA</v>
      </c>
      <c r="D1442" s="53" t="s">
        <v>1826</v>
      </c>
      <c r="E1442" s="53" t="str">
        <f>IFERROR(VLOOKUP(D1442,[29]CODIGOS!$A$1:$I$1872,6,0),"CODIGO INVALIDO ")</f>
        <v>RIOBAMBA</v>
      </c>
      <c r="F1442" s="53" t="str">
        <f>IFERROR(VLOOKUP(D1442,[29]CODIGOS!$A$1:$I$1872,7,0),"CODIGO INVALIDO ")</f>
        <v>LICTO</v>
      </c>
      <c r="G1442" s="53" t="str">
        <f>IFERROR(VLOOKUP(D1442,[29]CODIGOS!$A$1:$I$1872,8,0),"CODIGO INVALIDO ")</f>
        <v>LICTO 1</v>
      </c>
      <c r="H1442" s="53" t="s">
        <v>1827</v>
      </c>
      <c r="I1442" s="53">
        <v>-1.8125071563817901</v>
      </c>
      <c r="J1442" s="129">
        <v>-78.598092047964698</v>
      </c>
      <c r="K1442" s="24">
        <v>44931</v>
      </c>
      <c r="L1442" s="53" t="s">
        <v>71</v>
      </c>
      <c r="M1442" s="53" t="s">
        <v>17</v>
      </c>
      <c r="N1442" s="148" t="s">
        <v>1539</v>
      </c>
      <c r="O1442" s="148" t="s">
        <v>1828</v>
      </c>
      <c r="P1442" s="53">
        <v>45</v>
      </c>
      <c r="Q1442" s="53" t="s">
        <v>46</v>
      </c>
      <c r="R1442" s="53" t="s">
        <v>47</v>
      </c>
      <c r="S1442" s="53" t="s">
        <v>83</v>
      </c>
      <c r="T1442" s="53"/>
      <c r="U1442" s="53" t="s">
        <v>50</v>
      </c>
    </row>
    <row r="1443" spans="1:21" s="186" customFormat="1" ht="15" customHeight="1" x14ac:dyDescent="0.25">
      <c r="A1443" s="53" t="str">
        <f>IFERROR(VLOOKUP(D1443,[28]CODIGOS!$A$1:$I$1872,2,0),"CODIGO INVALIDO ")</f>
        <v>ZONA 3</v>
      </c>
      <c r="B1443" s="53" t="str">
        <f>IFERROR(VLOOKUP(D1443,[28]CODIGOS!$A$1:$I$1872,3,0),"CODIGO INVALIDO ")</f>
        <v>CHIMBORAZO</v>
      </c>
      <c r="C1443" s="53" t="str">
        <f>IFERROR(VLOOKUP(D1443,[28]CODIGOS!$A$1:$I$1872,4,0),"CODIGO INVALIDO ")</f>
        <v>RIOBAMBA</v>
      </c>
      <c r="D1443" s="53" t="s">
        <v>1829</v>
      </c>
      <c r="E1443" s="53" t="str">
        <f>IFERROR(VLOOKUP(D1443,[29]CODIGOS!$A$1:$I$1872,6,0),"CODIGO INVALIDO ")</f>
        <v>RIOBAMBA</v>
      </c>
      <c r="F1443" s="53" t="str">
        <f>IFERROR(VLOOKUP(D1443,[29]CODIGOS!$A$1:$I$1872,7,0),"CODIGO INVALIDO ")</f>
        <v>PUCARA</v>
      </c>
      <c r="G1443" s="53" t="str">
        <f>IFERROR(VLOOKUP(D1443,[29]CODIGOS!$A$1:$I$1872,8,0),"CODIGO INVALIDO ")</f>
        <v>PUCARA 1</v>
      </c>
      <c r="H1443" s="53" t="s">
        <v>1830</v>
      </c>
      <c r="I1443" s="53">
        <v>-1.6740181056385399</v>
      </c>
      <c r="J1443" s="129">
        <v>-78.632644209251097</v>
      </c>
      <c r="K1443" s="24">
        <v>44950</v>
      </c>
      <c r="L1443" s="53" t="s">
        <v>71</v>
      </c>
      <c r="M1443" s="53" t="s">
        <v>17</v>
      </c>
      <c r="N1443" s="148" t="s">
        <v>1705</v>
      </c>
      <c r="O1443" s="148" t="s">
        <v>1400</v>
      </c>
      <c r="P1443" s="53">
        <v>2.2599999999999998</v>
      </c>
      <c r="Q1443" s="53" t="s">
        <v>46</v>
      </c>
      <c r="R1443" s="53" t="s">
        <v>47</v>
      </c>
      <c r="S1443" s="53" t="s">
        <v>83</v>
      </c>
      <c r="T1443" s="53"/>
      <c r="U1443" s="53" t="s">
        <v>50</v>
      </c>
    </row>
    <row r="1444" spans="1:21" s="186" customFormat="1" ht="15" customHeight="1" x14ac:dyDescent="0.25">
      <c r="A1444" s="53" t="str">
        <f>IFERROR(VLOOKUP(D1444,[28]CODIGOS!$A$1:$I$1872,2,0),"CODIGO INVALIDO ")</f>
        <v>ZONA 3</v>
      </c>
      <c r="B1444" s="53" t="str">
        <f>IFERROR(VLOOKUP(D1444,[28]CODIGOS!$A$1:$I$1872,3,0),"CODIGO INVALIDO ")</f>
        <v>CHIMBORAZO</v>
      </c>
      <c r="C1444" s="53" t="str">
        <f>IFERROR(VLOOKUP(D1444,[28]CODIGOS!$A$1:$I$1872,4,0),"CODIGO INVALIDO ")</f>
        <v>RIOBAMBA</v>
      </c>
      <c r="D1444" s="53" t="s">
        <v>1829</v>
      </c>
      <c r="E1444" s="53" t="str">
        <f>IFERROR(VLOOKUP(D1444,[29]CODIGOS!$A$1:$I$1872,6,0),"CODIGO INVALIDO ")</f>
        <v>RIOBAMBA</v>
      </c>
      <c r="F1444" s="53" t="str">
        <f>IFERROR(VLOOKUP(D1444,[29]CODIGOS!$A$1:$I$1872,7,0),"CODIGO INVALIDO ")</f>
        <v>PUCARA</v>
      </c>
      <c r="G1444" s="53" t="str">
        <f>IFERROR(VLOOKUP(D1444,[29]CODIGOS!$A$1:$I$1872,8,0),"CODIGO INVALIDO ")</f>
        <v>PUCARA 1</v>
      </c>
      <c r="H1444" s="53" t="s">
        <v>1831</v>
      </c>
      <c r="I1444" s="53">
        <v>-1.67310910092734</v>
      </c>
      <c r="J1444" s="129">
        <v>-78.633788522173205</v>
      </c>
      <c r="K1444" s="24">
        <v>44951</v>
      </c>
      <c r="L1444" s="53" t="s">
        <v>71</v>
      </c>
      <c r="M1444" s="53" t="s">
        <v>17</v>
      </c>
      <c r="N1444" s="148" t="s">
        <v>1574</v>
      </c>
      <c r="O1444" s="148" t="s">
        <v>1832</v>
      </c>
      <c r="P1444" s="53">
        <v>3.6</v>
      </c>
      <c r="Q1444" s="53" t="s">
        <v>46</v>
      </c>
      <c r="R1444" s="53" t="s">
        <v>47</v>
      </c>
      <c r="S1444" s="53" t="s">
        <v>83</v>
      </c>
      <c r="T1444" s="53"/>
      <c r="U1444" s="53" t="s">
        <v>50</v>
      </c>
    </row>
    <row r="1445" spans="1:21" s="186" customFormat="1" ht="15" customHeight="1" x14ac:dyDescent="0.25">
      <c r="A1445" s="53" t="str">
        <f>IFERROR(VLOOKUP(D1445,[28]CODIGOS!$A$1:$I$1872,2,0),"CODIGO INVALIDO ")</f>
        <v>ZONA 3</v>
      </c>
      <c r="B1445" s="53" t="str">
        <f>IFERROR(VLOOKUP(D1445,[28]CODIGOS!$A$1:$I$1872,3,0),"CODIGO INVALIDO ")</f>
        <v>CHIMBORAZO</v>
      </c>
      <c r="C1445" s="53" t="str">
        <f>IFERROR(VLOOKUP(D1445,[28]CODIGOS!$A$1:$I$1872,4,0),"CODIGO INVALIDO ")</f>
        <v>RIOBAMBA</v>
      </c>
      <c r="D1445" s="53" t="s">
        <v>1826</v>
      </c>
      <c r="E1445" s="53" t="str">
        <f>IFERROR(VLOOKUP(D1445,[29]CODIGOS!$A$1:$I$1872,6,0),"CODIGO INVALIDO ")</f>
        <v>RIOBAMBA</v>
      </c>
      <c r="F1445" s="53" t="str">
        <f>IFERROR(VLOOKUP(D1445,[29]CODIGOS!$A$1:$I$1872,7,0),"CODIGO INVALIDO ")</f>
        <v>LICTO</v>
      </c>
      <c r="G1445" s="53" t="str">
        <f>IFERROR(VLOOKUP(D1445,[29]CODIGOS!$A$1:$I$1872,8,0),"CODIGO INVALIDO ")</f>
        <v>LICTO 1</v>
      </c>
      <c r="H1445" s="53" t="s">
        <v>1833</v>
      </c>
      <c r="I1445" s="53">
        <v>-1.8093416</v>
      </c>
      <c r="J1445" s="129">
        <v>-78.647400000000005</v>
      </c>
      <c r="K1445" s="24">
        <v>44979</v>
      </c>
      <c r="L1445" s="53" t="s">
        <v>71</v>
      </c>
      <c r="M1445" s="53" t="s">
        <v>17</v>
      </c>
      <c r="N1445" s="148" t="s">
        <v>1701</v>
      </c>
      <c r="O1445" s="148" t="s">
        <v>1502</v>
      </c>
      <c r="P1445" s="53">
        <v>20</v>
      </c>
      <c r="Q1445" s="53" t="s">
        <v>46</v>
      </c>
      <c r="R1445" s="53" t="s">
        <v>47</v>
      </c>
      <c r="S1445" s="53" t="s">
        <v>83</v>
      </c>
      <c r="T1445" s="53"/>
      <c r="U1445" s="53" t="s">
        <v>50</v>
      </c>
    </row>
    <row r="1446" spans="1:21" s="186" customFormat="1" ht="15" customHeight="1" x14ac:dyDescent="0.25">
      <c r="A1446" s="53" t="str">
        <f>IFERROR(VLOOKUP(D1446,[28]CODIGOS!$A$1:$I$1872,2,0),"CODIGO INVALIDO ")</f>
        <v>ZONA 3</v>
      </c>
      <c r="B1446" s="53" t="str">
        <f>IFERROR(VLOOKUP(D1446,[28]CODIGOS!$A$1:$I$1872,3,0),"CODIGO INVALIDO ")</f>
        <v>CHIMBORAZO</v>
      </c>
      <c r="C1446" s="53" t="str">
        <f>IFERROR(VLOOKUP(D1446,[28]CODIGOS!$A$1:$I$1872,4,0),"CODIGO INVALIDO ")</f>
        <v>RIOBAMBA</v>
      </c>
      <c r="D1446" s="53" t="s">
        <v>1826</v>
      </c>
      <c r="E1446" s="53" t="str">
        <f>IFERROR(VLOOKUP(D1446,[29]CODIGOS!$A$1:$I$1872,6,0),"CODIGO INVALIDO ")</f>
        <v>RIOBAMBA</v>
      </c>
      <c r="F1446" s="53" t="str">
        <f>IFERROR(VLOOKUP(D1446,[29]CODIGOS!$A$1:$I$1872,7,0),"CODIGO INVALIDO ")</f>
        <v>LICTO</v>
      </c>
      <c r="G1446" s="53" t="str">
        <f>IFERROR(VLOOKUP(D1446,[29]CODIGOS!$A$1:$I$1872,8,0),"CODIGO INVALIDO ")</f>
        <v>LICTO 1</v>
      </c>
      <c r="H1446" s="53" t="s">
        <v>1834</v>
      </c>
      <c r="I1446" s="53" t="e">
        <f>#REF!-1.6853815</f>
        <v>#REF!</v>
      </c>
      <c r="J1446" s="129">
        <v>-78.625930800000006</v>
      </c>
      <c r="K1446" s="24">
        <v>44981</v>
      </c>
      <c r="L1446" s="53" t="s">
        <v>71</v>
      </c>
      <c r="M1446" s="53" t="s">
        <v>17</v>
      </c>
      <c r="N1446" s="148" t="s">
        <v>1835</v>
      </c>
      <c r="O1446" s="148" t="s">
        <v>1836</v>
      </c>
      <c r="P1446" s="53">
        <v>7.17</v>
      </c>
      <c r="Q1446" s="53" t="s">
        <v>46</v>
      </c>
      <c r="R1446" s="53" t="s">
        <v>47</v>
      </c>
      <c r="S1446" s="53" t="s">
        <v>83</v>
      </c>
      <c r="T1446" s="53"/>
      <c r="U1446" s="53" t="s">
        <v>50</v>
      </c>
    </row>
    <row r="1447" spans="1:21" s="186" customFormat="1" ht="15" customHeight="1" x14ac:dyDescent="0.25">
      <c r="A1447" s="53" t="str">
        <f>IFERROR(VLOOKUP(D1447,[28]CODIGOS!$A$1:$I$1872,2,0),"CODIGO INVALIDO ")</f>
        <v>ZONA 3</v>
      </c>
      <c r="B1447" s="53" t="str">
        <f>IFERROR(VLOOKUP(D1447,[28]CODIGOS!$A$1:$I$1872,3,0),"CODIGO INVALIDO ")</f>
        <v>CHIMBORAZO</v>
      </c>
      <c r="C1447" s="53" t="str">
        <f>IFERROR(VLOOKUP(D1447,[28]CODIGOS!$A$1:$I$1872,4,0),"CODIGO INVALIDO ")</f>
        <v>RIOBAMBA</v>
      </c>
      <c r="D1447" s="53" t="s">
        <v>1826</v>
      </c>
      <c r="E1447" s="53" t="str">
        <f>IFERROR(VLOOKUP(D1447,[29]CODIGOS!$A$1:$I$1872,6,0),"CODIGO INVALIDO ")</f>
        <v>RIOBAMBA</v>
      </c>
      <c r="F1447" s="53" t="str">
        <f>IFERROR(VLOOKUP(D1447,[29]CODIGOS!$A$1:$I$1872,7,0),"CODIGO INVALIDO ")</f>
        <v>LICTO</v>
      </c>
      <c r="G1447" s="53" t="str">
        <f>IFERROR(VLOOKUP(D1447,[29]CODIGOS!$A$1:$I$1872,8,0),"CODIGO INVALIDO ")</f>
        <v>LICTO 1</v>
      </c>
      <c r="H1447" s="53" t="s">
        <v>1833</v>
      </c>
      <c r="I1447" s="53">
        <v>-1.81887206622669</v>
      </c>
      <c r="J1447" s="129">
        <v>-7.8641028572478104</v>
      </c>
      <c r="K1447" s="24">
        <v>44986</v>
      </c>
      <c r="L1447" s="53" t="s">
        <v>71</v>
      </c>
      <c r="M1447" s="53" t="s">
        <v>17</v>
      </c>
      <c r="N1447" s="148" t="s">
        <v>1837</v>
      </c>
      <c r="O1447" s="148" t="s">
        <v>1838</v>
      </c>
      <c r="P1447" s="53">
        <v>5.2</v>
      </c>
      <c r="Q1447" s="53" t="s">
        <v>46</v>
      </c>
      <c r="R1447" s="53" t="s">
        <v>47</v>
      </c>
      <c r="S1447" s="53" t="s">
        <v>83</v>
      </c>
      <c r="T1447" s="53"/>
      <c r="U1447" s="53" t="s">
        <v>50</v>
      </c>
    </row>
    <row r="1448" spans="1:21" s="186" customFormat="1" ht="15" customHeight="1" x14ac:dyDescent="0.25">
      <c r="A1448" s="53" t="str">
        <f>IFERROR(VLOOKUP(D1448,[28]CODIGOS!$A$1:$I$1872,2,0),"CODIGO INVALIDO ")</f>
        <v>ZONA 3</v>
      </c>
      <c r="B1448" s="53" t="str">
        <f>IFERROR(VLOOKUP(D1448,[28]CODIGOS!$A$1:$I$1872,3,0),"CODIGO INVALIDO ")</f>
        <v>CHIMBORAZO</v>
      </c>
      <c r="C1448" s="53" t="str">
        <f>IFERROR(VLOOKUP(D1448,[28]CODIGOS!$A$1:$I$1872,4,0),"CODIGO INVALIDO ")</f>
        <v>RIOBAMBA</v>
      </c>
      <c r="D1448" s="53" t="s">
        <v>1839</v>
      </c>
      <c r="E1448" s="53" t="str">
        <f>IFERROR(VLOOKUP(D1448,[29]CODIGOS!$A$1:$I$1872,6,0),"CODIGO INVALIDO ")</f>
        <v>RIOBAMBA</v>
      </c>
      <c r="F1448" s="53" t="str">
        <f>IFERROR(VLOOKUP(D1448,[29]CODIGOS!$A$1:$I$1872,7,0),"CODIGO INVALIDO ")</f>
        <v>SAN ALFONSO</v>
      </c>
      <c r="G1448" s="53" t="str">
        <f>IFERROR(VLOOKUP(D1448,[29]CODIGOS!$A$1:$I$1872,8,0),"CODIGO INVALIDO ")</f>
        <v>SAN ALFONSO 1</v>
      </c>
      <c r="H1448" s="53" t="s">
        <v>1840</v>
      </c>
      <c r="I1448" s="53">
        <v>-1.7017918339549001</v>
      </c>
      <c r="J1448" s="129">
        <v>-7.86459046175864</v>
      </c>
      <c r="K1448" s="24">
        <v>44986</v>
      </c>
      <c r="L1448" s="53" t="s">
        <v>71</v>
      </c>
      <c r="M1448" s="53" t="s">
        <v>17</v>
      </c>
      <c r="N1448" s="148" t="s">
        <v>1786</v>
      </c>
      <c r="O1448" s="148" t="s">
        <v>1841</v>
      </c>
      <c r="P1448" s="53">
        <v>17.84</v>
      </c>
      <c r="Q1448" s="53" t="s">
        <v>46</v>
      </c>
      <c r="R1448" s="53" t="s">
        <v>47</v>
      </c>
      <c r="S1448" s="53" t="s">
        <v>83</v>
      </c>
      <c r="T1448" s="53"/>
      <c r="U1448" s="53" t="s">
        <v>50</v>
      </c>
    </row>
    <row r="1449" spans="1:21" s="186" customFormat="1" ht="15" customHeight="1" x14ac:dyDescent="0.25">
      <c r="A1449" s="53" t="str">
        <f>IFERROR(VLOOKUP(D1449,[28]CODIGOS!$A$1:$I$1872,2,0),"CODIGO INVALIDO ")</f>
        <v>ZONA 3</v>
      </c>
      <c r="B1449" s="53" t="str">
        <f>IFERROR(VLOOKUP(D1449,[28]CODIGOS!$A$1:$I$1872,3,0),"CODIGO INVALIDO ")</f>
        <v>CHIMBORAZO</v>
      </c>
      <c r="C1449" s="53" t="str">
        <f>IFERROR(VLOOKUP(D1449,[28]CODIGOS!$A$1:$I$1872,4,0),"CODIGO INVALIDO ")</f>
        <v>RIOBAMBA</v>
      </c>
      <c r="D1449" s="53" t="s">
        <v>1842</v>
      </c>
      <c r="E1449" s="53" t="str">
        <f>IFERROR(VLOOKUP(D1449,[29]CODIGOS!$A$1:$I$1872,6,0),"CODIGO INVALIDO ")</f>
        <v>RIOBAMBA</v>
      </c>
      <c r="F1449" s="53" t="str">
        <f>IFERROR(VLOOKUP(D1449,[29]CODIGOS!$A$1:$I$1872,7,0),"CODIGO INVALIDO ")</f>
        <v>CAMILO PONCE</v>
      </c>
      <c r="G1449" s="53" t="str">
        <f>IFERROR(VLOOKUP(D1449,[29]CODIGOS!$A$1:$I$1872,8,0),"CODIGO INVALIDO ")</f>
        <v>CAMILO PONCE 2</v>
      </c>
      <c r="H1449" s="53" t="s">
        <v>1843</v>
      </c>
      <c r="I1449" s="53">
        <v>-1.66389974300552</v>
      </c>
      <c r="J1449" s="129">
        <v>-78.641257882118197</v>
      </c>
      <c r="K1449" s="24">
        <v>45003</v>
      </c>
      <c r="L1449" s="53" t="s">
        <v>71</v>
      </c>
      <c r="M1449" s="53" t="s">
        <v>17</v>
      </c>
      <c r="N1449" s="148" t="s">
        <v>1518</v>
      </c>
      <c r="O1449" s="148" t="s">
        <v>1479</v>
      </c>
      <c r="P1449" s="53">
        <v>3.38</v>
      </c>
      <c r="Q1449" s="53" t="s">
        <v>46</v>
      </c>
      <c r="R1449" s="53" t="s">
        <v>47</v>
      </c>
      <c r="S1449" s="53" t="s">
        <v>176</v>
      </c>
      <c r="T1449" s="53"/>
      <c r="U1449" s="53" t="s">
        <v>50</v>
      </c>
    </row>
    <row r="1450" spans="1:21" s="186" customFormat="1" ht="15" customHeight="1" x14ac:dyDescent="0.25">
      <c r="A1450" s="53" t="str">
        <f>IFERROR(VLOOKUP(D1450,[28]CODIGOS!$A$1:$I$1872,2,0),"CODIGO INVALIDO ")</f>
        <v>ZONA 3</v>
      </c>
      <c r="B1450" s="53" t="str">
        <f>IFERROR(VLOOKUP(D1450,[28]CODIGOS!$A$1:$I$1872,3,0),"CODIGO INVALIDO ")</f>
        <v>CHIMBORAZO</v>
      </c>
      <c r="C1450" s="53" t="str">
        <f>IFERROR(VLOOKUP(D1450,[28]CODIGOS!$A$1:$I$1872,4,0),"CODIGO INVALIDO ")</f>
        <v>RIOBAMBA</v>
      </c>
      <c r="D1450" s="53" t="s">
        <v>1842</v>
      </c>
      <c r="E1450" s="53" t="str">
        <f>IFERROR(VLOOKUP(D1450,[29]CODIGOS!$A$1:$I$1872,6,0),"CODIGO INVALIDO ")</f>
        <v>RIOBAMBA</v>
      </c>
      <c r="F1450" s="53" t="str">
        <f>IFERROR(VLOOKUP(D1450,[29]CODIGOS!$A$1:$I$1872,7,0),"CODIGO INVALIDO ")</f>
        <v>CAMILO PONCE</v>
      </c>
      <c r="G1450" s="53" t="str">
        <f>IFERROR(VLOOKUP(D1450,[29]CODIGOS!$A$1:$I$1872,8,0),"CODIGO INVALIDO ")</f>
        <v>CAMILO PONCE 2</v>
      </c>
      <c r="H1450" s="53" t="s">
        <v>1843</v>
      </c>
      <c r="I1450" s="53">
        <v>-1.66446276932001</v>
      </c>
      <c r="J1450" s="129">
        <v>-78.641349077224703</v>
      </c>
      <c r="K1450" s="24">
        <v>45003</v>
      </c>
      <c r="L1450" s="53" t="s">
        <v>71</v>
      </c>
      <c r="M1450" s="53" t="s">
        <v>17</v>
      </c>
      <c r="N1450" s="148" t="s">
        <v>1393</v>
      </c>
      <c r="O1450" s="148" t="s">
        <v>1473</v>
      </c>
      <c r="P1450" s="53">
        <v>3.46</v>
      </c>
      <c r="Q1450" s="53" t="s">
        <v>46</v>
      </c>
      <c r="R1450" s="53" t="s">
        <v>47</v>
      </c>
      <c r="S1450" s="53" t="s">
        <v>228</v>
      </c>
      <c r="T1450" s="53"/>
      <c r="U1450" s="53" t="s">
        <v>50</v>
      </c>
    </row>
    <row r="1451" spans="1:21" s="186" customFormat="1" ht="15" customHeight="1" x14ac:dyDescent="0.25">
      <c r="A1451" s="53" t="str">
        <f>IFERROR(VLOOKUP(D1451,[28]CODIGOS!$A$1:$I$1872,2,0),"CODIGO INVALIDO ")</f>
        <v>ZONA 3</v>
      </c>
      <c r="B1451" s="53" t="str">
        <f>IFERROR(VLOOKUP(D1451,[28]CODIGOS!$A$1:$I$1872,3,0),"CODIGO INVALIDO ")</f>
        <v>CHIMBORAZO</v>
      </c>
      <c r="C1451" s="53" t="str">
        <f>IFERROR(VLOOKUP(D1451,[28]CODIGOS!$A$1:$I$1872,4,0),"CODIGO INVALIDO ")</f>
        <v>RIOBAMBA</v>
      </c>
      <c r="D1451" s="53" t="s">
        <v>1844</v>
      </c>
      <c r="E1451" s="53" t="str">
        <f>IFERROR(VLOOKUP(D1451,[29]CODIGOS!$A$1:$I$1872,6,0),"CODIGO INVALIDO ")</f>
        <v>RIOBAMBA</v>
      </c>
      <c r="F1451" s="53" t="str">
        <f>IFERROR(VLOOKUP(D1451,[29]CODIGOS!$A$1:$I$1872,7,0),"CODIGO INVALIDO ")</f>
        <v>POLITECNICA</v>
      </c>
      <c r="G1451" s="53" t="str">
        <f>IFERROR(VLOOKUP(D1451,[29]CODIGOS!$A$1:$I$1872,8,0),"CODIGO INVALIDO ")</f>
        <v>POLITECNICA 3</v>
      </c>
      <c r="H1451" s="53" t="s">
        <v>1845</v>
      </c>
      <c r="I1451" s="53">
        <v>-1.6460490447231499</v>
      </c>
      <c r="J1451" s="129">
        <v>-78.677344322204604</v>
      </c>
      <c r="K1451" s="24">
        <v>45005</v>
      </c>
      <c r="L1451" s="53" t="s">
        <v>71</v>
      </c>
      <c r="M1451" s="53" t="s">
        <v>17</v>
      </c>
      <c r="N1451" s="148" t="s">
        <v>1601</v>
      </c>
      <c r="O1451" s="148" t="s">
        <v>1507</v>
      </c>
      <c r="P1451" s="53">
        <v>30.33</v>
      </c>
      <c r="Q1451" s="53" t="s">
        <v>46</v>
      </c>
      <c r="R1451" s="53" t="s">
        <v>47</v>
      </c>
      <c r="S1451" s="53" t="s">
        <v>228</v>
      </c>
      <c r="T1451" s="53" t="s">
        <v>228</v>
      </c>
      <c r="U1451" s="53" t="s">
        <v>50</v>
      </c>
    </row>
    <row r="1452" spans="1:21" s="186" customFormat="1" ht="15" customHeight="1" x14ac:dyDescent="0.25">
      <c r="A1452" s="53" t="str">
        <f>IFERROR(VLOOKUP(D1452,[28]CODIGOS!$A$1:$I$1872,2,0),"CODIGO INVALIDO ")</f>
        <v>ZONA 3</v>
      </c>
      <c r="B1452" s="53" t="str">
        <f>IFERROR(VLOOKUP(D1452,[28]CODIGOS!$A$1:$I$1872,3,0),"CODIGO INVALIDO ")</f>
        <v>CHIMBORAZO</v>
      </c>
      <c r="C1452" s="53" t="str">
        <f>IFERROR(VLOOKUP(D1452,[28]CODIGOS!$A$1:$I$1872,4,0),"CODIGO INVALIDO ")</f>
        <v>GUAMOTE</v>
      </c>
      <c r="D1452" s="53" t="s">
        <v>37</v>
      </c>
      <c r="E1452" s="53" t="str">
        <f>IFERROR(VLOOKUP(D1452,[29]CODIGOS!$A$1:$I$1872,6,0),"CODIGO INVALIDO ")</f>
        <v>COLTA</v>
      </c>
      <c r="F1452" s="53" t="str">
        <f>IFERROR(VLOOKUP(D1452,[29]CODIGOS!$A$1:$I$1872,7,0),"CODIGO INVALIDO ")</f>
        <v>CEBADAS</v>
      </c>
      <c r="G1452" s="53" t="str">
        <f>IFERROR(VLOOKUP(D1452,[29]CODIGOS!$A$1:$I$1872,8,0),"CODIGO INVALIDO ")</f>
        <v>CEBADAS 1</v>
      </c>
      <c r="H1452" s="53" t="s">
        <v>1846</v>
      </c>
      <c r="I1452" s="53">
        <v>-1.8946601999999999</v>
      </c>
      <c r="J1452" s="129">
        <v>-78.642805600000003</v>
      </c>
      <c r="K1452" s="147">
        <v>45044</v>
      </c>
      <c r="L1452" s="53" t="s">
        <v>71</v>
      </c>
      <c r="M1452" s="53" t="s">
        <v>17</v>
      </c>
      <c r="N1452" s="148" t="s">
        <v>1707</v>
      </c>
      <c r="O1452" s="148" t="s">
        <v>1439</v>
      </c>
      <c r="P1452" s="53">
        <v>9.3000000000000007</v>
      </c>
      <c r="Q1452" s="53" t="s">
        <v>46</v>
      </c>
      <c r="R1452" s="53" t="s">
        <v>47</v>
      </c>
      <c r="S1452" s="53" t="s">
        <v>645</v>
      </c>
      <c r="T1452" s="53"/>
      <c r="U1452" s="53" t="s">
        <v>50</v>
      </c>
    </row>
    <row r="1453" spans="1:21" s="186" customFormat="1" ht="15" customHeight="1" x14ac:dyDescent="0.25">
      <c r="A1453" s="53" t="str">
        <f>IFERROR(VLOOKUP(D1453,[28]CODIGOS!$A$1:$I$1872,2,0),"CODIGO INVALIDO ")</f>
        <v>ZONA 3</v>
      </c>
      <c r="B1453" s="53" t="str">
        <f>IFERROR(VLOOKUP(D1453,[28]CODIGOS!$A$1:$I$1872,3,0),"CODIGO INVALIDO ")</f>
        <v>CHIMBORAZO</v>
      </c>
      <c r="C1453" s="53" t="str">
        <f>IFERROR(VLOOKUP(D1453,[28]CODIGOS!$A$1:$I$1872,4,0),"CODIGO INVALIDO ")</f>
        <v>GUAMOTE</v>
      </c>
      <c r="D1453" s="53" t="s">
        <v>37</v>
      </c>
      <c r="E1453" s="53" t="str">
        <f>IFERROR(VLOOKUP(D1453,[29]CODIGOS!$A$1:$I$1872,6,0),"CODIGO INVALIDO ")</f>
        <v>COLTA</v>
      </c>
      <c r="F1453" s="53" t="str">
        <f>IFERROR(VLOOKUP(D1453,[29]CODIGOS!$A$1:$I$1872,7,0),"CODIGO INVALIDO ")</f>
        <v>CEBADAS</v>
      </c>
      <c r="G1453" s="53" t="str">
        <f>IFERROR(VLOOKUP(D1453,[29]CODIGOS!$A$1:$I$1872,8,0),"CODIGO INVALIDO ")</f>
        <v>CEBADAS 1</v>
      </c>
      <c r="H1453" s="53" t="s">
        <v>1847</v>
      </c>
      <c r="I1453" s="53">
        <v>-1.94849592432529</v>
      </c>
      <c r="J1453" s="129">
        <v>-78.6346435546875</v>
      </c>
      <c r="K1453" s="147">
        <v>45047</v>
      </c>
      <c r="L1453" s="53" t="s">
        <v>71</v>
      </c>
      <c r="M1453" s="53" t="s">
        <v>17</v>
      </c>
      <c r="N1453" s="148" t="s">
        <v>1574</v>
      </c>
      <c r="O1453" s="148" t="s">
        <v>1391</v>
      </c>
      <c r="P1453" s="53">
        <v>12.32</v>
      </c>
      <c r="Q1453" s="53" t="s">
        <v>46</v>
      </c>
      <c r="R1453" s="53" t="s">
        <v>47</v>
      </c>
      <c r="S1453" s="53" t="s">
        <v>1848</v>
      </c>
      <c r="T1453" s="53" t="s">
        <v>467</v>
      </c>
      <c r="U1453" s="53" t="s">
        <v>50</v>
      </c>
    </row>
    <row r="1454" spans="1:21" s="186" customFormat="1" ht="15" customHeight="1" x14ac:dyDescent="0.25">
      <c r="A1454" s="53" t="str">
        <f>IFERROR(VLOOKUP(D1454,[28]CODIGOS!$A$1:$I$1872,2,0),"CODIGO INVALIDO ")</f>
        <v>ZONA 3</v>
      </c>
      <c r="B1454" s="53" t="str">
        <f>IFERROR(VLOOKUP(D1454,[28]CODIGOS!$A$1:$I$1872,3,0),"CODIGO INVALIDO ")</f>
        <v>CHIMBORAZO</v>
      </c>
      <c r="C1454" s="53" t="str">
        <f>IFERROR(VLOOKUP(D1454,[28]CODIGOS!$A$1:$I$1872,4,0),"CODIGO INVALIDO ")</f>
        <v>RIOBAMBA</v>
      </c>
      <c r="D1454" s="53" t="s">
        <v>1849</v>
      </c>
      <c r="E1454" s="53" t="str">
        <f>IFERROR(VLOOKUP(D1454,[29]CODIGOS!$A$1:$I$1872,6,0),"CODIGO INVALIDO ")</f>
        <v>RIOBAMBA</v>
      </c>
      <c r="F1454" s="53" t="str">
        <f>IFERROR(VLOOKUP(D1454,[29]CODIGOS!$A$1:$I$1872,7,0),"CODIGO INVALIDO ")</f>
        <v>PUNIN</v>
      </c>
      <c r="G1454" s="53" t="str">
        <f>IFERROR(VLOOKUP(D1454,[29]CODIGOS!$A$1:$I$1872,8,0),"CODIGO INVALIDO ")</f>
        <v>PUNIN 1</v>
      </c>
      <c r="H1454" s="53" t="s">
        <v>1850</v>
      </c>
      <c r="I1454" s="53">
        <v>-1.7680665925557399</v>
      </c>
      <c r="J1454" s="129">
        <v>-78.658809708161002</v>
      </c>
      <c r="K1454" s="147">
        <v>45048</v>
      </c>
      <c r="L1454" s="53" t="s">
        <v>71</v>
      </c>
      <c r="M1454" s="53" t="s">
        <v>17</v>
      </c>
      <c r="N1454" s="148" t="s">
        <v>1626</v>
      </c>
      <c r="O1454" s="148" t="s">
        <v>1622</v>
      </c>
      <c r="P1454" s="53">
        <v>16.739999999999998</v>
      </c>
      <c r="Q1454" s="53" t="s">
        <v>46</v>
      </c>
      <c r="R1454" s="53" t="s">
        <v>47</v>
      </c>
      <c r="S1454" s="53" t="s">
        <v>75</v>
      </c>
      <c r="T1454" s="53" t="s">
        <v>962</v>
      </c>
      <c r="U1454" s="53" t="s">
        <v>50</v>
      </c>
    </row>
    <row r="1455" spans="1:21" s="186" customFormat="1" ht="15" customHeight="1" x14ac:dyDescent="0.25">
      <c r="A1455" s="53" t="str">
        <f>IFERROR(VLOOKUP(D1455,[28]CODIGOS!$A$1:$I$1872,2,0),"CODIGO INVALIDO ")</f>
        <v>ZONA 3</v>
      </c>
      <c r="B1455" s="53" t="str">
        <f>IFERROR(VLOOKUP(D1455,[28]CODIGOS!$A$1:$I$1872,3,0),"CODIGO INVALIDO ")</f>
        <v>CHIMBORAZO</v>
      </c>
      <c r="C1455" s="53" t="str">
        <f>IFERROR(VLOOKUP(D1455,[28]CODIGOS!$A$1:$I$1872,4,0),"CODIGO INVALIDO ")</f>
        <v>GUAMOTE</v>
      </c>
      <c r="D1455" s="53" t="s">
        <v>260</v>
      </c>
      <c r="E1455" s="53" t="str">
        <f>IFERROR(VLOOKUP(D1455,[29]CODIGOS!$A$1:$I$1872,6,0),"CODIGO INVALIDO ")</f>
        <v>COLTA</v>
      </c>
      <c r="F1455" s="53" t="str">
        <f>IFERROR(VLOOKUP(D1455,[29]CODIGOS!$A$1:$I$1872,7,0),"CODIGO INVALIDO ")</f>
        <v>GUAMOTE</v>
      </c>
      <c r="G1455" s="53" t="str">
        <f>IFERROR(VLOOKUP(D1455,[29]CODIGOS!$A$1:$I$1872,8,0),"CODIGO INVALIDO ")</f>
        <v>GUAMOTE 1</v>
      </c>
      <c r="H1455" s="53" t="s">
        <v>1851</v>
      </c>
      <c r="I1455" s="53">
        <v>-1.9372105576690799</v>
      </c>
      <c r="J1455" s="129">
        <v>-78.710516753223004</v>
      </c>
      <c r="K1455" s="147">
        <v>45049</v>
      </c>
      <c r="L1455" s="53" t="s">
        <v>71</v>
      </c>
      <c r="M1455" s="53" t="s">
        <v>17</v>
      </c>
      <c r="N1455" s="148" t="s">
        <v>1705</v>
      </c>
      <c r="O1455" s="148" t="s">
        <v>1852</v>
      </c>
      <c r="P1455" s="53">
        <v>12.33</v>
      </c>
      <c r="Q1455" s="53" t="s">
        <v>46</v>
      </c>
      <c r="R1455" s="53" t="s">
        <v>47</v>
      </c>
      <c r="S1455" s="53" t="s">
        <v>75</v>
      </c>
      <c r="T1455" s="53" t="s">
        <v>962</v>
      </c>
      <c r="U1455" s="53" t="s">
        <v>50</v>
      </c>
    </row>
    <row r="1456" spans="1:21" s="186" customFormat="1" ht="15" customHeight="1" x14ac:dyDescent="0.25">
      <c r="A1456" s="53" t="str">
        <f>IFERROR(VLOOKUP(D1456,[28]CODIGOS!$A$1:$I$1872,2,0),"CODIGO INVALIDO ")</f>
        <v>ZONA 3</v>
      </c>
      <c r="B1456" s="53" t="str">
        <f>IFERROR(VLOOKUP(D1456,[28]CODIGOS!$A$1:$I$1872,3,0),"CODIGO INVALIDO ")</f>
        <v>CHIMBORAZO</v>
      </c>
      <c r="C1456" s="53" t="str">
        <f>IFERROR(VLOOKUP(D1456,[28]CODIGOS!$A$1:$I$1872,4,0),"CODIGO INVALIDO ")</f>
        <v>GUAMOTE</v>
      </c>
      <c r="D1456" s="53" t="s">
        <v>260</v>
      </c>
      <c r="E1456" s="53" t="str">
        <f>IFERROR(VLOOKUP(D1456,[29]CODIGOS!$A$1:$I$1872,6,0),"CODIGO INVALIDO ")</f>
        <v>COLTA</v>
      </c>
      <c r="F1456" s="53" t="str">
        <f>IFERROR(VLOOKUP(D1456,[29]CODIGOS!$A$1:$I$1872,7,0),"CODIGO INVALIDO ")</f>
        <v>GUAMOTE</v>
      </c>
      <c r="G1456" s="53" t="str">
        <f>IFERROR(VLOOKUP(D1456,[29]CODIGOS!$A$1:$I$1872,8,0),"CODIGO INVALIDO ")</f>
        <v>GUAMOTE 1</v>
      </c>
      <c r="H1456" s="53" t="s">
        <v>1853</v>
      </c>
      <c r="I1456" s="53">
        <v>-1.9346323409341599</v>
      </c>
      <c r="J1456" s="129">
        <v>-78.706859225050394</v>
      </c>
      <c r="K1456" s="147">
        <v>45050</v>
      </c>
      <c r="L1456" s="53" t="s">
        <v>71</v>
      </c>
      <c r="M1456" s="53" t="s">
        <v>17</v>
      </c>
      <c r="N1456" s="148" t="s">
        <v>1707</v>
      </c>
      <c r="O1456" s="148" t="s">
        <v>1854</v>
      </c>
      <c r="P1456" s="53">
        <v>16.2</v>
      </c>
      <c r="Q1456" s="53" t="s">
        <v>46</v>
      </c>
      <c r="R1456" s="53" t="s">
        <v>47</v>
      </c>
      <c r="S1456" s="53" t="s">
        <v>464</v>
      </c>
      <c r="T1456" s="53" t="s">
        <v>382</v>
      </c>
      <c r="U1456" s="53" t="s">
        <v>50</v>
      </c>
    </row>
    <row r="1457" spans="1:21" s="186" customFormat="1" ht="15" customHeight="1" x14ac:dyDescent="0.25">
      <c r="A1457" s="53" t="str">
        <f>IFERROR(VLOOKUP(D1457,[28]CODIGOS!$A$1:$I$1872,2,0),"CODIGO INVALIDO ")</f>
        <v>ZONA 3</v>
      </c>
      <c r="B1457" s="53" t="str">
        <f>IFERROR(VLOOKUP(D1457,[28]CODIGOS!$A$1:$I$1872,3,0),"CODIGO INVALIDO ")</f>
        <v>CHIMBORAZO</v>
      </c>
      <c r="C1457" s="53" t="str">
        <f>IFERROR(VLOOKUP(D1457,[28]CODIGOS!$A$1:$I$1872,4,0),"CODIGO INVALIDO ")</f>
        <v>GUANO</v>
      </c>
      <c r="D1457" s="53" t="s">
        <v>1855</v>
      </c>
      <c r="E1457" s="53" t="str">
        <f>IFERROR(VLOOKUP(D1457,[29]CODIGOS!$A$1:$I$1872,6,0),"CODIGO INVALIDO ")</f>
        <v>GUANO</v>
      </c>
      <c r="F1457" s="53" t="str">
        <f>IFERROR(VLOOKUP(D1457,[29]CODIGOS!$A$1:$I$1872,7,0),"CODIGO INVALIDO ")</f>
        <v>GUANO</v>
      </c>
      <c r="G1457" s="53" t="str">
        <f>IFERROR(VLOOKUP(D1457,[29]CODIGOS!$A$1:$I$1872,8,0),"CODIGO INVALIDO ")</f>
        <v>GUANO 1</v>
      </c>
      <c r="H1457" s="53" t="s">
        <v>1856</v>
      </c>
      <c r="I1457" s="53">
        <v>-1.62790326273042</v>
      </c>
      <c r="J1457" s="129">
        <v>-78.636038303375202</v>
      </c>
      <c r="K1457" s="147">
        <v>45076</v>
      </c>
      <c r="L1457" s="53" t="s">
        <v>71</v>
      </c>
      <c r="M1457" s="53" t="s">
        <v>17</v>
      </c>
      <c r="N1457" s="148" t="s">
        <v>1705</v>
      </c>
      <c r="O1457" s="148" t="s">
        <v>1479</v>
      </c>
      <c r="P1457" s="53">
        <v>4.2300000000000004</v>
      </c>
      <c r="Q1457" s="53" t="s">
        <v>46</v>
      </c>
      <c r="R1457" s="53" t="s">
        <v>47</v>
      </c>
      <c r="S1457" s="53" t="s">
        <v>1016</v>
      </c>
      <c r="T1457" s="53"/>
      <c r="U1457" s="53" t="s">
        <v>50</v>
      </c>
    </row>
    <row r="1458" spans="1:21" s="186" customFormat="1" ht="15" customHeight="1" x14ac:dyDescent="0.25">
      <c r="A1458" s="53" t="str">
        <f>IFERROR(VLOOKUP(D1458,[28]CODIGOS!$A$1:$I$1872,2,0),"CODIGO INVALIDO ")</f>
        <v>ZONA 3</v>
      </c>
      <c r="B1458" s="53" t="str">
        <f>IFERROR(VLOOKUP(D1458,[28]CODIGOS!$A$1:$I$1872,3,0),"CODIGO INVALIDO ")</f>
        <v>CHIMBORAZO</v>
      </c>
      <c r="C1458" s="53" t="str">
        <f>IFERROR(VLOOKUP(D1458,[28]CODIGOS!$A$1:$I$1872,4,0),"CODIGO INVALIDO ")</f>
        <v>RIOBAMBA</v>
      </c>
      <c r="D1458" s="53" t="s">
        <v>231</v>
      </c>
      <c r="E1458" s="53" t="str">
        <f>IFERROR(VLOOKUP(D1458,[29]CODIGOS!$A$1:$I$1872,6,0),"CODIGO INVALIDO ")</f>
        <v>RIOBAMBA</v>
      </c>
      <c r="F1458" s="53" t="str">
        <f>IFERROR(VLOOKUP(D1458,[29]CODIGOS!$A$1:$I$1872,7,0),"CODIGO INVALIDO ")</f>
        <v>CALPI</v>
      </c>
      <c r="G1458" s="53" t="str">
        <f>IFERROR(VLOOKUP(D1458,[29]CODIGOS!$A$1:$I$1872,8,0),"CODIGO INVALIDO ")</f>
        <v>CALPI 1</v>
      </c>
      <c r="H1458" s="53" t="s">
        <v>1857</v>
      </c>
      <c r="I1458" s="53">
        <v>-1.64923419159689</v>
      </c>
      <c r="J1458" s="129">
        <v>-78.730580806732107</v>
      </c>
      <c r="K1458" s="147">
        <v>45077</v>
      </c>
      <c r="L1458" s="53" t="s">
        <v>71</v>
      </c>
      <c r="M1458" s="53" t="s">
        <v>17</v>
      </c>
      <c r="N1458" s="148" t="s">
        <v>1705</v>
      </c>
      <c r="O1458" s="148" t="s">
        <v>1858</v>
      </c>
      <c r="P1458" s="53">
        <v>6.85</v>
      </c>
      <c r="Q1458" s="53" t="s">
        <v>46</v>
      </c>
      <c r="R1458" s="53" t="s">
        <v>47</v>
      </c>
      <c r="S1458" s="53" t="s">
        <v>176</v>
      </c>
      <c r="T1458" s="53" t="s">
        <v>83</v>
      </c>
      <c r="U1458" s="53" t="s">
        <v>50</v>
      </c>
    </row>
    <row r="1459" spans="1:21" s="186" customFormat="1" ht="15" customHeight="1" x14ac:dyDescent="0.25">
      <c r="A1459" s="53" t="str">
        <f>IFERROR(VLOOKUP(D1459,[28]CODIGOS!$A$1:$I$1872,2,0),"CODIGO INVALIDO ")</f>
        <v>ZONA 3</v>
      </c>
      <c r="B1459" s="53" t="str">
        <f>IFERROR(VLOOKUP(D1459,[28]CODIGOS!$A$1:$I$1872,3,0),"CODIGO INVALIDO ")</f>
        <v>CHIMBORAZO</v>
      </c>
      <c r="C1459" s="53" t="str">
        <f>IFERROR(VLOOKUP(D1459,[28]CODIGOS!$A$1:$I$1872,4,0),"CODIGO INVALIDO ")</f>
        <v>GUAMOTE</v>
      </c>
      <c r="D1459" s="53" t="s">
        <v>260</v>
      </c>
      <c r="E1459" s="53" t="str">
        <f>IFERROR(VLOOKUP(D1459,[29]CODIGOS!$A$1:$I$1872,6,0),"CODIGO INVALIDO ")</f>
        <v>COLTA</v>
      </c>
      <c r="F1459" s="53" t="str">
        <f>IFERROR(VLOOKUP(D1459,[29]CODIGOS!$A$1:$I$1872,7,0),"CODIGO INVALIDO ")</f>
        <v>GUAMOTE</v>
      </c>
      <c r="G1459" s="53" t="str">
        <f>IFERROR(VLOOKUP(D1459,[29]CODIGOS!$A$1:$I$1872,8,0),"CODIGO INVALIDO ")</f>
        <v>GUAMOTE 1</v>
      </c>
      <c r="H1459" s="53" t="s">
        <v>1859</v>
      </c>
      <c r="I1459" s="53">
        <v>-1.6450632000000001</v>
      </c>
      <c r="J1459" s="129">
        <v>-78.582271899999995</v>
      </c>
      <c r="K1459" s="24">
        <v>45119</v>
      </c>
      <c r="L1459" s="53" t="s">
        <v>71</v>
      </c>
      <c r="M1459" s="53" t="s">
        <v>17</v>
      </c>
      <c r="N1459" s="148" t="s">
        <v>1391</v>
      </c>
      <c r="O1459" s="148" t="s">
        <v>1803</v>
      </c>
      <c r="P1459" s="53">
        <v>6</v>
      </c>
      <c r="Q1459" s="53" t="s">
        <v>46</v>
      </c>
      <c r="R1459" s="53" t="s">
        <v>47</v>
      </c>
      <c r="S1459" s="53" t="s">
        <v>75</v>
      </c>
      <c r="T1459" s="53" t="s">
        <v>999</v>
      </c>
      <c r="U1459" s="53" t="s">
        <v>50</v>
      </c>
    </row>
    <row r="1460" spans="1:21" s="186" customFormat="1" ht="15" customHeight="1" x14ac:dyDescent="0.25">
      <c r="A1460" s="53" t="str">
        <f>IFERROR(VLOOKUP(D1460,[28]CODIGOS!$A$1:$I$1872,2,0),"CODIGO INVALIDO ")</f>
        <v>ZONA 3</v>
      </c>
      <c r="B1460" s="53" t="str">
        <f>IFERROR(VLOOKUP(D1460,[28]CODIGOS!$A$1:$I$1872,3,0),"CODIGO INVALIDO ")</f>
        <v>CHIMBORAZO</v>
      </c>
      <c r="C1460" s="53" t="str">
        <f>IFERROR(VLOOKUP(D1460,[28]CODIGOS!$A$1:$I$1872,4,0),"CODIGO INVALIDO ")</f>
        <v>RIOBAMBA</v>
      </c>
      <c r="D1460" s="53" t="s">
        <v>1860</v>
      </c>
      <c r="E1460" s="53" t="str">
        <f>IFERROR(VLOOKUP(D1460,[29]CODIGOS!$A$1:$I$1872,6,0),"CODIGO INVALIDO ")</f>
        <v>RIOBAMBA</v>
      </c>
      <c r="F1460" s="53" t="str">
        <f>IFERROR(VLOOKUP(D1460,[29]CODIGOS!$A$1:$I$1872,7,0),"CODIGO INVALIDO ")</f>
        <v>SAN LUIS</v>
      </c>
      <c r="G1460" s="53" t="str">
        <f>IFERROR(VLOOKUP(D1460,[29]CODIGOS!$A$1:$I$1872,8,0),"CODIGO INVALIDO ")</f>
        <v>SAN LUIS 1</v>
      </c>
      <c r="H1460" s="53" t="s">
        <v>1861</v>
      </c>
      <c r="I1460" s="53">
        <v>-1.70349886544566</v>
      </c>
      <c r="J1460" s="129">
        <v>-78.647153377532902</v>
      </c>
      <c r="K1460" s="24">
        <v>45121</v>
      </c>
      <c r="L1460" s="53" t="s">
        <v>71</v>
      </c>
      <c r="M1460" s="53" t="s">
        <v>17</v>
      </c>
      <c r="N1460" s="148" t="s">
        <v>1862</v>
      </c>
      <c r="O1460" s="148" t="s">
        <v>1391</v>
      </c>
      <c r="P1460" s="53">
        <v>4.32</v>
      </c>
      <c r="Q1460" s="53" t="s">
        <v>46</v>
      </c>
      <c r="R1460" s="53" t="s">
        <v>47</v>
      </c>
      <c r="S1460" s="53" t="s">
        <v>176</v>
      </c>
      <c r="T1460" s="53"/>
      <c r="U1460" s="53" t="s">
        <v>50</v>
      </c>
    </row>
    <row r="1461" spans="1:21" s="186" customFormat="1" ht="15" customHeight="1" x14ac:dyDescent="0.25">
      <c r="A1461" s="53" t="str">
        <f>IFERROR(VLOOKUP(D1461,[28]CODIGOS!$A$1:$I$1872,2,0),"CODIGO INVALIDO ")</f>
        <v>ZONA 3</v>
      </c>
      <c r="B1461" s="53" t="str">
        <f>IFERROR(VLOOKUP(D1461,[28]CODIGOS!$A$1:$I$1872,3,0),"CODIGO INVALIDO ")</f>
        <v>CHIMBORAZO</v>
      </c>
      <c r="C1461" s="53" t="str">
        <f>IFERROR(VLOOKUP(D1461,[28]CODIGOS!$A$1:$I$1872,4,0),"CODIGO INVALIDO ")</f>
        <v>RIOBAMBA</v>
      </c>
      <c r="D1461" s="53" t="s">
        <v>1849</v>
      </c>
      <c r="E1461" s="53" t="str">
        <f>IFERROR(VLOOKUP(D1461,[29]CODIGOS!$A$1:$I$1872,6,0),"CODIGO INVALIDO ")</f>
        <v>RIOBAMBA</v>
      </c>
      <c r="F1461" s="53" t="str">
        <f>IFERROR(VLOOKUP(D1461,[29]CODIGOS!$A$1:$I$1872,7,0),"CODIGO INVALIDO ")</f>
        <v>PUNIN</v>
      </c>
      <c r="G1461" s="53" t="str">
        <f>IFERROR(VLOOKUP(D1461,[29]CODIGOS!$A$1:$I$1872,8,0),"CODIGO INVALIDO ")</f>
        <v>PUNIN 1</v>
      </c>
      <c r="H1461" s="53" t="s">
        <v>1863</v>
      </c>
      <c r="I1461" s="53">
        <v>-1.7936541804274</v>
      </c>
      <c r="J1461" s="129">
        <v>-78.650093078613295</v>
      </c>
      <c r="K1461" s="24">
        <v>45121</v>
      </c>
      <c r="L1461" s="53" t="s">
        <v>71</v>
      </c>
      <c r="M1461" s="53" t="s">
        <v>17</v>
      </c>
      <c r="N1461" s="148" t="s">
        <v>1705</v>
      </c>
      <c r="O1461" s="148" t="s">
        <v>1408</v>
      </c>
      <c r="P1461" s="53">
        <v>21.96</v>
      </c>
      <c r="Q1461" s="53" t="s">
        <v>46</v>
      </c>
      <c r="R1461" s="53" t="s">
        <v>47</v>
      </c>
      <c r="S1461" s="53" t="s">
        <v>176</v>
      </c>
      <c r="T1461" s="53"/>
      <c r="U1461" s="53" t="s">
        <v>50</v>
      </c>
    </row>
    <row r="1462" spans="1:21" s="186" customFormat="1" ht="15" customHeight="1" x14ac:dyDescent="0.25">
      <c r="A1462" s="53" t="str">
        <f>IFERROR(VLOOKUP(D1462,[28]CODIGOS!$A$1:$I$1872,2,0),"CODIGO INVALIDO ")</f>
        <v>ZONA 3</v>
      </c>
      <c r="B1462" s="53" t="str">
        <f>IFERROR(VLOOKUP(D1462,[28]CODIGOS!$A$1:$I$1872,3,0),"CODIGO INVALIDO ")</f>
        <v>CHIMBORAZO</v>
      </c>
      <c r="C1462" s="53" t="str">
        <f>IFERROR(VLOOKUP(D1462,[28]CODIGOS!$A$1:$I$1872,4,0),"CODIGO INVALIDO ")</f>
        <v>RIOBAMBA</v>
      </c>
      <c r="D1462" s="53" t="s">
        <v>1849</v>
      </c>
      <c r="E1462" s="53" t="str">
        <f>IFERROR(VLOOKUP(D1462,[29]CODIGOS!$A$1:$I$1872,6,0),"CODIGO INVALIDO ")</f>
        <v>RIOBAMBA</v>
      </c>
      <c r="F1462" s="53" t="str">
        <f>IFERROR(VLOOKUP(D1462,[29]CODIGOS!$A$1:$I$1872,7,0),"CODIGO INVALIDO ")</f>
        <v>PUNIN</v>
      </c>
      <c r="G1462" s="53" t="str">
        <f>IFERROR(VLOOKUP(D1462,[29]CODIGOS!$A$1:$I$1872,8,0),"CODIGO INVALIDO ")</f>
        <v>PUNIN 1</v>
      </c>
      <c r="H1462" s="53" t="s">
        <v>1864</v>
      </c>
      <c r="I1462" s="53">
        <v>-1.6606603</v>
      </c>
      <c r="J1462" s="129">
        <v>-78.636997199999996</v>
      </c>
      <c r="K1462" s="24">
        <v>45126</v>
      </c>
      <c r="L1462" s="53" t="s">
        <v>71</v>
      </c>
      <c r="M1462" s="53" t="s">
        <v>17</v>
      </c>
      <c r="N1462" s="148" t="s">
        <v>1547</v>
      </c>
      <c r="O1462" s="148" t="s">
        <v>1865</v>
      </c>
      <c r="P1462" s="53">
        <v>27.14</v>
      </c>
      <c r="Q1462" s="53" t="s">
        <v>46</v>
      </c>
      <c r="R1462" s="53" t="s">
        <v>47</v>
      </c>
      <c r="S1462" s="53" t="s">
        <v>176</v>
      </c>
      <c r="T1462" s="53"/>
      <c r="U1462" s="53" t="s">
        <v>50</v>
      </c>
    </row>
    <row r="1463" spans="1:21" s="186" customFormat="1" ht="15" customHeight="1" x14ac:dyDescent="0.25">
      <c r="A1463" s="53" t="str">
        <f>IFERROR(VLOOKUP(D1463,[28]CODIGOS!$A$1:$I$1872,2,0),"CODIGO INVALIDO ")</f>
        <v>ZONA 3</v>
      </c>
      <c r="B1463" s="53" t="str">
        <f>IFERROR(VLOOKUP(D1463,[28]CODIGOS!$A$1:$I$1872,3,0),"CODIGO INVALIDO ")</f>
        <v>CHIMBORAZO</v>
      </c>
      <c r="C1463" s="53" t="str">
        <f>IFERROR(VLOOKUP(D1463,[28]CODIGOS!$A$1:$I$1872,4,0),"CODIGO INVALIDO ")</f>
        <v>RIOBAMBA</v>
      </c>
      <c r="D1463" s="53" t="s">
        <v>231</v>
      </c>
      <c r="E1463" s="53" t="str">
        <f>IFERROR(VLOOKUP(D1463,[29]CODIGOS!$A$1:$I$1872,6,0),"CODIGO INVALIDO ")</f>
        <v>RIOBAMBA</v>
      </c>
      <c r="F1463" s="53" t="str">
        <f>IFERROR(VLOOKUP(D1463,[29]CODIGOS!$A$1:$I$1872,7,0),"CODIGO INVALIDO ")</f>
        <v>CALPI</v>
      </c>
      <c r="G1463" s="53" t="str">
        <f>IFERROR(VLOOKUP(D1463,[29]CODIGOS!$A$1:$I$1872,8,0),"CODIGO INVALIDO ")</f>
        <v>CALPI 1</v>
      </c>
      <c r="H1463" s="53" t="s">
        <v>1866</v>
      </c>
      <c r="I1463" s="53">
        <v>-2.0594714457649799</v>
      </c>
      <c r="J1463" s="129">
        <v>-78.604710102081299</v>
      </c>
      <c r="K1463" s="24">
        <v>45156</v>
      </c>
      <c r="L1463" s="53" t="s">
        <v>71</v>
      </c>
      <c r="M1463" s="53" t="s">
        <v>17</v>
      </c>
      <c r="N1463" s="148">
        <v>0.20833333333333334</v>
      </c>
      <c r="O1463" s="148">
        <v>0.3611111111111111</v>
      </c>
      <c r="P1463" s="53">
        <v>10.5</v>
      </c>
      <c r="Q1463" s="53" t="s">
        <v>46</v>
      </c>
      <c r="R1463" s="53" t="s">
        <v>47</v>
      </c>
      <c r="S1463" s="53" t="s">
        <v>49</v>
      </c>
      <c r="T1463" s="53"/>
      <c r="U1463" s="53" t="s">
        <v>50</v>
      </c>
    </row>
    <row r="1464" spans="1:21" s="186" customFormat="1" ht="15" customHeight="1" x14ac:dyDescent="0.25">
      <c r="A1464" s="53" t="str">
        <f>IFERROR(VLOOKUP(D1464,[28]CODIGOS!$A$1:$I$1872,2,0),"CODIGO INVALIDO ")</f>
        <v>ZONA 3</v>
      </c>
      <c r="B1464" s="53" t="str">
        <f>IFERROR(VLOOKUP(D1464,[28]CODIGOS!$A$1:$I$1872,3,0),"CODIGO INVALIDO ")</f>
        <v>CHIMBORAZO</v>
      </c>
      <c r="C1464" s="53" t="str">
        <f>IFERROR(VLOOKUP(D1464,[28]CODIGOS!$A$1:$I$1872,4,0),"CODIGO INVALIDO ")</f>
        <v>GUANO</v>
      </c>
      <c r="D1464" s="53" t="s">
        <v>1867</v>
      </c>
      <c r="E1464" s="53" t="str">
        <f>IFERROR(VLOOKUP(D1464,[29]CODIGOS!$A$1:$I$1872,6,0),"CODIGO INVALIDO ")</f>
        <v>GUANO</v>
      </c>
      <c r="F1464" s="53" t="str">
        <f>IFERROR(VLOOKUP(D1464,[29]CODIGOS!$A$1:$I$1872,7,0),"CODIGO INVALIDO ")</f>
        <v>SAN ANDRES</v>
      </c>
      <c r="G1464" s="53" t="str">
        <f>IFERROR(VLOOKUP(D1464,[29]CODIGOS!$A$1:$I$1872,8,0),"CODIGO INVALIDO ")</f>
        <v>SAN ANDRES 1</v>
      </c>
      <c r="H1464" s="53" t="s">
        <v>1868</v>
      </c>
      <c r="I1464" s="53">
        <v>-1.6014135601074899</v>
      </c>
      <c r="J1464" s="129">
        <v>-78.695229291915894</v>
      </c>
      <c r="K1464" s="24">
        <v>45162</v>
      </c>
      <c r="L1464" s="53" t="s">
        <v>71</v>
      </c>
      <c r="M1464" s="53" t="s">
        <v>17</v>
      </c>
      <c r="N1464" s="148">
        <v>0.29166666666666669</v>
      </c>
      <c r="O1464" s="148">
        <v>0.4375</v>
      </c>
      <c r="P1464" s="53">
        <v>10.65</v>
      </c>
      <c r="Q1464" s="53" t="s">
        <v>46</v>
      </c>
      <c r="R1464" s="53" t="s">
        <v>47</v>
      </c>
      <c r="S1464" s="53" t="s">
        <v>83</v>
      </c>
      <c r="T1464" s="53"/>
      <c r="U1464" s="53" t="s">
        <v>50</v>
      </c>
    </row>
    <row r="1465" spans="1:21" s="186" customFormat="1" ht="15" customHeight="1" x14ac:dyDescent="0.25">
      <c r="A1465" s="53" t="str">
        <f>IFERROR(VLOOKUP(D1465,[28]CODIGOS!$A$1:$I$1872,2,0),"CODIGO INVALIDO ")</f>
        <v>ZONA 3</v>
      </c>
      <c r="B1465" s="53" t="str">
        <f>IFERROR(VLOOKUP(D1465,[28]CODIGOS!$A$1:$I$1872,3,0),"CODIGO INVALIDO ")</f>
        <v>CHIMBORAZO</v>
      </c>
      <c r="C1465" s="53" t="str">
        <f>IFERROR(VLOOKUP(D1465,[28]CODIGOS!$A$1:$I$1872,4,0),"CODIGO INVALIDO ")</f>
        <v>GUAMOTE</v>
      </c>
      <c r="D1465" s="53" t="s">
        <v>37</v>
      </c>
      <c r="E1465" s="53" t="str">
        <f>IFERROR(VLOOKUP(D1465,[29]CODIGOS!$A$1:$I$1872,6,0),"CODIGO INVALIDO ")</f>
        <v>COLTA</v>
      </c>
      <c r="F1465" s="53" t="str">
        <f>IFERROR(VLOOKUP(D1465,[29]CODIGOS!$A$1:$I$1872,7,0),"CODIGO INVALIDO ")</f>
        <v>CEBADAS</v>
      </c>
      <c r="G1465" s="53" t="str">
        <f>IFERROR(VLOOKUP(D1465,[29]CODIGOS!$A$1:$I$1872,8,0),"CODIGO INVALIDO ")</f>
        <v>CEBADAS 1</v>
      </c>
      <c r="H1465" s="53" t="s">
        <v>1869</v>
      </c>
      <c r="I1465" s="53">
        <v>-2.1585280058860099</v>
      </c>
      <c r="J1465" s="129">
        <v>-78.566987514495807</v>
      </c>
      <c r="K1465" s="24">
        <v>45182</v>
      </c>
      <c r="L1465" s="53" t="s">
        <v>71</v>
      </c>
      <c r="M1465" s="53" t="s">
        <v>17</v>
      </c>
      <c r="N1465" s="148">
        <v>0.20833333333333334</v>
      </c>
      <c r="O1465" s="148">
        <v>0.27083333333333331</v>
      </c>
      <c r="P1465" s="53">
        <v>17.75</v>
      </c>
      <c r="Q1465" s="53" t="s">
        <v>46</v>
      </c>
      <c r="R1465" s="53" t="s">
        <v>47</v>
      </c>
      <c r="S1465" s="53" t="s">
        <v>49</v>
      </c>
      <c r="T1465" s="53" t="s">
        <v>962</v>
      </c>
      <c r="U1465" s="53" t="s">
        <v>50</v>
      </c>
    </row>
    <row r="1466" spans="1:21" s="186" customFormat="1" ht="15" customHeight="1" x14ac:dyDescent="0.25">
      <c r="A1466" s="53" t="str">
        <f>IFERROR(VLOOKUP(D1466,[28]CODIGOS!$A$1:$I$1872,2,0),"CODIGO INVALIDO ")</f>
        <v>ZONA 3</v>
      </c>
      <c r="B1466" s="53" t="str">
        <f>IFERROR(VLOOKUP(D1466,[28]CODIGOS!$A$1:$I$1872,3,0),"CODIGO INVALIDO ")</f>
        <v>CHIMBORAZO</v>
      </c>
      <c r="C1466" s="53" t="str">
        <f>IFERROR(VLOOKUP(D1466,[28]CODIGOS!$A$1:$I$1872,4,0),"CODIGO INVALIDO ")</f>
        <v>RIOBAMBA</v>
      </c>
      <c r="D1466" s="53" t="s">
        <v>231</v>
      </c>
      <c r="E1466" s="53" t="str">
        <f>IFERROR(VLOOKUP(D1466,[29]CODIGOS!$A$1:$I$1872,6,0),"CODIGO INVALIDO ")</f>
        <v>RIOBAMBA</v>
      </c>
      <c r="F1466" s="53" t="str">
        <f>IFERROR(VLOOKUP(D1466,[29]CODIGOS!$A$1:$I$1872,7,0),"CODIGO INVALIDO ")</f>
        <v>CALPI</v>
      </c>
      <c r="G1466" s="53" t="str">
        <f>IFERROR(VLOOKUP(D1466,[29]CODIGOS!$A$1:$I$1872,8,0),"CODIGO INVALIDO ")</f>
        <v>CALPI 1</v>
      </c>
      <c r="H1466" s="53" t="s">
        <v>1870</v>
      </c>
      <c r="I1466" s="53">
        <v>-1.6481939253329601</v>
      </c>
      <c r="J1466" s="129">
        <v>-78.740236759185805</v>
      </c>
      <c r="K1466" s="24">
        <v>45185</v>
      </c>
      <c r="L1466" s="53" t="s">
        <v>71</v>
      </c>
      <c r="M1466" s="53" t="s">
        <v>17</v>
      </c>
      <c r="N1466" s="148">
        <v>0.20833333333333334</v>
      </c>
      <c r="O1466" s="148">
        <v>0.44444444444444442</v>
      </c>
      <c r="P1466" s="53">
        <v>20.71</v>
      </c>
      <c r="Q1466" s="53" t="s">
        <v>46</v>
      </c>
      <c r="R1466" s="53" t="s">
        <v>47</v>
      </c>
      <c r="S1466" s="53" t="s">
        <v>75</v>
      </c>
      <c r="T1466" s="53" t="s">
        <v>1848</v>
      </c>
      <c r="U1466" s="53" t="s">
        <v>50</v>
      </c>
    </row>
    <row r="1467" spans="1:21" s="186" customFormat="1" ht="15" customHeight="1" x14ac:dyDescent="0.25">
      <c r="A1467" s="53" t="str">
        <f>IFERROR(VLOOKUP(D1467,[28]CODIGOS!$A$1:$I$1872,2,0),"CODIGO INVALIDO ")</f>
        <v>ZONA 3</v>
      </c>
      <c r="B1467" s="53" t="str">
        <f>IFERROR(VLOOKUP(D1467,[28]CODIGOS!$A$1:$I$1872,3,0),"CODIGO INVALIDO ")</f>
        <v>CHIMBORAZO</v>
      </c>
      <c r="C1467" s="53" t="str">
        <f>IFERROR(VLOOKUP(D1467,[28]CODIGOS!$A$1:$I$1872,4,0),"CODIGO INVALIDO ")</f>
        <v>RIOBAMBA</v>
      </c>
      <c r="D1467" s="53" t="s">
        <v>231</v>
      </c>
      <c r="E1467" s="53" t="str">
        <f>IFERROR(VLOOKUP(D1467,[29]CODIGOS!$A$1:$I$1872,6,0),"CODIGO INVALIDO ")</f>
        <v>RIOBAMBA</v>
      </c>
      <c r="F1467" s="53" t="str">
        <f>IFERROR(VLOOKUP(D1467,[29]CODIGOS!$A$1:$I$1872,7,0),"CODIGO INVALIDO ")</f>
        <v>CALPI</v>
      </c>
      <c r="G1467" s="53" t="str">
        <f>IFERROR(VLOOKUP(D1467,[29]CODIGOS!$A$1:$I$1872,8,0),"CODIGO INVALIDO ")</f>
        <v>CALPI 1</v>
      </c>
      <c r="H1467" s="53" t="s">
        <v>1871</v>
      </c>
      <c r="I1467" s="53">
        <v>-1.52970779251661</v>
      </c>
      <c r="J1467" s="129">
        <v>-78.750339756347103</v>
      </c>
      <c r="K1467" s="24">
        <v>45189</v>
      </c>
      <c r="L1467" s="53" t="s">
        <v>71</v>
      </c>
      <c r="M1467" s="53" t="s">
        <v>17</v>
      </c>
      <c r="N1467" s="148">
        <v>0.5</v>
      </c>
      <c r="O1467" s="148">
        <v>0.8125</v>
      </c>
      <c r="P1467" s="53">
        <v>12.09</v>
      </c>
      <c r="Q1467" s="53" t="s">
        <v>46</v>
      </c>
      <c r="R1467" s="53" t="s">
        <v>47</v>
      </c>
      <c r="S1467" s="53" t="s">
        <v>83</v>
      </c>
      <c r="T1467" s="53"/>
      <c r="U1467" s="53" t="s">
        <v>50</v>
      </c>
    </row>
    <row r="1468" spans="1:21" s="186" customFormat="1" ht="15" customHeight="1" x14ac:dyDescent="0.25">
      <c r="A1468" s="53" t="str">
        <f>IFERROR(VLOOKUP(D1468,[28]CODIGOS!$A$1:$I$1872,2,0),"CODIGO INVALIDO ")</f>
        <v>ZONA 3</v>
      </c>
      <c r="B1468" s="53" t="str">
        <f>IFERROR(VLOOKUP(D1468,[28]CODIGOS!$A$1:$I$1872,3,0),"CODIGO INVALIDO ")</f>
        <v>CHIMBORAZO</v>
      </c>
      <c r="C1468" s="53" t="str">
        <f>IFERROR(VLOOKUP(D1468,[28]CODIGOS!$A$1:$I$1872,4,0),"CODIGO INVALIDO ")</f>
        <v>RIOBAMBA</v>
      </c>
      <c r="D1468" s="53" t="s">
        <v>231</v>
      </c>
      <c r="E1468" s="53" t="str">
        <f>IFERROR(VLOOKUP(D1468,[29]CODIGOS!$A$1:$I$1872,6,0),"CODIGO INVALIDO ")</f>
        <v>RIOBAMBA</v>
      </c>
      <c r="F1468" s="53" t="str">
        <f>IFERROR(VLOOKUP(D1468,[29]CODIGOS!$A$1:$I$1872,7,0),"CODIGO INVALIDO ")</f>
        <v>CALPI</v>
      </c>
      <c r="G1468" s="53" t="str">
        <f>IFERROR(VLOOKUP(D1468,[29]CODIGOS!$A$1:$I$1872,8,0),"CODIGO INVALIDO ")</f>
        <v>CALPI 1</v>
      </c>
      <c r="H1468" s="53" t="s">
        <v>473</v>
      </c>
      <c r="I1468" s="53">
        <v>-1.98033164154292</v>
      </c>
      <c r="J1468" s="129">
        <v>-78.632554144849806</v>
      </c>
      <c r="K1468" s="24">
        <v>45204</v>
      </c>
      <c r="L1468" s="53" t="s">
        <v>71</v>
      </c>
      <c r="M1468" s="53" t="s">
        <v>17</v>
      </c>
      <c r="N1468" s="148">
        <v>0.26041666666666669</v>
      </c>
      <c r="O1468" s="148">
        <v>0.73888888888888893</v>
      </c>
      <c r="P1468" s="53">
        <v>48</v>
      </c>
      <c r="Q1468" s="53" t="s">
        <v>46</v>
      </c>
      <c r="R1468" s="53" t="s">
        <v>47</v>
      </c>
      <c r="S1468" s="53" t="s">
        <v>176</v>
      </c>
      <c r="T1468" s="53"/>
      <c r="U1468" s="53" t="s">
        <v>50</v>
      </c>
    </row>
    <row r="1469" spans="1:21" s="186" customFormat="1" ht="15" customHeight="1" x14ac:dyDescent="0.25">
      <c r="A1469" s="53" t="str">
        <f>IFERROR(VLOOKUP(D1469,[28]CODIGOS!$A$1:$I$1872,2,0),"CODIGO INVALIDO ")</f>
        <v>ZONA 3</v>
      </c>
      <c r="B1469" s="53" t="str">
        <f>IFERROR(VLOOKUP(D1469,[28]CODIGOS!$A$1:$I$1872,3,0),"CODIGO INVALIDO ")</f>
        <v>CHIMBORAZO</v>
      </c>
      <c r="C1469" s="53" t="str">
        <f>IFERROR(VLOOKUP(D1469,[28]CODIGOS!$A$1:$I$1872,4,0),"CODIGO INVALIDO ")</f>
        <v>RIOBAMBA</v>
      </c>
      <c r="D1469" s="53" t="s">
        <v>1152</v>
      </c>
      <c r="E1469" s="53" t="str">
        <f>IFERROR(VLOOKUP(D1469,[29]CODIGOS!$A$1:$I$1872,6,0),"CODIGO INVALIDO ")</f>
        <v>RIOBAMBA</v>
      </c>
      <c r="F1469" s="53" t="str">
        <f>IFERROR(VLOOKUP(D1469,[29]CODIGOS!$A$1:$I$1872,7,0),"CODIGO INVALIDO ")</f>
        <v>CAMINOS AL SOL</v>
      </c>
      <c r="G1469" s="53" t="str">
        <f>IFERROR(VLOOKUP(D1469,[29]CODIGOS!$A$1:$I$1872,8,0),"CODIGO INVALIDO ")</f>
        <v>CAMINOS AL SOL 1</v>
      </c>
      <c r="H1469" s="53" t="s">
        <v>1872</v>
      </c>
      <c r="I1469" s="53">
        <v>-1.6723890254717</v>
      </c>
      <c r="J1469" s="129">
        <v>-78.6344296056633</v>
      </c>
      <c r="K1469" s="24">
        <v>45224</v>
      </c>
      <c r="L1469" s="53" t="s">
        <v>71</v>
      </c>
      <c r="M1469" s="53" t="s">
        <v>17</v>
      </c>
      <c r="N1469" s="148">
        <v>0.29166666666666669</v>
      </c>
      <c r="O1469" s="148">
        <v>0.69444444444444453</v>
      </c>
      <c r="P1469" s="53">
        <v>10.119999999999999</v>
      </c>
      <c r="Q1469" s="23" t="s">
        <v>46</v>
      </c>
      <c r="R1469" s="23" t="s">
        <v>109</v>
      </c>
      <c r="S1469" s="23" t="s">
        <v>686</v>
      </c>
      <c r="T1469" s="53"/>
      <c r="U1469" s="53" t="s">
        <v>50</v>
      </c>
    </row>
    <row r="1470" spans="1:21" s="186" customFormat="1" ht="15" customHeight="1" x14ac:dyDescent="0.25">
      <c r="A1470" s="53" t="str">
        <f>IFERROR(VLOOKUP(D1470,[28]CODIGOS!$A$1:$I$1872,2,0),"CODIGO INVALIDO ")</f>
        <v>ZONA 3</v>
      </c>
      <c r="B1470" s="53" t="str">
        <f>IFERROR(VLOOKUP(D1470,[28]CODIGOS!$A$1:$I$1872,3,0),"CODIGO INVALIDO ")</f>
        <v>CHIMBORAZO</v>
      </c>
      <c r="C1470" s="53" t="str">
        <f>IFERROR(VLOOKUP(D1470,[28]CODIGOS!$A$1:$I$1872,4,0),"CODIGO INVALIDO ")</f>
        <v>GUAMOTE</v>
      </c>
      <c r="D1470" s="53" t="s">
        <v>37</v>
      </c>
      <c r="E1470" s="53" t="str">
        <f>IFERROR(VLOOKUP(D1470,[29]CODIGOS!$A$1:$I$1872,6,0),"CODIGO INVALIDO ")</f>
        <v>COLTA</v>
      </c>
      <c r="F1470" s="53" t="str">
        <f>IFERROR(VLOOKUP(D1470,[29]CODIGOS!$A$1:$I$1872,7,0),"CODIGO INVALIDO ")</f>
        <v>CEBADAS</v>
      </c>
      <c r="G1470" s="53" t="str">
        <f>IFERROR(VLOOKUP(D1470,[29]CODIGOS!$A$1:$I$1872,8,0),"CODIGO INVALIDO ")</f>
        <v>CEBADAS 1</v>
      </c>
      <c r="H1470" s="53" t="s">
        <v>1873</v>
      </c>
      <c r="I1470" s="53">
        <v>-1.9254588737649201</v>
      </c>
      <c r="J1470" s="129">
        <v>-78.6413923986062</v>
      </c>
      <c r="K1470" s="24">
        <v>45224</v>
      </c>
      <c r="L1470" s="53" t="s">
        <v>71</v>
      </c>
      <c r="M1470" s="53" t="s">
        <v>17</v>
      </c>
      <c r="N1470" s="148">
        <v>0.29166666666666669</v>
      </c>
      <c r="O1470" s="148">
        <v>0.85416666666666663</v>
      </c>
      <c r="P1470" s="53">
        <v>4.5599999999999996</v>
      </c>
      <c r="Q1470" s="23" t="s">
        <v>46</v>
      </c>
      <c r="R1470" s="23" t="s">
        <v>47</v>
      </c>
      <c r="S1470" s="23" t="s">
        <v>1022</v>
      </c>
      <c r="T1470" s="53" t="s">
        <v>166</v>
      </c>
      <c r="U1470" s="53" t="s">
        <v>50</v>
      </c>
    </row>
    <row r="1471" spans="1:21" s="186" customFormat="1" ht="15" customHeight="1" x14ac:dyDescent="0.25">
      <c r="A1471" s="53" t="str">
        <f>IFERROR(VLOOKUP(D1471,[28]CODIGOS!$A$1:$I$1872,2,0),"CODIGO INVALIDO ")</f>
        <v>ZONA 3</v>
      </c>
      <c r="B1471" s="53" t="str">
        <f>IFERROR(VLOOKUP(D1471,[28]CODIGOS!$A$1:$I$1872,3,0),"CODIGO INVALIDO ")</f>
        <v>CHIMBORAZO</v>
      </c>
      <c r="C1471" s="53" t="str">
        <f>IFERROR(VLOOKUP(D1471,[28]CODIGOS!$A$1:$I$1872,4,0),"CODIGO INVALIDO ")</f>
        <v>RIOBAMBA</v>
      </c>
      <c r="D1471" s="53" t="s">
        <v>1152</v>
      </c>
      <c r="E1471" s="53" t="str">
        <f>IFERROR(VLOOKUP(D1471,[29]CODIGOS!$A$1:$I$1872,6,0),"CODIGO INVALIDO ")</f>
        <v>RIOBAMBA</v>
      </c>
      <c r="F1471" s="53" t="str">
        <f>IFERROR(VLOOKUP(D1471,[29]CODIGOS!$A$1:$I$1872,7,0),"CODIGO INVALIDO ")</f>
        <v>CAMINOS AL SOL</v>
      </c>
      <c r="G1471" s="53" t="str">
        <f>IFERROR(VLOOKUP(D1471,[29]CODIGOS!$A$1:$I$1872,8,0),"CODIGO INVALIDO ")</f>
        <v>CAMINOS AL SOL 1</v>
      </c>
      <c r="H1471" s="53" t="s">
        <v>1874</v>
      </c>
      <c r="I1471" s="53">
        <v>-1.67259844003309</v>
      </c>
      <c r="J1471" s="129">
        <v>-78.634151491286005</v>
      </c>
      <c r="K1471" s="24">
        <v>45229</v>
      </c>
      <c r="L1471" s="53" t="s">
        <v>71</v>
      </c>
      <c r="M1471" s="53" t="s">
        <v>17</v>
      </c>
      <c r="N1471" s="148">
        <v>0.29166666666666669</v>
      </c>
      <c r="O1471" s="148">
        <v>0.57291666666666663</v>
      </c>
      <c r="P1471" s="53">
        <v>4.62</v>
      </c>
      <c r="Q1471" s="23" t="s">
        <v>46</v>
      </c>
      <c r="R1471" s="23" t="s">
        <v>47</v>
      </c>
      <c r="S1471" s="23" t="s">
        <v>690</v>
      </c>
      <c r="T1471" s="53" t="s">
        <v>467</v>
      </c>
      <c r="U1471" s="53" t="s">
        <v>50</v>
      </c>
    </row>
    <row r="1472" spans="1:21" s="186" customFormat="1" ht="15" customHeight="1" x14ac:dyDescent="0.25">
      <c r="A1472" s="53" t="str">
        <f>IFERROR(VLOOKUP(D1472,[28]CODIGOS!$A$1:$I$1872,2,0),"CODIGO INVALIDO ")</f>
        <v>ZONA 3</v>
      </c>
      <c r="B1472" s="53" t="str">
        <f>IFERROR(VLOOKUP(D1472,[28]CODIGOS!$A$1:$I$1872,3,0),"CODIGO INVALIDO ")</f>
        <v>CHIMBORAZO</v>
      </c>
      <c r="C1472" s="53" t="str">
        <f>IFERROR(VLOOKUP(D1472,[28]CODIGOS!$A$1:$I$1872,4,0),"CODIGO INVALIDO ")</f>
        <v>GUANO</v>
      </c>
      <c r="D1472" s="53" t="s">
        <v>1855</v>
      </c>
      <c r="E1472" s="53" t="str">
        <f>IFERROR(VLOOKUP(D1472,[29]CODIGOS!$A$1:$I$1872,6,0),"CODIGO INVALIDO ")</f>
        <v>GUANO</v>
      </c>
      <c r="F1472" s="53" t="str">
        <f>IFERROR(VLOOKUP(D1472,[29]CODIGOS!$A$1:$I$1872,7,0),"CODIGO INVALIDO ")</f>
        <v>GUANO</v>
      </c>
      <c r="G1472" s="53" t="str">
        <f>IFERROR(VLOOKUP(D1472,[29]CODIGOS!$A$1:$I$1872,8,0),"CODIGO INVALIDO ")</f>
        <v>GUANO 1</v>
      </c>
      <c r="H1472" s="53" t="s">
        <v>1875</v>
      </c>
      <c r="I1472" s="53">
        <v>-1.62857829908332</v>
      </c>
      <c r="J1472" s="129">
        <v>-78.635665828205504</v>
      </c>
      <c r="K1472" s="24">
        <v>45229</v>
      </c>
      <c r="L1472" s="53" t="s">
        <v>71</v>
      </c>
      <c r="M1472" s="53" t="s">
        <v>17</v>
      </c>
      <c r="N1472" s="148">
        <v>0.29166666666666669</v>
      </c>
      <c r="O1472" s="148">
        <v>0.65277777777777779</v>
      </c>
      <c r="P1472" s="53">
        <v>3.75</v>
      </c>
      <c r="Q1472" s="23" t="s">
        <v>46</v>
      </c>
      <c r="R1472" s="23" t="s">
        <v>47</v>
      </c>
      <c r="S1472" s="23" t="s">
        <v>83</v>
      </c>
      <c r="T1472" s="53"/>
      <c r="U1472" s="53" t="s">
        <v>50</v>
      </c>
    </row>
    <row r="1473" spans="1:21" s="186" customFormat="1" ht="15" customHeight="1" x14ac:dyDescent="0.25">
      <c r="A1473" s="53" t="str">
        <f>IFERROR(VLOOKUP(D1473,[28]CODIGOS!$A$1:$I$1872,2,0),"CODIGO INVALIDO ")</f>
        <v>ZONA 3</v>
      </c>
      <c r="B1473" s="53" t="str">
        <f>IFERROR(VLOOKUP(D1473,[28]CODIGOS!$A$1:$I$1872,3,0),"CODIGO INVALIDO ")</f>
        <v>CHIMBORAZO</v>
      </c>
      <c r="C1473" s="53" t="str">
        <f>IFERROR(VLOOKUP(D1473,[28]CODIGOS!$A$1:$I$1872,4,0),"CODIGO INVALIDO ")</f>
        <v>RIOBAMBA</v>
      </c>
      <c r="D1473" s="53" t="s">
        <v>1849</v>
      </c>
      <c r="E1473" s="53" t="str">
        <f>IFERROR(VLOOKUP(D1473,[29]CODIGOS!$A$1:$I$1872,6,0),"CODIGO INVALIDO ")</f>
        <v>RIOBAMBA</v>
      </c>
      <c r="F1473" s="53" t="str">
        <f>IFERROR(VLOOKUP(D1473,[29]CODIGOS!$A$1:$I$1872,7,0),"CODIGO INVALIDO ")</f>
        <v>PUNIN</v>
      </c>
      <c r="G1473" s="53" t="str">
        <f>IFERROR(VLOOKUP(D1473,[29]CODIGOS!$A$1:$I$1872,8,0),"CODIGO INVALIDO ")</f>
        <v>PUNIN 1</v>
      </c>
      <c r="H1473" s="53" t="s">
        <v>1876</v>
      </c>
      <c r="I1473" s="53">
        <v>-1.7589380540514701</v>
      </c>
      <c r="J1473" s="129">
        <v>-78.654635078634001</v>
      </c>
      <c r="K1473" s="24">
        <v>45230</v>
      </c>
      <c r="L1473" s="53" t="s">
        <v>71</v>
      </c>
      <c r="M1473" s="53" t="s">
        <v>17</v>
      </c>
      <c r="N1473" s="148">
        <v>0.29166666666666669</v>
      </c>
      <c r="O1473" s="148">
        <v>0.49305555555555558</v>
      </c>
      <c r="P1473" s="53">
        <v>2.06</v>
      </c>
      <c r="Q1473" s="23" t="s">
        <v>46</v>
      </c>
      <c r="R1473" s="23" t="s">
        <v>47</v>
      </c>
      <c r="S1473" s="23" t="s">
        <v>1877</v>
      </c>
      <c r="T1473" s="53"/>
      <c r="U1473" s="53" t="s">
        <v>50</v>
      </c>
    </row>
    <row r="1474" spans="1:21" s="186" customFormat="1" ht="15" customHeight="1" x14ac:dyDescent="0.25">
      <c r="A1474" s="53" t="str">
        <f>IFERROR(VLOOKUP(D1474,[28]CODIGOS!$A$1:$I$1872,2,0),"CODIGO INVALIDO ")</f>
        <v>ZONA 3</v>
      </c>
      <c r="B1474" s="53" t="str">
        <f>IFERROR(VLOOKUP(D1474,[28]CODIGOS!$A$1:$I$1872,3,0),"CODIGO INVALIDO ")</f>
        <v>CHIMBORAZO</v>
      </c>
      <c r="C1474" s="53" t="str">
        <f>IFERROR(VLOOKUP(D1474,[28]CODIGOS!$A$1:$I$1872,4,0),"CODIGO INVALIDO ")</f>
        <v>GUAMOTE</v>
      </c>
      <c r="D1474" s="53" t="s">
        <v>37</v>
      </c>
      <c r="E1474" s="53" t="str">
        <f>IFERROR(VLOOKUP(D1474,[29]CODIGOS!$A$1:$I$1872,6,0),"CODIGO INVALIDO ")</f>
        <v>COLTA</v>
      </c>
      <c r="F1474" s="53" t="str">
        <f>IFERROR(VLOOKUP(D1474,[29]CODIGOS!$A$1:$I$1872,7,0),"CODIGO INVALIDO ")</f>
        <v>CEBADAS</v>
      </c>
      <c r="G1474" s="53" t="str">
        <f>IFERROR(VLOOKUP(D1474,[29]CODIGOS!$A$1:$I$1872,8,0),"CODIGO INVALIDO ")</f>
        <v>CEBADAS 1</v>
      </c>
      <c r="H1474" s="53" t="s">
        <v>1878</v>
      </c>
      <c r="I1474" s="53">
        <v>-2.0056672055405902</v>
      </c>
      <c r="J1474" s="129">
        <v>-78.629093878834695</v>
      </c>
      <c r="K1474" s="24">
        <v>45246</v>
      </c>
      <c r="L1474" s="53" t="s">
        <v>71</v>
      </c>
      <c r="M1474" s="53" t="s">
        <v>17</v>
      </c>
      <c r="N1474" s="148">
        <v>0.20833333333333334</v>
      </c>
      <c r="O1474" s="148">
        <v>0.25694444444444448</v>
      </c>
      <c r="P1474" s="53">
        <v>18.52</v>
      </c>
      <c r="Q1474" s="53" t="s">
        <v>46</v>
      </c>
      <c r="R1474" s="53" t="s">
        <v>47</v>
      </c>
      <c r="S1474" s="53" t="s">
        <v>49</v>
      </c>
      <c r="T1474" s="53"/>
      <c r="U1474" s="53" t="s">
        <v>50</v>
      </c>
    </row>
    <row r="1475" spans="1:21" s="186" customFormat="1" ht="15" customHeight="1" x14ac:dyDescent="0.25">
      <c r="A1475" s="53" t="str">
        <f>IFERROR(VLOOKUP(D1475,[28]CODIGOS!$A$1:$I$1872,2,0),"CODIGO INVALIDO ")</f>
        <v>ZONA 4</v>
      </c>
      <c r="B1475" s="53" t="str">
        <f>IFERROR(VLOOKUP(D1475,[28]CODIGOS!$A$1:$I$1872,3,0),"CODIGO INVALIDO ")</f>
        <v>MANABI</v>
      </c>
      <c r="C1475" s="53" t="str">
        <f>IFERROR(VLOOKUP(D1475,[28]CODIGOS!$A$1:$I$1872,4,0),"CODIGO INVALIDO ")</f>
        <v>SAN VICENTE</v>
      </c>
      <c r="D1475" s="53" t="s">
        <v>388</v>
      </c>
      <c r="E1475" s="53" t="str">
        <f>IFERROR(VLOOKUP(D1475,[29]CODIGOS!$A$1:$I$1872,6,0),"CODIGO INVALIDO ")</f>
        <v>SUCRE</v>
      </c>
      <c r="F1475" s="53" t="str">
        <f>IFERROR(VLOOKUP(D1475,[29]CODIGOS!$A$1:$I$1872,7,0),"CODIGO INVALIDO ")</f>
        <v>SAN VICENTE</v>
      </c>
      <c r="G1475" s="53" t="str">
        <f>IFERROR(VLOOKUP(D1475,[29]CODIGOS!$A$1:$I$1872,8,0),"CODIGO INVALIDO ")</f>
        <v>SAN VICENTE 2</v>
      </c>
      <c r="H1475" s="53" t="s">
        <v>711</v>
      </c>
      <c r="I1475" s="53">
        <v>-0.58901040000000005</v>
      </c>
      <c r="J1475" s="129">
        <v>-80.408915699999994</v>
      </c>
      <c r="K1475" s="24">
        <v>44977</v>
      </c>
      <c r="L1475" s="53" t="s">
        <v>26</v>
      </c>
      <c r="M1475" s="53" t="s">
        <v>17</v>
      </c>
      <c r="N1475" s="148" t="s">
        <v>1391</v>
      </c>
      <c r="O1475" s="148" t="s">
        <v>1879</v>
      </c>
      <c r="P1475" s="53">
        <v>10.97</v>
      </c>
      <c r="Q1475" s="53" t="s">
        <v>46</v>
      </c>
      <c r="R1475" s="53" t="s">
        <v>47</v>
      </c>
      <c r="S1475" s="53" t="s">
        <v>1092</v>
      </c>
      <c r="T1475" s="53"/>
      <c r="U1475" s="53" t="s">
        <v>50</v>
      </c>
    </row>
    <row r="1476" spans="1:21" s="186" customFormat="1" ht="15" customHeight="1" x14ac:dyDescent="0.25">
      <c r="A1476" s="53" t="str">
        <f>IFERROR(VLOOKUP(D1476,[28]CODIGOS!$A$1:$I$1872,2,0),"CODIGO INVALIDO ")</f>
        <v>ZONA 4</v>
      </c>
      <c r="B1476" s="53" t="str">
        <f>IFERROR(VLOOKUP(D1476,[28]CODIGOS!$A$1:$I$1872,3,0),"CODIGO INVALIDO ")</f>
        <v>MANABI</v>
      </c>
      <c r="C1476" s="53" t="str">
        <f>IFERROR(VLOOKUP(D1476,[28]CODIGOS!$A$1:$I$1872,4,0),"CODIGO INVALIDO ")</f>
        <v>JARAMIJO</v>
      </c>
      <c r="D1476" s="53" t="s">
        <v>709</v>
      </c>
      <c r="E1476" s="53" t="str">
        <f>IFERROR(VLOOKUP(D1476,[29]CODIGOS!$A$1:$I$1872,6,0),"CODIGO INVALIDO ")</f>
        <v>MANTA</v>
      </c>
      <c r="F1476" s="53" t="str">
        <f>IFERROR(VLOOKUP(D1476,[29]CODIGOS!$A$1:$I$1872,7,0),"CODIGO INVALIDO ")</f>
        <v>JARAMIJO</v>
      </c>
      <c r="G1476" s="53" t="str">
        <f>IFERROR(VLOOKUP(D1476,[29]CODIGOS!$A$1:$I$1872,8,0),"CODIGO INVALIDO ")</f>
        <v>JARAMIJO 1</v>
      </c>
      <c r="H1476" s="53" t="s">
        <v>1246</v>
      </c>
      <c r="I1476" s="53">
        <v>-0.950013</v>
      </c>
      <c r="J1476" s="129">
        <v>-80.638278799999995</v>
      </c>
      <c r="K1476" s="24">
        <v>44978</v>
      </c>
      <c r="L1476" s="53" t="s">
        <v>26</v>
      </c>
      <c r="M1476" s="53" t="s">
        <v>17</v>
      </c>
      <c r="N1476" s="148" t="s">
        <v>1391</v>
      </c>
      <c r="O1476" s="148" t="s">
        <v>1880</v>
      </c>
      <c r="P1476" s="53">
        <v>7.4</v>
      </c>
      <c r="Q1476" s="53" t="s">
        <v>46</v>
      </c>
      <c r="R1476" s="53" t="s">
        <v>47</v>
      </c>
      <c r="S1476" s="53" t="s">
        <v>496</v>
      </c>
      <c r="T1476" s="53"/>
      <c r="U1476" s="53" t="s">
        <v>50</v>
      </c>
    </row>
    <row r="1477" spans="1:21" s="186" customFormat="1" ht="15" customHeight="1" x14ac:dyDescent="0.25">
      <c r="A1477" s="53" t="str">
        <f>IFERROR(VLOOKUP(D1477,[28]CODIGOS!$A$1:$I$1872,2,0),"CODIGO INVALIDO ")</f>
        <v>ZONA 4</v>
      </c>
      <c r="B1477" s="53" t="str">
        <f>IFERROR(VLOOKUP(D1477,[28]CODIGOS!$A$1:$I$1872,3,0),"CODIGO INVALIDO ")</f>
        <v>MANABI</v>
      </c>
      <c r="C1477" s="53" t="str">
        <f>IFERROR(VLOOKUP(D1477,[28]CODIGOS!$A$1:$I$1872,4,0),"CODIGO INVALIDO ")</f>
        <v>SUCRE</v>
      </c>
      <c r="D1477" s="53" t="s">
        <v>1881</v>
      </c>
      <c r="E1477" s="53" t="str">
        <f>IFERROR(VLOOKUP(D1477,[29]CODIGOS!$A$1:$I$1872,6,0),"CODIGO INVALIDO ")</f>
        <v>SUCRE</v>
      </c>
      <c r="F1477" s="53" t="str">
        <f>IFERROR(VLOOKUP(D1477,[29]CODIGOS!$A$1:$I$1872,7,0),"CODIGO INVALIDO ")</f>
        <v>CHARAPOTO</v>
      </c>
      <c r="G1477" s="53" t="str">
        <f>IFERROR(VLOOKUP(D1477,[29]CODIGOS!$A$1:$I$1872,8,0),"CODIGO INVALIDO ")</f>
        <v>CHARAPOTO 2</v>
      </c>
      <c r="H1477" s="53" t="s">
        <v>1882</v>
      </c>
      <c r="I1477" s="53">
        <v>-0.82690220000000003</v>
      </c>
      <c r="J1477" s="129">
        <v>-80.493789300000003</v>
      </c>
      <c r="K1477" s="24">
        <v>44983</v>
      </c>
      <c r="L1477" s="53" t="s">
        <v>26</v>
      </c>
      <c r="M1477" s="53" t="s">
        <v>17</v>
      </c>
      <c r="N1477" s="148" t="s">
        <v>1883</v>
      </c>
      <c r="O1477" s="148" t="s">
        <v>1477</v>
      </c>
      <c r="P1477" s="53">
        <v>7.25</v>
      </c>
      <c r="Q1477" s="53" t="s">
        <v>46</v>
      </c>
      <c r="R1477" s="53" t="s">
        <v>47</v>
      </c>
      <c r="S1477" s="53" t="s">
        <v>266</v>
      </c>
      <c r="T1477" s="53" t="s">
        <v>239</v>
      </c>
      <c r="U1477" s="53" t="s">
        <v>50</v>
      </c>
    </row>
    <row r="1478" spans="1:21" s="186" customFormat="1" ht="15" customHeight="1" x14ac:dyDescent="0.25">
      <c r="A1478" s="53" t="str">
        <f>IFERROR(VLOOKUP(D1478,[28]CODIGOS!$A$1:$I$1872,2,0),"CODIGO INVALIDO ")</f>
        <v>ZONA 4</v>
      </c>
      <c r="B1478" s="53" t="str">
        <f>IFERROR(VLOOKUP(D1478,[28]CODIGOS!$A$1:$I$1872,3,0),"CODIGO INVALIDO ")</f>
        <v>MANABI</v>
      </c>
      <c r="C1478" s="53" t="str">
        <f>IFERROR(VLOOKUP(D1478,[28]CODIGOS!$A$1:$I$1872,4,0),"CODIGO INVALIDO ")</f>
        <v>SUCRE</v>
      </c>
      <c r="D1478" s="53" t="s">
        <v>1881</v>
      </c>
      <c r="E1478" s="53" t="str">
        <f>IFERROR(VLOOKUP(D1478,[29]CODIGOS!$A$1:$I$1872,6,0),"CODIGO INVALIDO ")</f>
        <v>SUCRE</v>
      </c>
      <c r="F1478" s="53" t="str">
        <f>IFERROR(VLOOKUP(D1478,[29]CODIGOS!$A$1:$I$1872,7,0),"CODIGO INVALIDO ")</f>
        <v>CHARAPOTO</v>
      </c>
      <c r="G1478" s="53" t="str">
        <f>IFERROR(VLOOKUP(D1478,[29]CODIGOS!$A$1:$I$1872,8,0),"CODIGO INVALIDO ")</f>
        <v>CHARAPOTO 2</v>
      </c>
      <c r="H1478" s="53" t="s">
        <v>1882</v>
      </c>
      <c r="I1478" s="53">
        <v>-0.84193910000000005</v>
      </c>
      <c r="J1478" s="129">
        <v>-80.482944900000007</v>
      </c>
      <c r="K1478" s="24">
        <v>44983</v>
      </c>
      <c r="L1478" s="53" t="s">
        <v>26</v>
      </c>
      <c r="M1478" s="53" t="s">
        <v>17</v>
      </c>
      <c r="N1478" s="148" t="s">
        <v>1623</v>
      </c>
      <c r="O1478" s="148" t="s">
        <v>1477</v>
      </c>
      <c r="P1478" s="53">
        <v>13</v>
      </c>
      <c r="Q1478" s="53" t="s">
        <v>46</v>
      </c>
      <c r="R1478" s="53" t="s">
        <v>47</v>
      </c>
      <c r="S1478" s="53" t="s">
        <v>1165</v>
      </c>
      <c r="T1478" s="53" t="s">
        <v>427</v>
      </c>
      <c r="U1478" s="53" t="s">
        <v>50</v>
      </c>
    </row>
    <row r="1479" spans="1:21" s="186" customFormat="1" ht="15" customHeight="1" x14ac:dyDescent="0.25">
      <c r="A1479" s="53" t="str">
        <f>IFERROR(VLOOKUP(D1479,[28]CODIGOS!$A$1:$I$1872,2,0),"CODIGO INVALIDO ")</f>
        <v>ZONA 4</v>
      </c>
      <c r="B1479" s="53" t="str">
        <f>IFERROR(VLOOKUP(D1479,[28]CODIGOS!$A$1:$I$1872,3,0),"CODIGO INVALIDO ")</f>
        <v>MANABI</v>
      </c>
      <c r="C1479" s="53" t="str">
        <f>IFERROR(VLOOKUP(D1479,[28]CODIGOS!$A$1:$I$1872,4,0),"CODIGO INVALIDO ")</f>
        <v>PEDERNALES</v>
      </c>
      <c r="D1479" s="53" t="s">
        <v>708</v>
      </c>
      <c r="E1479" s="53" t="str">
        <f>IFERROR(VLOOKUP(D1479,[29]CODIGOS!$A$1:$I$1872,6,0),"CODIGO INVALIDO ")</f>
        <v>PEDERNALES</v>
      </c>
      <c r="F1479" s="53" t="str">
        <f>IFERROR(VLOOKUP(D1479,[29]CODIGOS!$A$1:$I$1872,7,0),"CODIGO INVALIDO ")</f>
        <v>BECHE</v>
      </c>
      <c r="G1479" s="53" t="str">
        <f>IFERROR(VLOOKUP(D1479,[29]CODIGOS!$A$1:$I$1872,8,0),"CODIGO INVALIDO ")</f>
        <v>BECHE 1</v>
      </c>
      <c r="H1479" s="53" t="s">
        <v>1884</v>
      </c>
      <c r="I1479" s="53">
        <v>9.4619652177318894E-2</v>
      </c>
      <c r="J1479" s="129">
        <v>-79.852807342246905</v>
      </c>
      <c r="K1479" s="24">
        <v>45001</v>
      </c>
      <c r="L1479" s="53" t="s">
        <v>26</v>
      </c>
      <c r="M1479" s="53" t="s">
        <v>17</v>
      </c>
      <c r="N1479" s="148" t="s">
        <v>1626</v>
      </c>
      <c r="O1479" s="148" t="s">
        <v>1448</v>
      </c>
      <c r="P1479" s="53">
        <v>12</v>
      </c>
      <c r="Q1479" s="53" t="s">
        <v>46</v>
      </c>
      <c r="R1479" s="53" t="s">
        <v>109</v>
      </c>
      <c r="S1479" s="53" t="s">
        <v>65</v>
      </c>
      <c r="T1479" s="53"/>
      <c r="U1479" s="23" t="s">
        <v>50</v>
      </c>
    </row>
    <row r="1480" spans="1:21" s="186" customFormat="1" ht="15" customHeight="1" x14ac:dyDescent="0.25">
      <c r="A1480" s="53" t="str">
        <f>IFERROR(VLOOKUP(D1480,[28]CODIGOS!$A$1:$I$1872,2,0),"CODIGO INVALIDO ")</f>
        <v>ZONA 4</v>
      </c>
      <c r="B1480" s="53" t="str">
        <f>IFERROR(VLOOKUP(D1480,[28]CODIGOS!$A$1:$I$1872,3,0),"CODIGO INVALIDO ")</f>
        <v>MANABI</v>
      </c>
      <c r="C1480" s="53" t="str">
        <f>IFERROR(VLOOKUP(D1480,[28]CODIGOS!$A$1:$I$1872,4,0),"CODIGO INVALIDO ")</f>
        <v>PEDERNALES</v>
      </c>
      <c r="D1480" s="53" t="s">
        <v>708</v>
      </c>
      <c r="E1480" s="53" t="str">
        <f>IFERROR(VLOOKUP(D1480,[29]CODIGOS!$A$1:$I$1872,6,0),"CODIGO INVALIDO ")</f>
        <v>PEDERNALES</v>
      </c>
      <c r="F1480" s="53" t="str">
        <f>IFERROR(VLOOKUP(D1480,[29]CODIGOS!$A$1:$I$1872,7,0),"CODIGO INVALIDO ")</f>
        <v>BECHE</v>
      </c>
      <c r="G1480" s="53" t="str">
        <f>IFERROR(VLOOKUP(D1480,[29]CODIGOS!$A$1:$I$1872,8,0),"CODIGO INVALIDO ")</f>
        <v>BECHE 1</v>
      </c>
      <c r="H1480" s="53" t="s">
        <v>1884</v>
      </c>
      <c r="I1480" s="53">
        <v>0.17926700000000001</v>
      </c>
      <c r="J1480" s="129">
        <v>-79.9180305</v>
      </c>
      <c r="K1480" s="24">
        <v>45002</v>
      </c>
      <c r="L1480" s="53" t="s">
        <v>26</v>
      </c>
      <c r="M1480" s="53" t="s">
        <v>17</v>
      </c>
      <c r="N1480" s="148" t="s">
        <v>1626</v>
      </c>
      <c r="O1480" s="148" t="s">
        <v>1553</v>
      </c>
      <c r="P1480" s="53">
        <v>1.75</v>
      </c>
      <c r="Q1480" s="53" t="s">
        <v>46</v>
      </c>
      <c r="R1480" s="53" t="s">
        <v>47</v>
      </c>
      <c r="S1480" s="53" t="s">
        <v>955</v>
      </c>
      <c r="T1480" s="53"/>
      <c r="U1480" s="23" t="s">
        <v>50</v>
      </c>
    </row>
    <row r="1481" spans="1:21" s="186" customFormat="1" ht="15" customHeight="1" x14ac:dyDescent="0.25">
      <c r="A1481" s="53" t="str">
        <f>IFERROR(VLOOKUP(D1481,[28]CODIGOS!$A$1:$I$1872,2,0),"CODIGO INVALIDO ")</f>
        <v>ZONA 4</v>
      </c>
      <c r="B1481" s="53" t="str">
        <f>IFERROR(VLOOKUP(D1481,[28]CODIGOS!$A$1:$I$1872,3,0),"CODIGO INVALIDO ")</f>
        <v>MANABI</v>
      </c>
      <c r="C1481" s="53" t="str">
        <f>IFERROR(VLOOKUP(D1481,[28]CODIGOS!$A$1:$I$1872,4,0),"CODIGO INVALIDO ")</f>
        <v>JIPIJAPA</v>
      </c>
      <c r="D1481" s="53" t="s">
        <v>1885</v>
      </c>
      <c r="E1481" s="53" t="str">
        <f>IFERROR(VLOOKUP(D1481,[29]CODIGOS!$A$1:$I$1872,6,0),"CODIGO INVALIDO ")</f>
        <v>JIPIJAPA</v>
      </c>
      <c r="F1481" s="53" t="str">
        <f>IFERROR(VLOOKUP(D1481,[29]CODIGOS!$A$1:$I$1872,7,0),"CODIGO INVALIDO ")</f>
        <v>SANCAN</v>
      </c>
      <c r="G1481" s="53" t="str">
        <f>IFERROR(VLOOKUP(D1481,[29]CODIGOS!$A$1:$I$1872,8,0),"CODIGO INVALIDO ")</f>
        <v>SANCAN 1</v>
      </c>
      <c r="H1481" s="53" t="s">
        <v>1886</v>
      </c>
      <c r="I1481" s="53">
        <v>-1.3509800000000001</v>
      </c>
      <c r="J1481" s="129">
        <v>-80.734362000000004</v>
      </c>
      <c r="K1481" s="24">
        <v>45045</v>
      </c>
      <c r="L1481" s="53" t="s">
        <v>26</v>
      </c>
      <c r="M1481" s="53" t="s">
        <v>17</v>
      </c>
      <c r="N1481" s="148" t="s">
        <v>1473</v>
      </c>
      <c r="O1481" s="148" t="s">
        <v>1887</v>
      </c>
      <c r="P1481" s="53">
        <v>4.26</v>
      </c>
      <c r="Q1481" s="53" t="s">
        <v>46</v>
      </c>
      <c r="R1481" s="53" t="s">
        <v>47</v>
      </c>
      <c r="S1481" s="53" t="s">
        <v>75</v>
      </c>
      <c r="T1481" s="53"/>
      <c r="U1481" s="53" t="s">
        <v>50</v>
      </c>
    </row>
    <row r="1482" spans="1:21" s="186" customFormat="1" ht="15" customHeight="1" x14ac:dyDescent="0.25">
      <c r="A1482" s="53" t="str">
        <f>IFERROR(VLOOKUP(D1482,[28]CODIGOS!$A$1:$I$1872,2,0),"CODIGO INVALIDO ")</f>
        <v>ZONA 4</v>
      </c>
      <c r="B1482" s="53" t="str">
        <f>IFERROR(VLOOKUP(D1482,[28]CODIGOS!$A$1:$I$1872,3,0),"CODIGO INVALIDO ")</f>
        <v>MANABI</v>
      </c>
      <c r="C1482" s="53" t="str">
        <f>IFERROR(VLOOKUP(D1482,[28]CODIGOS!$A$1:$I$1872,4,0),"CODIGO INVALIDO ")</f>
        <v>PEDERNALES</v>
      </c>
      <c r="D1482" s="53" t="s">
        <v>708</v>
      </c>
      <c r="E1482" s="53" t="str">
        <f>IFERROR(VLOOKUP(D1482,[29]CODIGOS!$A$1:$I$1872,6,0),"CODIGO INVALIDO ")</f>
        <v>PEDERNALES</v>
      </c>
      <c r="F1482" s="53" t="str">
        <f>IFERROR(VLOOKUP(D1482,[29]CODIGOS!$A$1:$I$1872,7,0),"CODIGO INVALIDO ")</f>
        <v>BECHE</v>
      </c>
      <c r="G1482" s="53" t="str">
        <f>IFERROR(VLOOKUP(D1482,[29]CODIGOS!$A$1:$I$1872,8,0),"CODIGO INVALIDO ")</f>
        <v>BECHE 1</v>
      </c>
      <c r="H1482" s="53" t="s">
        <v>1884</v>
      </c>
      <c r="I1482" s="53">
        <v>0.26452166599999999</v>
      </c>
      <c r="J1482" s="129">
        <v>-79.887510000000006</v>
      </c>
      <c r="K1482" s="24">
        <v>45082</v>
      </c>
      <c r="L1482" s="53" t="s">
        <v>26</v>
      </c>
      <c r="M1482" s="53" t="s">
        <v>17</v>
      </c>
      <c r="N1482" s="148" t="s">
        <v>1626</v>
      </c>
      <c r="O1482" s="148" t="s">
        <v>1888</v>
      </c>
      <c r="P1482" s="53">
        <v>1</v>
      </c>
      <c r="Q1482" s="53" t="s">
        <v>46</v>
      </c>
      <c r="R1482" s="53" t="s">
        <v>47</v>
      </c>
      <c r="S1482" s="53" t="s">
        <v>333</v>
      </c>
      <c r="T1482" s="53"/>
      <c r="U1482" s="23" t="s">
        <v>50</v>
      </c>
    </row>
    <row r="1483" spans="1:21" s="186" customFormat="1" ht="15" customHeight="1" x14ac:dyDescent="0.25">
      <c r="A1483" s="53" t="str">
        <f>IFERROR(VLOOKUP(D1483,[28]CODIGOS!$A$1:$I$1872,2,0),"CODIGO INVALIDO ")</f>
        <v>ZONA 4</v>
      </c>
      <c r="B1483" s="53" t="str">
        <f>IFERROR(VLOOKUP(D1483,[28]CODIGOS!$A$1:$I$1872,3,0),"CODIGO INVALIDO ")</f>
        <v>MANABI</v>
      </c>
      <c r="C1483" s="53" t="str">
        <f>IFERROR(VLOOKUP(D1483,[28]CODIGOS!$A$1:$I$1872,4,0),"CODIGO INVALIDO ")</f>
        <v>BOLIVAR</v>
      </c>
      <c r="D1483" s="53" t="s">
        <v>1889</v>
      </c>
      <c r="E1483" s="53" t="str">
        <f>IFERROR(VLOOKUP(D1483,[29]CODIGOS!$A$1:$I$1872,6,0),"CODIGO INVALIDO ")</f>
        <v>BOLIVAR JUNIN</v>
      </c>
      <c r="F1483" s="53" t="str">
        <f>IFERROR(VLOOKUP(D1483,[29]CODIGOS!$A$1:$I$1872,7,0),"CODIGO INVALIDO ")</f>
        <v>QUIROGA</v>
      </c>
      <c r="G1483" s="53" t="str">
        <f>IFERROR(VLOOKUP(D1483,[29]CODIGOS!$A$1:$I$1872,8,0),"CODIGO INVALIDO ")</f>
        <v>QUIROGA 1</v>
      </c>
      <c r="H1483" s="53" t="s">
        <v>1890</v>
      </c>
      <c r="I1483" s="53">
        <v>-0.92152940000000005</v>
      </c>
      <c r="J1483" s="129">
        <v>-80.076946199999995</v>
      </c>
      <c r="K1483" s="24">
        <v>45087</v>
      </c>
      <c r="L1483" s="53" t="s">
        <v>26</v>
      </c>
      <c r="M1483" s="53" t="s">
        <v>17</v>
      </c>
      <c r="N1483" s="148" t="s">
        <v>1447</v>
      </c>
      <c r="O1483" s="148" t="s">
        <v>1539</v>
      </c>
      <c r="P1483" s="53">
        <v>5.17</v>
      </c>
      <c r="Q1483" s="53" t="s">
        <v>46</v>
      </c>
      <c r="R1483" s="53" t="s">
        <v>109</v>
      </c>
      <c r="S1483" s="53" t="s">
        <v>65</v>
      </c>
      <c r="T1483" s="53"/>
      <c r="U1483" s="23" t="s">
        <v>50</v>
      </c>
    </row>
    <row r="1484" spans="1:21" s="186" customFormat="1" ht="15" customHeight="1" x14ac:dyDescent="0.25">
      <c r="A1484" s="53" t="str">
        <f>IFERROR(VLOOKUP(D1484,[28]CODIGOS!$A$1:$I$1872,2,0),"CODIGO INVALIDO ")</f>
        <v>ZONA 4</v>
      </c>
      <c r="B1484" s="53" t="str">
        <f>IFERROR(VLOOKUP(D1484,[28]CODIGOS!$A$1:$I$1872,3,0),"CODIGO INVALIDO ")</f>
        <v>MANABI</v>
      </c>
      <c r="C1484" s="53" t="str">
        <f>IFERROR(VLOOKUP(D1484,[28]CODIGOS!$A$1:$I$1872,4,0),"CODIGO INVALIDO ")</f>
        <v>JIPIJAPA</v>
      </c>
      <c r="D1484" s="53" t="s">
        <v>1885</v>
      </c>
      <c r="E1484" s="53" t="str">
        <f>IFERROR(VLOOKUP(D1484,[29]CODIGOS!$A$1:$I$1872,6,0),"CODIGO INVALIDO ")</f>
        <v>JIPIJAPA</v>
      </c>
      <c r="F1484" s="53" t="str">
        <f>IFERROR(VLOOKUP(D1484,[29]CODIGOS!$A$1:$I$1872,7,0),"CODIGO INVALIDO ")</f>
        <v>SANCAN</v>
      </c>
      <c r="G1484" s="53" t="str">
        <f>IFERROR(VLOOKUP(D1484,[29]CODIGOS!$A$1:$I$1872,8,0),"CODIGO INVALIDO ")</f>
        <v>SANCAN 1</v>
      </c>
      <c r="H1484" s="53" t="s">
        <v>1891</v>
      </c>
      <c r="I1484" s="53">
        <v>-1.3518600000000001</v>
      </c>
      <c r="J1484" s="129">
        <v>-80.578050000000005</v>
      </c>
      <c r="K1484" s="24">
        <v>45091</v>
      </c>
      <c r="L1484" s="53" t="s">
        <v>26</v>
      </c>
      <c r="M1484" s="53" t="s">
        <v>17</v>
      </c>
      <c r="N1484" s="148" t="s">
        <v>1393</v>
      </c>
      <c r="O1484" s="148" t="s">
        <v>1892</v>
      </c>
      <c r="P1484" s="53">
        <v>9.5</v>
      </c>
      <c r="Q1484" s="53" t="s">
        <v>46</v>
      </c>
      <c r="R1484" s="23" t="s">
        <v>47</v>
      </c>
      <c r="S1484" s="53" t="s">
        <v>161</v>
      </c>
      <c r="T1484" s="53"/>
      <c r="U1484" s="53" t="s">
        <v>50</v>
      </c>
    </row>
    <row r="1485" spans="1:21" s="186" customFormat="1" ht="15" customHeight="1" x14ac:dyDescent="0.25">
      <c r="A1485" s="53" t="str">
        <f>IFERROR(VLOOKUP(D1485,[28]CODIGOS!$A$1:$I$1872,2,0),"CODIGO INVALIDO ")</f>
        <v>ZONA 4</v>
      </c>
      <c r="B1485" s="53" t="str">
        <f>IFERROR(VLOOKUP(D1485,[28]CODIGOS!$A$1:$I$1872,3,0),"CODIGO INVALIDO ")</f>
        <v>MANABI</v>
      </c>
      <c r="C1485" s="53" t="str">
        <f>IFERROR(VLOOKUP(D1485,[28]CODIGOS!$A$1:$I$1872,4,0),"CODIGO INVALIDO ")</f>
        <v>PORTOVIEJO</v>
      </c>
      <c r="D1485" s="53" t="s">
        <v>184</v>
      </c>
      <c r="E1485" s="53" t="str">
        <f>IFERROR(VLOOKUP(D1485,[29]CODIGOS!$A$1:$I$1872,6,0),"CODIGO INVALIDO ")</f>
        <v>PORTOVIEJO</v>
      </c>
      <c r="F1485" s="53" t="str">
        <f>IFERROR(VLOOKUP(D1485,[29]CODIGOS!$A$1:$I$1872,7,0),"CODIGO INVALIDO ")</f>
        <v>SAN PABLO</v>
      </c>
      <c r="G1485" s="53" t="str">
        <f>IFERROR(VLOOKUP(D1485,[29]CODIGOS!$A$1:$I$1872,8,0),"CODIGO INVALIDO ")</f>
        <v>SAN PABLO 1</v>
      </c>
      <c r="H1485" s="53" t="s">
        <v>1893</v>
      </c>
      <c r="I1485" s="53">
        <v>-1.557463</v>
      </c>
      <c r="J1485" s="129">
        <v>-80.430238900000006</v>
      </c>
      <c r="K1485" s="147">
        <v>45093</v>
      </c>
      <c r="L1485" s="53" t="s">
        <v>26</v>
      </c>
      <c r="M1485" s="53" t="s">
        <v>17</v>
      </c>
      <c r="N1485" s="148" t="s">
        <v>1700</v>
      </c>
      <c r="O1485" s="148" t="s">
        <v>1894</v>
      </c>
      <c r="P1485" s="53">
        <v>4</v>
      </c>
      <c r="Q1485" s="53" t="s">
        <v>46</v>
      </c>
      <c r="R1485" s="23" t="s">
        <v>47</v>
      </c>
      <c r="S1485" s="53" t="s">
        <v>161</v>
      </c>
      <c r="T1485" s="53" t="s">
        <v>1895</v>
      </c>
      <c r="U1485" s="53" t="s">
        <v>50</v>
      </c>
    </row>
    <row r="1486" spans="1:21" s="186" customFormat="1" ht="15" customHeight="1" x14ac:dyDescent="0.25">
      <c r="A1486" s="53" t="str">
        <f>IFERROR(VLOOKUP(D1486,[28]CODIGOS!$A$1:$I$1872,2,0),"CODIGO INVALIDO ")</f>
        <v>ZONA 4</v>
      </c>
      <c r="B1486" s="53" t="str">
        <f>IFERROR(VLOOKUP(D1486,[28]CODIGOS!$A$1:$I$1872,3,0),"CODIGO INVALIDO ")</f>
        <v>MANABI</v>
      </c>
      <c r="C1486" s="53" t="str">
        <f>IFERROR(VLOOKUP(D1486,[28]CODIGOS!$A$1:$I$1872,4,0),"CODIGO INVALIDO ")</f>
        <v>CHONE</v>
      </c>
      <c r="D1486" s="53" t="s">
        <v>1896</v>
      </c>
      <c r="E1486" s="53" t="str">
        <f>IFERROR(VLOOKUP(D1486,[29]CODIGOS!$A$1:$I$1872,6,0),"CODIGO INVALIDO ")</f>
        <v>CHONE</v>
      </c>
      <c r="F1486" s="53" t="str">
        <f>IFERROR(VLOOKUP(D1486,[29]CODIGOS!$A$1:$I$1872,7,0),"CODIGO INVALIDO ")</f>
        <v>CENTRO</v>
      </c>
      <c r="G1486" s="53" t="str">
        <f>IFERROR(VLOOKUP(D1486,[29]CODIGOS!$A$1:$I$1872,8,0),"CODIGO INVALIDO ")</f>
        <v>CENTRO 1</v>
      </c>
      <c r="H1486" s="53" t="s">
        <v>1897</v>
      </c>
      <c r="I1486" s="53">
        <v>-0.21028659999999999</v>
      </c>
      <c r="J1486" s="129">
        <v>-80.257912899999994</v>
      </c>
      <c r="K1486" s="159">
        <v>45123</v>
      </c>
      <c r="L1486" s="53" t="s">
        <v>26</v>
      </c>
      <c r="M1486" s="53" t="s">
        <v>17</v>
      </c>
      <c r="N1486" s="148" t="s">
        <v>1898</v>
      </c>
      <c r="O1486" s="148" t="s">
        <v>1723</v>
      </c>
      <c r="P1486" s="53">
        <v>3.7</v>
      </c>
      <c r="Q1486" s="53" t="s">
        <v>46</v>
      </c>
      <c r="R1486" s="53" t="s">
        <v>47</v>
      </c>
      <c r="S1486" s="53" t="s">
        <v>239</v>
      </c>
      <c r="T1486" s="53"/>
      <c r="U1486" s="53" t="s">
        <v>50</v>
      </c>
    </row>
    <row r="1487" spans="1:21" s="186" customFormat="1" ht="15" customHeight="1" x14ac:dyDescent="0.25">
      <c r="A1487" s="53" t="str">
        <f>IFERROR(VLOOKUP(D1487,[28]CODIGOS!$A$1:$I$1872,2,0),"CODIGO INVALIDO ")</f>
        <v>ZONA 4</v>
      </c>
      <c r="B1487" s="53" t="str">
        <f>IFERROR(VLOOKUP(D1487,[28]CODIGOS!$A$1:$I$1872,3,0),"CODIGO INVALIDO ")</f>
        <v>MANABI</v>
      </c>
      <c r="C1487" s="53" t="str">
        <f>IFERROR(VLOOKUP(D1487,[28]CODIGOS!$A$1:$I$1872,4,0),"CODIGO INVALIDO ")</f>
        <v>PORTOVIEJO</v>
      </c>
      <c r="D1487" s="53" t="s">
        <v>1899</v>
      </c>
      <c r="E1487" s="53" t="str">
        <f>IFERROR(VLOOKUP(D1487,[29]CODIGOS!$A$1:$I$1872,6,0),"CODIGO INVALIDO ")</f>
        <v>PORTOVIEJO</v>
      </c>
      <c r="F1487" s="53" t="str">
        <f>IFERROR(VLOOKUP(D1487,[29]CODIGOS!$A$1:$I$1872,7,0),"CODIGO INVALIDO ")</f>
        <v>LOS CEREZOS</v>
      </c>
      <c r="G1487" s="53" t="str">
        <f>IFERROR(VLOOKUP(D1487,[29]CODIGOS!$A$1:$I$1872,8,0),"CODIGO INVALIDO ")</f>
        <v>LOS CEREZOS 1</v>
      </c>
      <c r="H1487" s="53" t="s">
        <v>1900</v>
      </c>
      <c r="I1487" s="53">
        <v>-1.0223049</v>
      </c>
      <c r="J1487" s="129">
        <v>-80.040925400000006</v>
      </c>
      <c r="K1487" s="24">
        <v>45131</v>
      </c>
      <c r="L1487" s="53" t="s">
        <v>26</v>
      </c>
      <c r="M1487" s="53" t="s">
        <v>17</v>
      </c>
      <c r="N1487" s="148" t="s">
        <v>1479</v>
      </c>
      <c r="O1487" s="148" t="s">
        <v>1473</v>
      </c>
      <c r="P1487" s="53">
        <v>2.73</v>
      </c>
      <c r="Q1487" s="53" t="s">
        <v>46</v>
      </c>
      <c r="R1487" s="53" t="s">
        <v>47</v>
      </c>
      <c r="S1487" s="53" t="s">
        <v>161</v>
      </c>
      <c r="T1487" s="53"/>
      <c r="U1487" s="53" t="s">
        <v>50</v>
      </c>
    </row>
    <row r="1488" spans="1:21" s="186" customFormat="1" ht="15" customHeight="1" x14ac:dyDescent="0.25">
      <c r="A1488" s="53" t="str">
        <f>IFERROR(VLOOKUP(D1488,[28]CODIGOS!$A$1:$I$1872,2,0),"CODIGO INVALIDO ")</f>
        <v>ZONA 4</v>
      </c>
      <c r="B1488" s="53" t="str">
        <f>IFERROR(VLOOKUP(D1488,[28]CODIGOS!$A$1:$I$1872,3,0),"CODIGO INVALIDO ")</f>
        <v>MANABI</v>
      </c>
      <c r="C1488" s="53" t="str">
        <f>IFERROR(VLOOKUP(D1488,[28]CODIGOS!$A$1:$I$1872,4,0),"CODIGO INVALIDO ")</f>
        <v>PORTOVIEJO</v>
      </c>
      <c r="D1488" s="53" t="s">
        <v>1899</v>
      </c>
      <c r="E1488" s="53" t="str">
        <f>IFERROR(VLOOKUP(D1488,[29]CODIGOS!$A$1:$I$1872,6,0),"CODIGO INVALIDO ")</f>
        <v>PORTOVIEJO</v>
      </c>
      <c r="F1488" s="53" t="str">
        <f>IFERROR(VLOOKUP(D1488,[29]CODIGOS!$A$1:$I$1872,7,0),"CODIGO INVALIDO ")</f>
        <v>LOS CEREZOS</v>
      </c>
      <c r="G1488" s="53" t="str">
        <f>IFERROR(VLOOKUP(D1488,[29]CODIGOS!$A$1:$I$1872,8,0),"CODIGO INVALIDO ")</f>
        <v>LOS CEREZOS 1</v>
      </c>
      <c r="H1488" s="53" t="s">
        <v>1901</v>
      </c>
      <c r="I1488" s="53">
        <v>-1.062554</v>
      </c>
      <c r="J1488" s="129">
        <v>-80.220804799999996</v>
      </c>
      <c r="K1488" s="24">
        <v>45132</v>
      </c>
      <c r="L1488" s="53" t="s">
        <v>26</v>
      </c>
      <c r="M1488" s="53" t="s">
        <v>17</v>
      </c>
      <c r="N1488" s="148" t="s">
        <v>1477</v>
      </c>
      <c r="O1488" s="148" t="s">
        <v>1902</v>
      </c>
      <c r="P1488" s="53">
        <v>31.42</v>
      </c>
      <c r="Q1488" s="53" t="s">
        <v>46</v>
      </c>
      <c r="R1488" s="53" t="s">
        <v>47</v>
      </c>
      <c r="S1488" s="53" t="s">
        <v>161</v>
      </c>
      <c r="T1488" s="53"/>
      <c r="U1488" s="53" t="s">
        <v>50</v>
      </c>
    </row>
    <row r="1489" spans="1:21" s="186" customFormat="1" ht="15" customHeight="1" x14ac:dyDescent="0.25">
      <c r="A1489" s="53" t="str">
        <f>IFERROR(VLOOKUP(D1489,[28]CODIGOS!$A$1:$I$1872,2,0),"CODIGO INVALIDO ")</f>
        <v>ZONA 4</v>
      </c>
      <c r="B1489" s="53" t="str">
        <f>IFERROR(VLOOKUP(D1489,[28]CODIGOS!$A$1:$I$1872,3,0),"CODIGO INVALIDO ")</f>
        <v>MANABI</v>
      </c>
      <c r="C1489" s="53" t="str">
        <f>IFERROR(VLOOKUP(D1489,[28]CODIGOS!$A$1:$I$1872,4,0),"CODIGO INVALIDO ")</f>
        <v>24 DE MAYO</v>
      </c>
      <c r="D1489" s="53" t="s">
        <v>1903</v>
      </c>
      <c r="E1489" s="53" t="str">
        <f>IFERROR(VLOOKUP(D1489,[29]CODIGOS!$A$1:$I$1872,6,0),"CODIGO INVALIDO ")</f>
        <v>24 DE MAYO</v>
      </c>
      <c r="F1489" s="53" t="str">
        <f>IFERROR(VLOOKUP(D1489,[29]CODIGOS!$A$1:$I$1872,7,0),"CODIGO INVALIDO ")</f>
        <v>24 DE MAYO</v>
      </c>
      <c r="G1489" s="53" t="str">
        <f>IFERROR(VLOOKUP(D1489,[29]CODIGOS!$A$1:$I$1872,8,0),"CODIGO INVALIDO ")</f>
        <v>24 DE MAYO 1</v>
      </c>
      <c r="H1489" s="53" t="s">
        <v>1904</v>
      </c>
      <c r="I1489" s="53">
        <v>-0.93816999999999995</v>
      </c>
      <c r="J1489" s="129">
        <v>-80.477519999999998</v>
      </c>
      <c r="K1489" s="24">
        <v>45161</v>
      </c>
      <c r="L1489" s="53" t="s">
        <v>26</v>
      </c>
      <c r="M1489" s="53" t="s">
        <v>17</v>
      </c>
      <c r="N1489" s="148">
        <v>0.625</v>
      </c>
      <c r="O1489" s="148">
        <v>0.79375000000000007</v>
      </c>
      <c r="P1489" s="53">
        <v>8.4700000000000006</v>
      </c>
      <c r="Q1489" s="53" t="s">
        <v>46</v>
      </c>
      <c r="R1489" s="53" t="s">
        <v>47</v>
      </c>
      <c r="S1489" s="53" t="s">
        <v>448</v>
      </c>
      <c r="T1489" s="53"/>
      <c r="U1489" s="53" t="s">
        <v>50</v>
      </c>
    </row>
    <row r="1490" spans="1:21" s="186" customFormat="1" ht="15" customHeight="1" x14ac:dyDescent="0.25">
      <c r="A1490" s="53" t="str">
        <f>IFERROR(VLOOKUP(D1490,[28]CODIGOS!$A$1:$I$1872,2,0),"CODIGO INVALIDO ")</f>
        <v>ZONA 4</v>
      </c>
      <c r="B1490" s="53" t="str">
        <f>IFERROR(VLOOKUP(D1490,[28]CODIGOS!$A$1:$I$1872,3,0),"CODIGO INVALIDO ")</f>
        <v>MANABI</v>
      </c>
      <c r="C1490" s="53" t="str">
        <f>IFERROR(VLOOKUP(D1490,[28]CODIGOS!$A$1:$I$1872,4,0),"CODIGO INVALIDO ")</f>
        <v>SAN VICENTE</v>
      </c>
      <c r="D1490" s="53" t="s">
        <v>388</v>
      </c>
      <c r="E1490" s="53" t="str">
        <f>IFERROR(VLOOKUP(D1490,[29]CODIGOS!$A$1:$I$1872,6,0),"CODIGO INVALIDO ")</f>
        <v>SUCRE</v>
      </c>
      <c r="F1490" s="53" t="str">
        <f>IFERROR(VLOOKUP(D1490,[29]CODIGOS!$A$1:$I$1872,7,0),"CODIGO INVALIDO ")</f>
        <v>SAN VICENTE</v>
      </c>
      <c r="G1490" s="53" t="str">
        <f>IFERROR(VLOOKUP(D1490,[29]CODIGOS!$A$1:$I$1872,8,0),"CODIGO INVALIDO ")</f>
        <v>SAN VICENTE 2</v>
      </c>
      <c r="H1490" s="53" t="s">
        <v>711</v>
      </c>
      <c r="I1490" s="53">
        <v>-0.59838000000000002</v>
      </c>
      <c r="J1490" s="129">
        <v>-80.40607</v>
      </c>
      <c r="K1490" s="24">
        <v>45166</v>
      </c>
      <c r="L1490" s="53" t="s">
        <v>26</v>
      </c>
      <c r="M1490" s="53" t="s">
        <v>17</v>
      </c>
      <c r="N1490" s="148">
        <v>0.5</v>
      </c>
      <c r="O1490" s="148">
        <v>0.66180555555555554</v>
      </c>
      <c r="P1490" s="53">
        <v>3</v>
      </c>
      <c r="Q1490" s="23" t="s">
        <v>46</v>
      </c>
      <c r="R1490" s="53" t="s">
        <v>47</v>
      </c>
      <c r="S1490" s="53" t="s">
        <v>49</v>
      </c>
      <c r="T1490" s="53" t="s">
        <v>187</v>
      </c>
      <c r="U1490" s="53" t="s">
        <v>50</v>
      </c>
    </row>
    <row r="1491" spans="1:21" s="186" customFormat="1" ht="15" customHeight="1" x14ac:dyDescent="0.25">
      <c r="A1491" s="53" t="str">
        <f>IFERROR(VLOOKUP(D1491,[28]CODIGOS!$A$1:$I$1872,2,0),"CODIGO INVALIDO ")</f>
        <v>ZONA 4</v>
      </c>
      <c r="B1491" s="53" t="str">
        <f>IFERROR(VLOOKUP(D1491,[28]CODIGOS!$A$1:$I$1872,3,0),"CODIGO INVALIDO ")</f>
        <v>MANABI</v>
      </c>
      <c r="C1491" s="53" t="str">
        <f>IFERROR(VLOOKUP(D1491,[28]CODIGOS!$A$1:$I$1872,4,0),"CODIGO INVALIDO ")</f>
        <v>MANTA</v>
      </c>
      <c r="D1491" s="53" t="s">
        <v>1905</v>
      </c>
      <c r="E1491" s="53" t="str">
        <f>IFERROR(VLOOKUP(D1491,[29]CODIGOS!$A$1:$I$1872,6,0),"CODIGO INVALIDO ")</f>
        <v>MANTA</v>
      </c>
      <c r="F1491" s="53" t="str">
        <f>IFERROR(VLOOKUP(D1491,[29]CODIGOS!$A$1:$I$1872,7,0),"CODIGO INVALIDO ")</f>
        <v>TARQUI</v>
      </c>
      <c r="G1491" s="53" t="str">
        <f>IFERROR(VLOOKUP(D1491,[29]CODIGOS!$A$1:$I$1872,8,0),"CODIGO INVALIDO ")</f>
        <v>TARQUI 3</v>
      </c>
      <c r="H1491" s="53" t="s">
        <v>711</v>
      </c>
      <c r="I1491" s="53">
        <v>-0.58831100000000003</v>
      </c>
      <c r="J1491" s="129">
        <v>-80.4090743</v>
      </c>
      <c r="K1491" s="24">
        <v>45166</v>
      </c>
      <c r="L1491" s="53" t="s">
        <v>26</v>
      </c>
      <c r="M1491" s="53" t="s">
        <v>17</v>
      </c>
      <c r="N1491" s="148">
        <v>0.60416666666666663</v>
      </c>
      <c r="O1491" s="148">
        <v>0.6875</v>
      </c>
      <c r="P1491" s="53">
        <v>12.15</v>
      </c>
      <c r="Q1491" s="23" t="s">
        <v>46</v>
      </c>
      <c r="R1491" s="53" t="s">
        <v>47</v>
      </c>
      <c r="S1491" s="53" t="s">
        <v>448</v>
      </c>
      <c r="T1491" s="53" t="s">
        <v>120</v>
      </c>
      <c r="U1491" s="53" t="s">
        <v>50</v>
      </c>
    </row>
    <row r="1492" spans="1:21" s="186" customFormat="1" ht="15" customHeight="1" x14ac:dyDescent="0.25">
      <c r="A1492" s="53" t="str">
        <f>IFERROR(VLOOKUP(D1492,[28]CODIGOS!$A$1:$I$1872,2,0),"CODIGO INVALIDO ")</f>
        <v>ZONA 4</v>
      </c>
      <c r="B1492" s="53" t="str">
        <f>IFERROR(VLOOKUP(D1492,[28]CODIGOS!$A$1:$I$1872,3,0),"CODIGO INVALIDO ")</f>
        <v>MANABI</v>
      </c>
      <c r="C1492" s="53" t="str">
        <f>IFERROR(VLOOKUP(D1492,[28]CODIGOS!$A$1:$I$1872,4,0),"CODIGO INVALIDO ")</f>
        <v>PEDERNALES</v>
      </c>
      <c r="D1492" s="53" t="s">
        <v>708</v>
      </c>
      <c r="E1492" s="53" t="str">
        <f>IFERROR(VLOOKUP(D1492,[29]CODIGOS!$A$1:$I$1872,6,0),"CODIGO INVALIDO ")</f>
        <v>PEDERNALES</v>
      </c>
      <c r="F1492" s="53" t="str">
        <f>IFERROR(VLOOKUP(D1492,[29]CODIGOS!$A$1:$I$1872,7,0),"CODIGO INVALIDO ")</f>
        <v>BECHE</v>
      </c>
      <c r="G1492" s="53" t="str">
        <f>IFERROR(VLOOKUP(D1492,[29]CODIGOS!$A$1:$I$1872,8,0),"CODIGO INVALIDO ")</f>
        <v>BECHE 1</v>
      </c>
      <c r="H1492" s="53" t="s">
        <v>1906</v>
      </c>
      <c r="I1492" s="53">
        <v>-0.19448926258800001</v>
      </c>
      <c r="J1492" s="129">
        <v>-79.917459827900004</v>
      </c>
      <c r="K1492" s="24">
        <v>45168</v>
      </c>
      <c r="L1492" s="53" t="s">
        <v>26</v>
      </c>
      <c r="M1492" s="53" t="s">
        <v>17</v>
      </c>
      <c r="N1492" s="148">
        <v>0.58333333333333337</v>
      </c>
      <c r="O1492" s="148">
        <v>0.66666666666666663</v>
      </c>
      <c r="P1492" s="53">
        <v>18</v>
      </c>
      <c r="Q1492" s="53" t="s">
        <v>46</v>
      </c>
      <c r="R1492" s="53" t="s">
        <v>47</v>
      </c>
      <c r="S1492" s="53" t="s">
        <v>187</v>
      </c>
      <c r="T1492" s="53"/>
      <c r="U1492" s="53" t="s">
        <v>50</v>
      </c>
    </row>
    <row r="1493" spans="1:21" s="186" customFormat="1" ht="15" customHeight="1" x14ac:dyDescent="0.25">
      <c r="A1493" s="53" t="str">
        <f>IFERROR(VLOOKUP(D1493,[28]CODIGOS!$A$1:$I$1872,2,0),"CODIGO INVALIDO ")</f>
        <v>ZONA 4</v>
      </c>
      <c r="B1493" s="53" t="str">
        <f>IFERROR(VLOOKUP(D1493,[28]CODIGOS!$A$1:$I$1872,3,0),"CODIGO INVALIDO ")</f>
        <v>MANABI</v>
      </c>
      <c r="C1493" s="53" t="str">
        <f>IFERROR(VLOOKUP(D1493,[28]CODIGOS!$A$1:$I$1872,4,0),"CODIGO INVALIDO ")</f>
        <v>PEDERNALES</v>
      </c>
      <c r="D1493" s="53" t="s">
        <v>708</v>
      </c>
      <c r="E1493" s="53" t="str">
        <f>IFERROR(VLOOKUP(D1493,[29]CODIGOS!$A$1:$I$1872,6,0),"CODIGO INVALIDO ")</f>
        <v>PEDERNALES</v>
      </c>
      <c r="F1493" s="53" t="str">
        <f>IFERROR(VLOOKUP(D1493,[29]CODIGOS!$A$1:$I$1872,7,0),"CODIGO INVALIDO ")</f>
        <v>BECHE</v>
      </c>
      <c r="G1493" s="53" t="str">
        <f>IFERROR(VLOOKUP(D1493,[29]CODIGOS!$A$1:$I$1872,8,0),"CODIGO INVALIDO ")</f>
        <v>BECHE 1</v>
      </c>
      <c r="H1493" s="53" t="s">
        <v>1907</v>
      </c>
      <c r="I1493" s="53">
        <v>0.20718510000000001</v>
      </c>
      <c r="J1493" s="129">
        <v>-79.805638299999998</v>
      </c>
      <c r="K1493" s="24">
        <v>45169</v>
      </c>
      <c r="L1493" s="53" t="s">
        <v>26</v>
      </c>
      <c r="M1493" s="53" t="s">
        <v>17</v>
      </c>
      <c r="N1493" s="148">
        <v>0.41666666666666669</v>
      </c>
      <c r="O1493" s="148">
        <v>0.5</v>
      </c>
      <c r="P1493" s="53">
        <v>5</v>
      </c>
      <c r="Q1493" s="53" t="s">
        <v>46</v>
      </c>
      <c r="R1493" s="53" t="s">
        <v>47</v>
      </c>
      <c r="S1493" s="53" t="s">
        <v>1908</v>
      </c>
      <c r="T1493" s="53"/>
      <c r="U1493" s="53" t="s">
        <v>50</v>
      </c>
    </row>
    <row r="1494" spans="1:21" s="186" customFormat="1" ht="15" customHeight="1" x14ac:dyDescent="0.25">
      <c r="A1494" s="53" t="str">
        <f>IFERROR(VLOOKUP(D1494,[28]CODIGOS!$A$1:$I$1872,2,0),"CODIGO INVALIDO ")</f>
        <v>ZONA 4</v>
      </c>
      <c r="B1494" s="53" t="str">
        <f>IFERROR(VLOOKUP(D1494,[28]CODIGOS!$A$1:$I$1872,3,0),"CODIGO INVALIDO ")</f>
        <v>MANABI</v>
      </c>
      <c r="C1494" s="53" t="str">
        <f>IFERROR(VLOOKUP(D1494,[28]CODIGOS!$A$1:$I$1872,4,0),"CODIGO INVALIDO ")</f>
        <v>PEDERNALES</v>
      </c>
      <c r="D1494" s="53" t="s">
        <v>708</v>
      </c>
      <c r="E1494" s="53" t="str">
        <f>IFERROR(VLOOKUP(D1494,[29]CODIGOS!$A$1:$I$1872,6,0),"CODIGO INVALIDO ")</f>
        <v>PEDERNALES</v>
      </c>
      <c r="F1494" s="53" t="str">
        <f>IFERROR(VLOOKUP(D1494,[29]CODIGOS!$A$1:$I$1872,7,0),"CODIGO INVALIDO ")</f>
        <v>BECHE</v>
      </c>
      <c r="G1494" s="53" t="str">
        <f>IFERROR(VLOOKUP(D1494,[29]CODIGOS!$A$1:$I$1872,8,0),"CODIGO INVALIDO ")</f>
        <v>BECHE 1</v>
      </c>
      <c r="H1494" s="53" t="s">
        <v>764</v>
      </c>
      <c r="I1494" s="53">
        <v>0.3217024</v>
      </c>
      <c r="J1494" s="129">
        <v>-79.885046399999993</v>
      </c>
      <c r="K1494" s="24">
        <v>45169</v>
      </c>
      <c r="L1494" s="53" t="s">
        <v>26</v>
      </c>
      <c r="M1494" s="53" t="s">
        <v>17</v>
      </c>
      <c r="N1494" s="148">
        <v>0.5</v>
      </c>
      <c r="O1494" s="148">
        <v>0.58333333333333337</v>
      </c>
      <c r="P1494" s="53">
        <v>2.8</v>
      </c>
      <c r="Q1494" s="53" t="s">
        <v>46</v>
      </c>
      <c r="R1494" s="53" t="s">
        <v>47</v>
      </c>
      <c r="S1494" s="53" t="s">
        <v>1908</v>
      </c>
      <c r="T1494" s="53"/>
      <c r="U1494" s="53" t="s">
        <v>50</v>
      </c>
    </row>
    <row r="1495" spans="1:21" s="186" customFormat="1" ht="15" customHeight="1" x14ac:dyDescent="0.25">
      <c r="A1495" s="53" t="str">
        <f>IFERROR(VLOOKUP(D1495,[28]CODIGOS!$A$1:$I$1872,2,0),"CODIGO INVALIDO ")</f>
        <v>ZONA 4</v>
      </c>
      <c r="B1495" s="53" t="str">
        <f>IFERROR(VLOOKUP(D1495,[28]CODIGOS!$A$1:$I$1872,3,0),"CODIGO INVALIDO ")</f>
        <v>MANABI</v>
      </c>
      <c r="C1495" s="53" t="str">
        <f>IFERROR(VLOOKUP(D1495,[28]CODIGOS!$A$1:$I$1872,4,0),"CODIGO INVALIDO ")</f>
        <v>MANTA</v>
      </c>
      <c r="D1495" s="53" t="s">
        <v>1909</v>
      </c>
      <c r="E1495" s="53" t="str">
        <f>IFERROR(VLOOKUP(D1495,[29]CODIGOS!$A$1:$I$1872,6,0),"CODIGO INVALIDO ")</f>
        <v>MANTA</v>
      </c>
      <c r="F1495" s="53" t="str">
        <f>IFERROR(VLOOKUP(D1495,[29]CODIGOS!$A$1:$I$1872,7,0),"CODIGO INVALIDO ")</f>
        <v>SAN LORENZO</v>
      </c>
      <c r="G1495" s="53" t="str">
        <f>IFERROR(VLOOKUP(D1495,[29]CODIGOS!$A$1:$I$1872,8,0),"CODIGO INVALIDO ")</f>
        <v>SAN LORENZO 1</v>
      </c>
      <c r="H1495" s="53" t="s">
        <v>1910</v>
      </c>
      <c r="I1495" s="53">
        <v>-1.059272</v>
      </c>
      <c r="J1495" s="129">
        <v>-80.253977370000001</v>
      </c>
      <c r="K1495" s="24">
        <v>45188</v>
      </c>
      <c r="L1495" s="53" t="s">
        <v>26</v>
      </c>
      <c r="M1495" s="53" t="s">
        <v>17</v>
      </c>
      <c r="N1495" s="148">
        <v>0.625</v>
      </c>
      <c r="O1495" s="148">
        <v>0.71180555555555547</v>
      </c>
      <c r="P1495" s="53">
        <v>14.22</v>
      </c>
      <c r="Q1495" s="53" t="s">
        <v>46</v>
      </c>
      <c r="R1495" s="53" t="s">
        <v>47</v>
      </c>
      <c r="S1495" s="53" t="s">
        <v>49</v>
      </c>
      <c r="T1495" s="53" t="s">
        <v>120</v>
      </c>
      <c r="U1495" s="53" t="s">
        <v>50</v>
      </c>
    </row>
    <row r="1496" spans="1:21" s="186" customFormat="1" ht="15" customHeight="1" x14ac:dyDescent="0.25">
      <c r="A1496" s="53" t="str">
        <f>IFERROR(VLOOKUP(D1496,[28]CODIGOS!$A$1:$I$1872,2,0),"CODIGO INVALIDO ")</f>
        <v>ZONA 4</v>
      </c>
      <c r="B1496" s="53" t="str">
        <f>IFERROR(VLOOKUP(D1496,[28]CODIGOS!$A$1:$I$1872,3,0),"CODIGO INVALIDO ")</f>
        <v>MANABI</v>
      </c>
      <c r="C1496" s="53" t="str">
        <f>IFERROR(VLOOKUP(D1496,[28]CODIGOS!$A$1:$I$1872,4,0),"CODIGO INVALIDO ")</f>
        <v>MANTA</v>
      </c>
      <c r="D1496" s="53" t="s">
        <v>1909</v>
      </c>
      <c r="E1496" s="53" t="str">
        <f>IFERROR(VLOOKUP(D1496,[29]CODIGOS!$A$1:$I$1872,6,0),"CODIGO INVALIDO ")</f>
        <v>MANTA</v>
      </c>
      <c r="F1496" s="53" t="str">
        <f>IFERROR(VLOOKUP(D1496,[29]CODIGOS!$A$1:$I$1872,7,0),"CODIGO INVALIDO ")</f>
        <v>SAN LORENZO</v>
      </c>
      <c r="G1496" s="53" t="str">
        <f>IFERROR(VLOOKUP(D1496,[29]CODIGOS!$A$1:$I$1872,8,0),"CODIGO INVALIDO ")</f>
        <v>SAN LORENZO 1</v>
      </c>
      <c r="H1496" s="53" t="s">
        <v>1911</v>
      </c>
      <c r="I1496" s="53">
        <v>-0.96602832999999999</v>
      </c>
      <c r="J1496" s="129">
        <v>-80.667108330000005</v>
      </c>
      <c r="K1496" s="24">
        <v>45189</v>
      </c>
      <c r="L1496" s="53" t="s">
        <v>26</v>
      </c>
      <c r="M1496" s="53" t="s">
        <v>17</v>
      </c>
      <c r="N1496" s="148">
        <v>0.47916666666666669</v>
      </c>
      <c r="O1496" s="148">
        <v>0.74722222222222223</v>
      </c>
      <c r="P1496" s="53">
        <v>8.69</v>
      </c>
      <c r="Q1496" s="53" t="s">
        <v>46</v>
      </c>
      <c r="R1496" s="53" t="s">
        <v>109</v>
      </c>
      <c r="S1496" s="53" t="s">
        <v>372</v>
      </c>
      <c r="T1496" s="53"/>
      <c r="U1496" s="53" t="s">
        <v>50</v>
      </c>
    </row>
    <row r="1497" spans="1:21" s="186" customFormat="1" ht="15" customHeight="1" x14ac:dyDescent="0.25">
      <c r="A1497" s="53" t="str">
        <f>IFERROR(VLOOKUP(D1497,[28]CODIGOS!$A$1:$I$1872,2,0),"CODIGO INVALIDO ")</f>
        <v>ZONA 4</v>
      </c>
      <c r="B1497" s="53" t="str">
        <f>IFERROR(VLOOKUP(D1497,[28]CODIGOS!$A$1:$I$1872,3,0),"CODIGO INVALIDO ")</f>
        <v>MANABI</v>
      </c>
      <c r="C1497" s="53" t="str">
        <f>IFERROR(VLOOKUP(D1497,[28]CODIGOS!$A$1:$I$1872,4,0),"CODIGO INVALIDO ")</f>
        <v>EL CARMEN</v>
      </c>
      <c r="D1497" s="53" t="s">
        <v>1912</v>
      </c>
      <c r="E1497" s="53" t="str">
        <f>IFERROR(VLOOKUP(D1497,[29]CODIGOS!$A$1:$I$1872,6,0),"CODIGO INVALIDO ")</f>
        <v>EL CARMEN</v>
      </c>
      <c r="F1497" s="53" t="str">
        <f>IFERROR(VLOOKUP(D1497,[29]CODIGOS!$A$1:$I$1872,7,0),"CODIGO INVALIDO ")</f>
        <v>EL CARMEN</v>
      </c>
      <c r="G1497" s="53" t="str">
        <f>IFERROR(VLOOKUP(D1497,[29]CODIGOS!$A$1:$I$1872,8,0),"CODIGO INVALIDO ")</f>
        <v>EL CARMEN 2</v>
      </c>
      <c r="H1497" s="53" t="s">
        <v>1913</v>
      </c>
      <c r="I1497" s="53">
        <v>-0.24695600000000001</v>
      </c>
      <c r="J1497" s="129">
        <v>-79.499927</v>
      </c>
      <c r="K1497" s="24">
        <v>45198</v>
      </c>
      <c r="L1497" s="53" t="s">
        <v>26</v>
      </c>
      <c r="M1497" s="53" t="s">
        <v>17</v>
      </c>
      <c r="N1497" s="148">
        <v>0.33333333333333331</v>
      </c>
      <c r="O1497" s="148">
        <v>0.625</v>
      </c>
      <c r="P1497" s="53">
        <v>12.81</v>
      </c>
      <c r="Q1497" s="53" t="s">
        <v>46</v>
      </c>
      <c r="R1497" s="53" t="s">
        <v>47</v>
      </c>
      <c r="S1497" s="53" t="s">
        <v>696</v>
      </c>
      <c r="T1497" s="53"/>
      <c r="U1497" s="53" t="s">
        <v>50</v>
      </c>
    </row>
    <row r="1498" spans="1:21" s="186" customFormat="1" ht="15" customHeight="1" x14ac:dyDescent="0.25">
      <c r="A1498" s="53" t="str">
        <f>IFERROR(VLOOKUP(D1498,[28]CODIGOS!$A$1:$I$1872,2,0),"CODIGO INVALIDO ")</f>
        <v>ZONA 4</v>
      </c>
      <c r="B1498" s="53" t="str">
        <f>IFERROR(VLOOKUP(D1498,[28]CODIGOS!$A$1:$I$1872,3,0),"CODIGO INVALIDO ")</f>
        <v>MANABI</v>
      </c>
      <c r="C1498" s="53" t="str">
        <f>IFERROR(VLOOKUP(D1498,[28]CODIGOS!$A$1:$I$1872,4,0),"CODIGO INVALIDO ")</f>
        <v>SAN VICENTE</v>
      </c>
      <c r="D1498" s="53" t="s">
        <v>388</v>
      </c>
      <c r="E1498" s="53" t="str">
        <f>IFERROR(VLOOKUP(D1498,[29]CODIGOS!$A$1:$I$1872,6,0),"CODIGO INVALIDO ")</f>
        <v>SUCRE</v>
      </c>
      <c r="F1498" s="53" t="str">
        <f>IFERROR(VLOOKUP(D1498,[29]CODIGOS!$A$1:$I$1872,7,0),"CODIGO INVALIDO ")</f>
        <v>SAN VICENTE</v>
      </c>
      <c r="G1498" s="53" t="str">
        <f>IFERROR(VLOOKUP(D1498,[29]CODIGOS!$A$1:$I$1872,8,0),"CODIGO INVALIDO ")</f>
        <v>SAN VICENTE 2</v>
      </c>
      <c r="H1498" s="53" t="s">
        <v>711</v>
      </c>
      <c r="I1498" s="53">
        <v>-0.59846506219999995</v>
      </c>
      <c r="J1498" s="129">
        <v>-80.406123579999999</v>
      </c>
      <c r="K1498" s="24">
        <v>45206</v>
      </c>
      <c r="L1498" s="53" t="s">
        <v>26</v>
      </c>
      <c r="M1498" s="53" t="s">
        <v>17</v>
      </c>
      <c r="N1498" s="148">
        <v>0.5</v>
      </c>
      <c r="O1498" s="148">
        <v>0.7729166666666667</v>
      </c>
      <c r="P1498" s="53">
        <v>4</v>
      </c>
      <c r="Q1498" s="53" t="s">
        <v>46</v>
      </c>
      <c r="R1498" s="53" t="s">
        <v>47</v>
      </c>
      <c r="S1498" s="53" t="s">
        <v>266</v>
      </c>
      <c r="T1498" s="53" t="s">
        <v>690</v>
      </c>
      <c r="U1498" s="53" t="s">
        <v>50</v>
      </c>
    </row>
    <row r="1499" spans="1:21" s="186" customFormat="1" ht="15" customHeight="1" x14ac:dyDescent="0.25">
      <c r="A1499" s="53" t="str">
        <f>IFERROR(VLOOKUP(D1499,[28]CODIGOS!$A$1:$I$1872,2,0),"CODIGO INVALIDO ")</f>
        <v>ZONA 4</v>
      </c>
      <c r="B1499" s="53" t="str">
        <f>IFERROR(VLOOKUP(D1499,[28]CODIGOS!$A$1:$I$1872,3,0),"CODIGO INVALIDO ")</f>
        <v>MANABI</v>
      </c>
      <c r="C1499" s="53" t="str">
        <f>IFERROR(VLOOKUP(D1499,[28]CODIGOS!$A$1:$I$1872,4,0),"CODIGO INVALIDO ")</f>
        <v>CHONE</v>
      </c>
      <c r="D1499" s="53" t="s">
        <v>1914</v>
      </c>
      <c r="E1499" s="53" t="str">
        <f>IFERROR(VLOOKUP(D1499,[29]CODIGOS!$A$1:$I$1872,6,0),"CODIGO INVALIDO ")</f>
        <v>CHONE</v>
      </c>
      <c r="F1499" s="53" t="str">
        <f>IFERROR(VLOOKUP(D1499,[29]CODIGOS!$A$1:$I$1872,7,0),"CODIGO INVALIDO ")</f>
        <v>SANTA RITA</v>
      </c>
      <c r="G1499" s="53" t="str">
        <f>IFERROR(VLOOKUP(D1499,[29]CODIGOS!$A$1:$I$1872,8,0),"CODIGO INVALIDO ")</f>
        <v>SANTA RITA 1</v>
      </c>
      <c r="H1499" s="53" t="s">
        <v>1915</v>
      </c>
      <c r="I1499" s="53">
        <v>-0.71030400000000005</v>
      </c>
      <c r="J1499" s="129">
        <v>-80.098490999999996</v>
      </c>
      <c r="K1499" s="24">
        <v>45208</v>
      </c>
      <c r="L1499" s="53" t="s">
        <v>26</v>
      </c>
      <c r="M1499" s="53" t="s">
        <v>17</v>
      </c>
      <c r="N1499" s="148">
        <v>0.5</v>
      </c>
      <c r="O1499" s="148">
        <v>0.6875</v>
      </c>
      <c r="P1499" s="53">
        <v>11.63</v>
      </c>
      <c r="Q1499" s="53" t="s">
        <v>46</v>
      </c>
      <c r="R1499" s="53" t="s">
        <v>47</v>
      </c>
      <c r="S1499" s="53" t="s">
        <v>448</v>
      </c>
      <c r="T1499" s="53"/>
      <c r="U1499" s="53" t="s">
        <v>50</v>
      </c>
    </row>
    <row r="1500" spans="1:21" s="186" customFormat="1" ht="15" customHeight="1" x14ac:dyDescent="0.25">
      <c r="A1500" s="53" t="str">
        <f>IFERROR(VLOOKUP(D1500,[28]CODIGOS!$A$1:$I$1872,2,0),"CODIGO INVALIDO ")</f>
        <v>ZONA 4</v>
      </c>
      <c r="B1500" s="53" t="str">
        <f>IFERROR(VLOOKUP(D1500,[28]CODIGOS!$A$1:$I$1872,3,0),"CODIGO INVALIDO ")</f>
        <v>MANABI</v>
      </c>
      <c r="C1500" s="53" t="str">
        <f>IFERROR(VLOOKUP(D1500,[28]CODIGOS!$A$1:$I$1872,4,0),"CODIGO INVALIDO ")</f>
        <v>MONTECRISTI</v>
      </c>
      <c r="D1500" s="53" t="s">
        <v>1916</v>
      </c>
      <c r="E1500" s="53" t="str">
        <f>IFERROR(VLOOKUP(D1500,[29]CODIGOS!$A$1:$I$1872,6,0),"CODIGO INVALIDO ")</f>
        <v>MANTA</v>
      </c>
      <c r="F1500" s="53" t="str">
        <f>IFERROR(VLOOKUP(D1500,[29]CODIGOS!$A$1:$I$1872,7,0),"CODIGO INVALIDO ")</f>
        <v>MONTECRISTI</v>
      </c>
      <c r="G1500" s="53" t="str">
        <f>IFERROR(VLOOKUP(D1500,[29]CODIGOS!$A$1:$I$1872,8,0),"CODIGO INVALIDO ")</f>
        <v>MONTECRISTI 2</v>
      </c>
      <c r="H1500" s="53" t="s">
        <v>1917</v>
      </c>
      <c r="I1500" s="53">
        <v>-1.0475570000000001</v>
      </c>
      <c r="J1500" s="129">
        <v>-80.655697000000004</v>
      </c>
      <c r="K1500" s="24">
        <v>45216</v>
      </c>
      <c r="L1500" s="53" t="s">
        <v>26</v>
      </c>
      <c r="M1500" s="53" t="s">
        <v>17</v>
      </c>
      <c r="N1500" s="148">
        <v>0.66666666666666663</v>
      </c>
      <c r="O1500" s="148">
        <v>0.70833333333333337</v>
      </c>
      <c r="P1500" s="53">
        <v>13.24</v>
      </c>
      <c r="Q1500" s="53" t="s">
        <v>46</v>
      </c>
      <c r="R1500" s="53" t="s">
        <v>47</v>
      </c>
      <c r="S1500" s="53" t="s">
        <v>513</v>
      </c>
      <c r="T1500" s="53" t="s">
        <v>75</v>
      </c>
      <c r="U1500" s="53" t="s">
        <v>50</v>
      </c>
    </row>
    <row r="1501" spans="1:21" s="186" customFormat="1" ht="15" customHeight="1" x14ac:dyDescent="0.25">
      <c r="A1501" s="53" t="str">
        <f>IFERROR(VLOOKUP(D1501,[28]CODIGOS!$A$1:$I$1872,2,0),"CODIGO INVALIDO ")</f>
        <v>ZONA 4</v>
      </c>
      <c r="B1501" s="53" t="str">
        <f>IFERROR(VLOOKUP(D1501,[28]CODIGOS!$A$1:$I$1872,3,0),"CODIGO INVALIDO ")</f>
        <v>MANABI</v>
      </c>
      <c r="C1501" s="53" t="str">
        <f>IFERROR(VLOOKUP(D1501,[28]CODIGOS!$A$1:$I$1872,4,0),"CODIGO INVALIDO ")</f>
        <v>PORTOVIEJO</v>
      </c>
      <c r="D1501" s="53" t="s">
        <v>1899</v>
      </c>
      <c r="E1501" s="53" t="str">
        <f>IFERROR(VLOOKUP(D1501,[29]CODIGOS!$A$1:$I$1872,6,0),"CODIGO INVALIDO ")</f>
        <v>PORTOVIEJO</v>
      </c>
      <c r="F1501" s="53" t="str">
        <f>IFERROR(VLOOKUP(D1501,[29]CODIGOS!$A$1:$I$1872,7,0),"CODIGO INVALIDO ")</f>
        <v>LOS CEREZOS</v>
      </c>
      <c r="G1501" s="53" t="str">
        <f>IFERROR(VLOOKUP(D1501,[29]CODIGOS!$A$1:$I$1872,8,0),"CODIGO INVALIDO ")</f>
        <v>LOS CEREZOS 1</v>
      </c>
      <c r="H1501" s="53" t="s">
        <v>962</v>
      </c>
      <c r="I1501" s="53">
        <v>-0.86897021906230199</v>
      </c>
      <c r="J1501" s="129">
        <v>-80.502480268478394</v>
      </c>
      <c r="K1501" s="24">
        <v>45222</v>
      </c>
      <c r="L1501" s="53" t="s">
        <v>26</v>
      </c>
      <c r="M1501" s="53" t="s">
        <v>17</v>
      </c>
      <c r="N1501" s="148">
        <v>0.31597222222222221</v>
      </c>
      <c r="O1501" s="148">
        <v>0.45833333333333331</v>
      </c>
      <c r="P1501" s="53">
        <v>28.22</v>
      </c>
      <c r="Q1501" s="53" t="s">
        <v>46</v>
      </c>
      <c r="R1501" s="53" t="s">
        <v>47</v>
      </c>
      <c r="S1501" s="53" t="s">
        <v>448</v>
      </c>
      <c r="T1501" s="53" t="s">
        <v>452</v>
      </c>
      <c r="U1501" s="53" t="s">
        <v>50</v>
      </c>
    </row>
    <row r="1502" spans="1:21" s="186" customFormat="1" ht="15" customHeight="1" x14ac:dyDescent="0.25">
      <c r="A1502" s="53" t="str">
        <f>IFERROR(VLOOKUP(D1502,[28]CODIGOS!$A$1:$I$1872,2,0),"CODIGO INVALIDO ")</f>
        <v>ZONA 4</v>
      </c>
      <c r="B1502" s="53" t="str">
        <f>IFERROR(VLOOKUP(D1502,[28]CODIGOS!$A$1:$I$1872,3,0),"CODIGO INVALIDO ")</f>
        <v>MANABI</v>
      </c>
      <c r="C1502" s="53" t="str">
        <f>IFERROR(VLOOKUP(D1502,[28]CODIGOS!$A$1:$I$1872,4,0),"CODIGO INVALIDO ")</f>
        <v>PORTOVIEJO</v>
      </c>
      <c r="D1502" s="53" t="s">
        <v>1899</v>
      </c>
      <c r="E1502" s="53" t="str">
        <f>IFERROR(VLOOKUP(D1502,[29]CODIGOS!$A$1:$I$1872,6,0),"CODIGO INVALIDO ")</f>
        <v>PORTOVIEJO</v>
      </c>
      <c r="F1502" s="53" t="str">
        <f>IFERROR(VLOOKUP(D1502,[29]CODIGOS!$A$1:$I$1872,7,0),"CODIGO INVALIDO ")</f>
        <v>LOS CEREZOS</v>
      </c>
      <c r="G1502" s="53" t="str">
        <f>IFERROR(VLOOKUP(D1502,[29]CODIGOS!$A$1:$I$1872,8,0),"CODIGO INVALIDO ")</f>
        <v>LOS CEREZOS 1</v>
      </c>
      <c r="H1502" s="53" t="s">
        <v>962</v>
      </c>
      <c r="I1502" s="53">
        <v>-0.86892194485225605</v>
      </c>
      <c r="J1502" s="129">
        <v>-80.502421259879995</v>
      </c>
      <c r="K1502" s="24">
        <v>45222</v>
      </c>
      <c r="L1502" s="53" t="s">
        <v>26</v>
      </c>
      <c r="M1502" s="53" t="s">
        <v>17</v>
      </c>
      <c r="N1502" s="148">
        <v>0.31597222222222221</v>
      </c>
      <c r="O1502" s="148">
        <v>0.45833333333333331</v>
      </c>
      <c r="P1502" s="53">
        <v>26.11</v>
      </c>
      <c r="Q1502" s="53" t="s">
        <v>46</v>
      </c>
      <c r="R1502" s="53" t="s">
        <v>47</v>
      </c>
      <c r="S1502" s="53" t="s">
        <v>49</v>
      </c>
      <c r="T1502" s="53"/>
      <c r="U1502" s="53" t="s">
        <v>50</v>
      </c>
    </row>
    <row r="1503" spans="1:21" s="189" customFormat="1" ht="15" customHeight="1" x14ac:dyDescent="0.25">
      <c r="A1503" s="150" t="str">
        <f>IFERROR(VLOOKUP(D1503,[28]CODIGOS!$A$1:$I$1872,2,0),"CODIGO INVALIDO ")</f>
        <v>ZONA 4</v>
      </c>
      <c r="B1503" s="150" t="str">
        <f>IFERROR(VLOOKUP(D1503,[28]CODIGOS!$A$1:$I$1872,3,0),"CODIGO INVALIDO ")</f>
        <v>MANABI</v>
      </c>
      <c r="C1503" s="150" t="str">
        <f>IFERROR(VLOOKUP(D1503,[28]CODIGOS!$A$1:$I$1872,4,0),"CODIGO INVALIDO ")</f>
        <v>MANTA</v>
      </c>
      <c r="D1503" s="150" t="s">
        <v>1909</v>
      </c>
      <c r="E1503" s="150" t="str">
        <f>IFERROR(VLOOKUP(D1503,[29]CODIGOS!$A$1:$I$1872,6,0),"CODIGO INVALIDO ")</f>
        <v>MANTA</v>
      </c>
      <c r="F1503" s="150" t="str">
        <f>IFERROR(VLOOKUP(D1503,[29]CODIGOS!$A$1:$I$1872,7,0),"CODIGO INVALIDO ")</f>
        <v>SAN LORENZO</v>
      </c>
      <c r="G1503" s="150" t="str">
        <f>IFERROR(VLOOKUP(D1503,[29]CODIGOS!$A$1:$I$1872,8,0),"CODIGO INVALIDO ")</f>
        <v>SAN LORENZO 1</v>
      </c>
      <c r="H1503" s="150" t="s">
        <v>635</v>
      </c>
      <c r="I1503" s="53">
        <v>-1.0053827200000001</v>
      </c>
      <c r="J1503" s="129">
        <v>-80.687392919999994</v>
      </c>
      <c r="K1503" s="24">
        <v>45264</v>
      </c>
      <c r="L1503" s="150" t="s">
        <v>26</v>
      </c>
      <c r="M1503" s="150" t="s">
        <v>17</v>
      </c>
      <c r="N1503" s="148">
        <v>0.4236111111111111</v>
      </c>
      <c r="O1503" s="148">
        <v>0.65625</v>
      </c>
      <c r="P1503" s="53">
        <v>8.18</v>
      </c>
      <c r="Q1503" s="150" t="s">
        <v>46</v>
      </c>
      <c r="R1503" s="150" t="s">
        <v>47</v>
      </c>
      <c r="S1503" s="150" t="s">
        <v>448</v>
      </c>
      <c r="T1503" s="150" t="s">
        <v>690</v>
      </c>
      <c r="U1503" s="150" t="s">
        <v>1544</v>
      </c>
    </row>
    <row r="1504" spans="1:21" s="189" customFormat="1" ht="15" customHeight="1" x14ac:dyDescent="0.25">
      <c r="A1504" s="150" t="str">
        <f>IFERROR(VLOOKUP(D1504,[28]CODIGOS!$A$1:$I$1872,2,0),"CODIGO INVALIDO ")</f>
        <v>ZONA 4</v>
      </c>
      <c r="B1504" s="150" t="str">
        <f>IFERROR(VLOOKUP(D1504,[28]CODIGOS!$A$1:$I$1872,3,0),"CODIGO INVALIDO ")</f>
        <v>MANABI</v>
      </c>
      <c r="C1504" s="150" t="str">
        <f>IFERROR(VLOOKUP(D1504,[28]CODIGOS!$A$1:$I$1872,4,0),"CODIGO INVALIDO ")</f>
        <v>CHONE</v>
      </c>
      <c r="D1504" s="150" t="s">
        <v>1918</v>
      </c>
      <c r="E1504" s="150" t="str">
        <f>IFERROR(VLOOKUP(D1504,[29]CODIGOS!$A$1:$I$1872,6,0),"CODIGO INVALIDO ")</f>
        <v>CHONE</v>
      </c>
      <c r="F1504" s="150" t="str">
        <f>IFERROR(VLOOKUP(D1504,[29]CODIGOS!$A$1:$I$1872,7,0),"CODIGO INVALIDO ")</f>
        <v>BOYACA</v>
      </c>
      <c r="G1504" s="150" t="str">
        <f>IFERROR(VLOOKUP(D1504,[29]CODIGOS!$A$1:$I$1872,8,0),"CODIGO INVALIDO ")</f>
        <v>BOYACA 1</v>
      </c>
      <c r="H1504" s="150" t="s">
        <v>1919</v>
      </c>
      <c r="I1504" s="53">
        <v>-0.5022238</v>
      </c>
      <c r="J1504" s="129">
        <v>-80.038563710000005</v>
      </c>
      <c r="K1504" s="24">
        <v>45266</v>
      </c>
      <c r="L1504" s="150" t="s">
        <v>26</v>
      </c>
      <c r="M1504" s="150" t="s">
        <v>17</v>
      </c>
      <c r="N1504" s="148">
        <v>0.46527777777777773</v>
      </c>
      <c r="O1504" s="148">
        <v>0.78749999999999998</v>
      </c>
      <c r="P1504" s="53">
        <v>11.63</v>
      </c>
      <c r="Q1504" s="150" t="s">
        <v>46</v>
      </c>
      <c r="R1504" s="150" t="s">
        <v>109</v>
      </c>
      <c r="S1504" s="150" t="s">
        <v>65</v>
      </c>
      <c r="T1504" s="150"/>
      <c r="U1504" s="150" t="s">
        <v>50</v>
      </c>
    </row>
    <row r="1505" spans="1:21" s="186" customFormat="1" ht="15" customHeight="1" x14ac:dyDescent="0.25">
      <c r="A1505" s="53" t="str">
        <f>IFERROR(VLOOKUP(D1505,[28]CODIGOS!$A$1:$I$1872,2,0),"CODIGO INVALIDO ")</f>
        <v>ZONA 4</v>
      </c>
      <c r="B1505" s="53" t="str">
        <f>IFERROR(VLOOKUP(D1505,[28]CODIGOS!$A$1:$I$1872,3,0),"CODIGO INVALIDO ")</f>
        <v>SANTO DOMINGO DE LOS TSACHILAS</v>
      </c>
      <c r="C1505" s="53" t="str">
        <f>IFERROR(VLOOKUP(D1505,[28]CODIGOS!$A$1:$I$1872,4,0),"CODIGO INVALIDO ")</f>
        <v>SANTO DOMINGO</v>
      </c>
      <c r="D1505" s="53" t="s">
        <v>956</v>
      </c>
      <c r="E1505" s="53" t="str">
        <f>IFERROR(VLOOKUP(D1505,[29]CODIGOS!$A$1:$I$1872,6,0),"CODIGO INVALIDO ")</f>
        <v>SANTO DOMINGO ESTE</v>
      </c>
      <c r="F1505" s="53" t="str">
        <f>IFERROR(VLOOKUP(D1505,[29]CODIGOS!$A$1:$I$1872,7,0),"CODIGO INVALIDO ")</f>
        <v>LUZ DE AMERICA</v>
      </c>
      <c r="G1505" s="53" t="str">
        <f>IFERROR(VLOOKUP(D1505,[29]CODIGOS!$A$1:$I$1872,8,0),"CODIGO INVALIDO ")</f>
        <v>LUZ DE AMERICA 1</v>
      </c>
      <c r="H1505" s="53" t="s">
        <v>1920</v>
      </c>
      <c r="I1505" s="53">
        <v>-0.42597370000000001</v>
      </c>
      <c r="J1505" s="129">
        <v>-79.319819210000006</v>
      </c>
      <c r="K1505" s="147">
        <v>44937</v>
      </c>
      <c r="L1505" s="53" t="s">
        <v>1921</v>
      </c>
      <c r="M1505" s="53" t="s">
        <v>17</v>
      </c>
      <c r="N1505" s="148" t="s">
        <v>1922</v>
      </c>
      <c r="O1505" s="148" t="s">
        <v>1923</v>
      </c>
      <c r="P1505" s="53">
        <v>4.5</v>
      </c>
      <c r="Q1505" s="53" t="s">
        <v>46</v>
      </c>
      <c r="R1505" s="53" t="s">
        <v>47</v>
      </c>
      <c r="S1505" s="53" t="s">
        <v>329</v>
      </c>
      <c r="T1505" s="53"/>
      <c r="U1505" s="53" t="s">
        <v>50</v>
      </c>
    </row>
    <row r="1506" spans="1:21" s="186" customFormat="1" ht="15" customHeight="1" x14ac:dyDescent="0.25">
      <c r="A1506" s="53" t="str">
        <f>IFERROR(VLOOKUP(D1506,[28]CODIGOS!$A$1:$I$1872,2,0),"CODIGO INVALIDO ")</f>
        <v>ZONA 4</v>
      </c>
      <c r="B1506" s="53" t="str">
        <f>IFERROR(VLOOKUP(D1506,[28]CODIGOS!$A$1:$I$1872,3,0),"CODIGO INVALIDO ")</f>
        <v>SANTO DOMINGO DE LOS TSACHILAS</v>
      </c>
      <c r="C1506" s="53" t="str">
        <f>IFERROR(VLOOKUP(D1506,[28]CODIGOS!$A$1:$I$1872,4,0),"CODIGO INVALIDO ")</f>
        <v>SANTO DOMINGO</v>
      </c>
      <c r="D1506" s="53" t="s">
        <v>303</v>
      </c>
      <c r="E1506" s="53" t="str">
        <f>IFERROR(VLOOKUP(D1506,[29]CODIGOS!$A$1:$I$1872,6,0),"CODIGO INVALIDO ")</f>
        <v>SANTO DOMINGO OESTE</v>
      </c>
      <c r="F1506" s="53" t="str">
        <f>IFERROR(VLOOKUP(D1506,[29]CODIGOS!$A$1:$I$1872,7,0),"CODIGO INVALIDO ")</f>
        <v>CHILA</v>
      </c>
      <c r="G1506" s="53" t="str">
        <f>IFERROR(VLOOKUP(D1506,[29]CODIGOS!$A$1:$I$1872,8,0),"CODIGO INVALIDO ")</f>
        <v>CHILA 1</v>
      </c>
      <c r="H1506" s="53" t="s">
        <v>1924</v>
      </c>
      <c r="I1506" s="53">
        <v>-0.23946690000000001</v>
      </c>
      <c r="J1506" s="129">
        <v>-79.242185300000003</v>
      </c>
      <c r="K1506" s="147">
        <v>44945</v>
      </c>
      <c r="L1506" s="53" t="s">
        <v>1921</v>
      </c>
      <c r="M1506" s="53" t="s">
        <v>17</v>
      </c>
      <c r="N1506" s="148" t="s">
        <v>1925</v>
      </c>
      <c r="O1506" s="148" t="s">
        <v>1926</v>
      </c>
      <c r="P1506" s="53">
        <v>12.86</v>
      </c>
      <c r="Q1506" s="53" t="s">
        <v>46</v>
      </c>
      <c r="R1506" s="53" t="s">
        <v>109</v>
      </c>
      <c r="S1506" s="53" t="s">
        <v>65</v>
      </c>
      <c r="T1506" s="53"/>
      <c r="U1506" s="53" t="s">
        <v>50</v>
      </c>
    </row>
    <row r="1507" spans="1:21" s="186" customFormat="1" ht="15" customHeight="1" x14ac:dyDescent="0.25">
      <c r="A1507" s="53" t="str">
        <f>IFERROR(VLOOKUP(D1507,[28]CODIGOS!$A$1:$I$1872,2,0),"CODIGO INVALIDO ")</f>
        <v>ZONA 4</v>
      </c>
      <c r="B1507" s="53" t="str">
        <f>IFERROR(VLOOKUP(D1507,[28]CODIGOS!$A$1:$I$1872,3,0),"CODIGO INVALIDO ")</f>
        <v>SANTO DOMINGO DE LOS TSACHILAS</v>
      </c>
      <c r="C1507" s="53" t="str">
        <f>IFERROR(VLOOKUP(D1507,[28]CODIGOS!$A$1:$I$1872,4,0),"CODIGO INVALIDO ")</f>
        <v>LA CONCORDIA</v>
      </c>
      <c r="D1507" s="53" t="s">
        <v>1927</v>
      </c>
      <c r="E1507" s="53" t="str">
        <f>IFERROR(VLOOKUP(D1507,[29]CODIGOS!$A$1:$I$1872,6,0),"CODIGO INVALIDO ")</f>
        <v>LA CONCORDIA</v>
      </c>
      <c r="F1507" s="53" t="str">
        <f>IFERROR(VLOOKUP(D1507,[29]CODIGOS!$A$1:$I$1872,7,0),"CODIGO INVALIDO ")</f>
        <v>CONCORDIA NORTE</v>
      </c>
      <c r="G1507" s="53" t="str">
        <f>IFERROR(VLOOKUP(D1507,[29]CODIGOS!$A$1:$I$1872,8,0),"CODIGO INVALIDO ")</f>
        <v>CONCORDIA NORTE 2</v>
      </c>
      <c r="H1507" s="53" t="s">
        <v>1928</v>
      </c>
      <c r="I1507" s="53">
        <v>-7.0584900000000006E-2</v>
      </c>
      <c r="J1507" s="129">
        <v>-79.331063</v>
      </c>
      <c r="K1507" s="147">
        <v>44945</v>
      </c>
      <c r="L1507" s="53" t="s">
        <v>1921</v>
      </c>
      <c r="M1507" s="53" t="s">
        <v>17</v>
      </c>
      <c r="N1507" s="148" t="s">
        <v>1473</v>
      </c>
      <c r="O1507" s="148" t="s">
        <v>1929</v>
      </c>
      <c r="P1507" s="53">
        <v>8.56</v>
      </c>
      <c r="Q1507" s="53" t="s">
        <v>46</v>
      </c>
      <c r="R1507" s="53" t="s">
        <v>109</v>
      </c>
      <c r="S1507" s="53" t="s">
        <v>65</v>
      </c>
      <c r="T1507" s="53"/>
      <c r="U1507" s="53" t="s">
        <v>50</v>
      </c>
    </row>
    <row r="1508" spans="1:21" s="186" customFormat="1" ht="15" customHeight="1" x14ac:dyDescent="0.25">
      <c r="A1508" s="53" t="str">
        <f>IFERROR(VLOOKUP(D1508,[28]CODIGOS!$A$1:$I$1872,2,0),"CODIGO INVALIDO ")</f>
        <v>ZONA 4</v>
      </c>
      <c r="B1508" s="53" t="str">
        <f>IFERROR(VLOOKUP(D1508,[28]CODIGOS!$A$1:$I$1872,3,0),"CODIGO INVALIDO ")</f>
        <v>SANTO DOMINGO DE LOS TSACHILAS</v>
      </c>
      <c r="C1508" s="53" t="str">
        <f>IFERROR(VLOOKUP(D1508,[28]CODIGOS!$A$1:$I$1872,4,0),"CODIGO INVALIDO ")</f>
        <v>SANTO DOMINGO</v>
      </c>
      <c r="D1508" s="53" t="s">
        <v>389</v>
      </c>
      <c r="E1508" s="53" t="str">
        <f>IFERROR(VLOOKUP(D1508,[29]CODIGOS!$A$1:$I$1872,6,0),"CODIGO INVALIDO ")</f>
        <v>SANTO DOMINGO OESTE</v>
      </c>
      <c r="F1508" s="53" t="str">
        <f>IFERROR(VLOOKUP(D1508,[29]CODIGOS!$A$1:$I$1872,7,0),"CODIGO INVALIDO ")</f>
        <v>JUAN EULOGIO</v>
      </c>
      <c r="G1508" s="53" t="str">
        <f>IFERROR(VLOOKUP(D1508,[29]CODIGOS!$A$1:$I$1872,8,0),"CODIGO INVALIDO ")</f>
        <v>JUAN EULOGIO 3</v>
      </c>
      <c r="H1508" s="53" t="s">
        <v>1930</v>
      </c>
      <c r="I1508" s="53">
        <v>-0.23223038500000001</v>
      </c>
      <c r="J1508" s="129">
        <v>-79.167357080000002</v>
      </c>
      <c r="K1508" s="147">
        <v>44950</v>
      </c>
      <c r="L1508" s="53" t="s">
        <v>1921</v>
      </c>
      <c r="M1508" s="53" t="s">
        <v>17</v>
      </c>
      <c r="N1508" s="148" t="s">
        <v>1931</v>
      </c>
      <c r="O1508" s="148" t="s">
        <v>1932</v>
      </c>
      <c r="P1508" s="53">
        <v>29.89</v>
      </c>
      <c r="Q1508" s="53" t="s">
        <v>46</v>
      </c>
      <c r="R1508" s="53" t="s">
        <v>47</v>
      </c>
      <c r="S1508" s="53" t="s">
        <v>266</v>
      </c>
      <c r="T1508" s="53" t="s">
        <v>448</v>
      </c>
      <c r="U1508" s="53" t="s">
        <v>50</v>
      </c>
    </row>
    <row r="1509" spans="1:21" s="186" customFormat="1" ht="15" customHeight="1" x14ac:dyDescent="0.25">
      <c r="A1509" s="53" t="str">
        <f>IFERROR(VLOOKUP(D1509,[28]CODIGOS!$A$1:$I$1872,2,0),"CODIGO INVALIDO ")</f>
        <v>ZONA 4</v>
      </c>
      <c r="B1509" s="53" t="str">
        <f>IFERROR(VLOOKUP(D1509,[28]CODIGOS!$A$1:$I$1872,3,0),"CODIGO INVALIDO ")</f>
        <v>SANTO DOMINGO DE LOS TSACHILAS</v>
      </c>
      <c r="C1509" s="53" t="str">
        <f>IFERROR(VLOOKUP(D1509,[28]CODIGOS!$A$1:$I$1872,4,0),"CODIGO INVALIDO ")</f>
        <v>SANTO DOMINGO</v>
      </c>
      <c r="D1509" s="53" t="s">
        <v>1933</v>
      </c>
      <c r="E1509" s="53" t="str">
        <f>IFERROR(VLOOKUP(D1509,[29]CODIGOS!$A$1:$I$1872,6,0),"CODIGO INVALIDO ")</f>
        <v>SANTO DOMINGO OESTE</v>
      </c>
      <c r="F1509" s="53" t="str">
        <f>IFERROR(VLOOKUP(D1509,[29]CODIGOS!$A$1:$I$1872,7,0),"CODIGO INVALIDO ")</f>
        <v>SAN JACINTO DEL BUA</v>
      </c>
      <c r="G1509" s="53" t="str">
        <f>IFERROR(VLOOKUP(D1509,[29]CODIGOS!$A$1:$I$1872,8,0),"CODIGO INVALIDO ")</f>
        <v>SAN JACINTO DEL BUA 1</v>
      </c>
      <c r="H1509" s="53" t="s">
        <v>1934</v>
      </c>
      <c r="I1509" s="53">
        <v>-0.20584300583318799</v>
      </c>
      <c r="J1509" s="129">
        <v>-79.203293323516803</v>
      </c>
      <c r="K1509" s="147">
        <v>44952</v>
      </c>
      <c r="L1509" s="53" t="s">
        <v>1921</v>
      </c>
      <c r="M1509" s="53" t="s">
        <v>17</v>
      </c>
      <c r="N1509" s="148" t="s">
        <v>1922</v>
      </c>
      <c r="O1509" s="148" t="s">
        <v>1935</v>
      </c>
      <c r="P1509" s="53">
        <v>41.33</v>
      </c>
      <c r="Q1509" s="53" t="s">
        <v>46</v>
      </c>
      <c r="R1509" s="53" t="s">
        <v>109</v>
      </c>
      <c r="S1509" s="53" t="s">
        <v>65</v>
      </c>
      <c r="T1509" s="53"/>
      <c r="U1509" s="53" t="s">
        <v>50</v>
      </c>
    </row>
    <row r="1510" spans="1:21" s="186" customFormat="1" ht="15" customHeight="1" x14ac:dyDescent="0.25">
      <c r="A1510" s="53" t="str">
        <f>IFERROR(VLOOKUP(D1510,[28]CODIGOS!$A$1:$I$1872,2,0),"CODIGO INVALIDO ")</f>
        <v>ZONA 4</v>
      </c>
      <c r="B1510" s="53" t="str">
        <f>IFERROR(VLOOKUP(D1510,[28]CODIGOS!$A$1:$I$1872,3,0),"CODIGO INVALIDO ")</f>
        <v>SANTO DOMINGO DE LOS TSACHILAS</v>
      </c>
      <c r="C1510" s="53" t="str">
        <f>IFERROR(VLOOKUP(D1510,[28]CODIGOS!$A$1:$I$1872,4,0),"CODIGO INVALIDO ")</f>
        <v>SANTO DOMINGO</v>
      </c>
      <c r="D1510" s="53" t="s">
        <v>1936</v>
      </c>
      <c r="E1510" s="53" t="str">
        <f>IFERROR(VLOOKUP(D1510,[29]CODIGOS!$A$1:$I$1872,6,0),"CODIGO INVALIDO ")</f>
        <v>SANTO DOMINGO OESTE</v>
      </c>
      <c r="F1510" s="53" t="str">
        <f>IFERROR(VLOOKUP(D1510,[29]CODIGOS!$A$1:$I$1872,7,0),"CODIGO INVALIDO ")</f>
        <v>JUAN EULOGIO</v>
      </c>
      <c r="G1510" s="53" t="str">
        <f>IFERROR(VLOOKUP(D1510,[29]CODIGOS!$A$1:$I$1872,8,0),"CODIGO INVALIDO ")</f>
        <v>JUAN EULOGIO 2</v>
      </c>
      <c r="H1510" s="53" t="s">
        <v>1937</v>
      </c>
      <c r="I1510" s="53">
        <v>-0.23867289999999999</v>
      </c>
      <c r="J1510" s="129">
        <v>-79.183659500000005</v>
      </c>
      <c r="K1510" s="147">
        <v>44980</v>
      </c>
      <c r="L1510" s="53" t="s">
        <v>1921</v>
      </c>
      <c r="M1510" s="53" t="s">
        <v>17</v>
      </c>
      <c r="N1510" s="148" t="s">
        <v>1938</v>
      </c>
      <c r="O1510" s="148" t="s">
        <v>1939</v>
      </c>
      <c r="P1510" s="53">
        <v>3.67</v>
      </c>
      <c r="Q1510" s="53" t="s">
        <v>46</v>
      </c>
      <c r="R1510" s="53" t="s">
        <v>47</v>
      </c>
      <c r="S1510" s="53" t="s">
        <v>1940</v>
      </c>
      <c r="T1510" s="53" t="s">
        <v>1941</v>
      </c>
      <c r="U1510" s="53" t="s">
        <v>50</v>
      </c>
    </row>
    <row r="1511" spans="1:21" s="186" customFormat="1" ht="15" customHeight="1" x14ac:dyDescent="0.25">
      <c r="A1511" s="53" t="str">
        <f>IFERROR(VLOOKUP(D1511,[28]CODIGOS!$A$1:$I$1872,2,0),"CODIGO INVALIDO ")</f>
        <v>ZONA 4</v>
      </c>
      <c r="B1511" s="53" t="str">
        <f>IFERROR(VLOOKUP(D1511,[28]CODIGOS!$A$1:$I$1872,3,0),"CODIGO INVALIDO ")</f>
        <v>SANTO DOMINGO DE LOS TSACHILAS</v>
      </c>
      <c r="C1511" s="53" t="str">
        <f>IFERROR(VLOOKUP(D1511,[28]CODIGOS!$A$1:$I$1872,4,0),"CODIGO INVALIDO ")</f>
        <v>SANTO DOMINGO</v>
      </c>
      <c r="D1511" s="53" t="s">
        <v>87</v>
      </c>
      <c r="E1511" s="53" t="str">
        <f>IFERROR(VLOOKUP(D1511,[29]CODIGOS!$A$1:$I$1872,6,0),"CODIGO INVALIDO ")</f>
        <v>SANTO DOMINGO OESTE</v>
      </c>
      <c r="F1511" s="53" t="str">
        <f>IFERROR(VLOOKUP(D1511,[29]CODIGOS!$A$1:$I$1872,7,0),"CODIGO INVALIDO ")</f>
        <v>EL PROLETARIADO</v>
      </c>
      <c r="G1511" s="53" t="str">
        <f>IFERROR(VLOOKUP(D1511,[29]CODIGOS!$A$1:$I$1872,8,0),"CODIGO INVALIDO ")</f>
        <v>EL PROLETARIADO 1</v>
      </c>
      <c r="H1511" s="53" t="s">
        <v>1942</v>
      </c>
      <c r="I1511" s="53">
        <v>-0.24945529999999999</v>
      </c>
      <c r="J1511" s="129">
        <v>-79.203400599999995</v>
      </c>
      <c r="K1511" s="147">
        <v>44981</v>
      </c>
      <c r="L1511" s="53" t="s">
        <v>1921</v>
      </c>
      <c r="M1511" s="53" t="s">
        <v>17</v>
      </c>
      <c r="N1511" s="148" t="s">
        <v>1943</v>
      </c>
      <c r="O1511" s="148" t="s">
        <v>1935</v>
      </c>
      <c r="P1511" s="53">
        <v>5.5</v>
      </c>
      <c r="Q1511" s="53" t="s">
        <v>46</v>
      </c>
      <c r="R1511" s="53" t="s">
        <v>47</v>
      </c>
      <c r="S1511" s="53" t="s">
        <v>1940</v>
      </c>
      <c r="T1511" s="53" t="s">
        <v>1941</v>
      </c>
      <c r="U1511" s="53" t="s">
        <v>50</v>
      </c>
    </row>
    <row r="1512" spans="1:21" s="185" customFormat="1" ht="15" customHeight="1" x14ac:dyDescent="0.25">
      <c r="A1512" s="53" t="str">
        <f>IFERROR(VLOOKUP(D1512,[28]CODIGOS!$A$1:$I$1872,2,0),"CODIGO INVALIDO ")</f>
        <v>ZONA 4</v>
      </c>
      <c r="B1512" s="53" t="str">
        <f>IFERROR(VLOOKUP(D1512,[28]CODIGOS!$A$1:$I$1872,3,0),"CODIGO INVALIDO ")</f>
        <v>SANTO DOMINGO DE LOS TSACHILAS</v>
      </c>
      <c r="C1512" s="53" t="str">
        <f>IFERROR(VLOOKUP(D1512,[28]CODIGOS!$A$1:$I$1872,4,0),"CODIGO INVALIDO ")</f>
        <v>SANTO DOMINGO</v>
      </c>
      <c r="D1512" s="158" t="s">
        <v>1944</v>
      </c>
      <c r="E1512" s="53" t="str">
        <f>IFERROR(VLOOKUP(D1512,[29]CODIGOS!$A$1:$I$1872,6,0),"CODIGO INVALIDO ")</f>
        <v>SANTO DOMINGO ESTE</v>
      </c>
      <c r="F1512" s="53" t="str">
        <f>IFERROR(VLOOKUP(D1512,[29]CODIGOS!$A$1:$I$1872,7,0),"CODIGO INVALIDO ")</f>
        <v>CRISTO VIVE</v>
      </c>
      <c r="G1512" s="53" t="str">
        <f>IFERROR(VLOOKUP(D1512,[29]CODIGOS!$A$1:$I$1872,8,0),"CODIGO INVALIDO ")</f>
        <v>CRISTO VIVE 1</v>
      </c>
      <c r="H1512" s="158" t="s">
        <v>1945</v>
      </c>
      <c r="I1512" s="11">
        <v>-0.28232810000000003</v>
      </c>
      <c r="J1512" s="129">
        <v>-79.208657700000003</v>
      </c>
      <c r="K1512" s="147">
        <v>45000</v>
      </c>
      <c r="L1512" s="53" t="s">
        <v>1921</v>
      </c>
      <c r="M1512" s="53" t="s">
        <v>17</v>
      </c>
      <c r="N1512" s="158" t="s">
        <v>1946</v>
      </c>
      <c r="O1512" s="158" t="s">
        <v>1947</v>
      </c>
      <c r="P1512" s="7">
        <v>37</v>
      </c>
      <c r="Q1512" s="158" t="s">
        <v>46</v>
      </c>
      <c r="R1512" s="158" t="s">
        <v>47</v>
      </c>
      <c r="S1512" s="53" t="s">
        <v>1848</v>
      </c>
      <c r="T1512" s="23" t="s">
        <v>1094</v>
      </c>
      <c r="U1512" s="158" t="s">
        <v>50</v>
      </c>
    </row>
    <row r="1513" spans="1:21" s="185" customFormat="1" ht="15" customHeight="1" x14ac:dyDescent="0.25">
      <c r="A1513" s="53" t="str">
        <f>IFERROR(VLOOKUP(D1513,[28]CODIGOS!$A$1:$I$1872,2,0),"CODIGO INVALIDO ")</f>
        <v>ZONA 4</v>
      </c>
      <c r="B1513" s="53" t="str">
        <f>IFERROR(VLOOKUP(D1513,[28]CODIGOS!$A$1:$I$1872,3,0),"CODIGO INVALIDO ")</f>
        <v>SANTO DOMINGO DE LOS TSACHILAS</v>
      </c>
      <c r="C1513" s="53" t="str">
        <f>IFERROR(VLOOKUP(D1513,[28]CODIGOS!$A$1:$I$1872,4,0),"CODIGO INVALIDO ")</f>
        <v>SANTO DOMINGO</v>
      </c>
      <c r="D1513" s="158" t="s">
        <v>1944</v>
      </c>
      <c r="E1513" s="53" t="str">
        <f>IFERROR(VLOOKUP(D1513,[29]CODIGOS!$A$1:$I$1872,6,0),"CODIGO INVALIDO ")</f>
        <v>SANTO DOMINGO ESTE</v>
      </c>
      <c r="F1513" s="53" t="str">
        <f>IFERROR(VLOOKUP(D1513,[29]CODIGOS!$A$1:$I$1872,7,0),"CODIGO INVALIDO ")</f>
        <v>CRISTO VIVE</v>
      </c>
      <c r="G1513" s="53" t="str">
        <f>IFERROR(VLOOKUP(D1513,[29]CODIGOS!$A$1:$I$1872,8,0),"CODIGO INVALIDO ")</f>
        <v>CRISTO VIVE 1</v>
      </c>
      <c r="H1513" s="158" t="s">
        <v>1948</v>
      </c>
      <c r="I1513" s="11">
        <v>-0.28546090000000002</v>
      </c>
      <c r="J1513" s="129">
        <v>-79.187505799999997</v>
      </c>
      <c r="K1513" s="147">
        <v>45021</v>
      </c>
      <c r="L1513" s="53" t="s">
        <v>1921</v>
      </c>
      <c r="M1513" s="53" t="s">
        <v>17</v>
      </c>
      <c r="N1513" s="158" t="s">
        <v>1949</v>
      </c>
      <c r="O1513" s="158" t="s">
        <v>1950</v>
      </c>
      <c r="P1513" s="7">
        <v>5.66</v>
      </c>
      <c r="Q1513" s="158" t="s">
        <v>46</v>
      </c>
      <c r="R1513" s="158" t="s">
        <v>47</v>
      </c>
      <c r="S1513" s="158" t="s">
        <v>329</v>
      </c>
      <c r="T1513" s="23"/>
      <c r="U1513" s="158" t="s">
        <v>50</v>
      </c>
    </row>
    <row r="1514" spans="1:21" s="185" customFormat="1" ht="15" customHeight="1" x14ac:dyDescent="0.25">
      <c r="A1514" s="53" t="str">
        <f>IFERROR(VLOOKUP(D1514,[28]CODIGOS!$A$1:$I$1872,2,0),"CODIGO INVALIDO ")</f>
        <v>ZONA 4</v>
      </c>
      <c r="B1514" s="53" t="str">
        <f>IFERROR(VLOOKUP(D1514,[28]CODIGOS!$A$1:$I$1872,3,0),"CODIGO INVALIDO ")</f>
        <v>SANTO DOMINGO DE LOS TSACHILAS</v>
      </c>
      <c r="C1514" s="53" t="str">
        <f>IFERROR(VLOOKUP(D1514,[28]CODIGOS!$A$1:$I$1872,4,0),"CODIGO INVALIDO ")</f>
        <v>SANTO DOMINGO</v>
      </c>
      <c r="D1514" s="158" t="s">
        <v>1951</v>
      </c>
      <c r="E1514" s="53" t="str">
        <f>IFERROR(VLOOKUP(D1514,[29]CODIGOS!$A$1:$I$1872,6,0),"CODIGO INVALIDO ")</f>
        <v>SANTO DOMINGO OESTE</v>
      </c>
      <c r="F1514" s="53" t="str">
        <f>IFERROR(VLOOKUP(D1514,[29]CODIGOS!$A$1:$I$1872,7,0),"CODIGO INVALIDO ")</f>
        <v>VALLE HERMOSO</v>
      </c>
      <c r="G1514" s="53" t="str">
        <f>IFERROR(VLOOKUP(D1514,[29]CODIGOS!$A$1:$I$1872,8,0),"CODIGO INVALIDO ")</f>
        <v>VALLE HERMOSO 1</v>
      </c>
      <c r="H1514" s="158" t="s">
        <v>1952</v>
      </c>
      <c r="I1514" s="11">
        <v>-0.14510735258402199</v>
      </c>
      <c r="J1514" s="129">
        <v>-79.237775802612305</v>
      </c>
      <c r="K1514" s="147">
        <v>45024</v>
      </c>
      <c r="L1514" s="53" t="s">
        <v>1921</v>
      </c>
      <c r="M1514" s="53" t="s">
        <v>17</v>
      </c>
      <c r="N1514" s="158" t="s">
        <v>1953</v>
      </c>
      <c r="O1514" s="158" t="s">
        <v>1954</v>
      </c>
      <c r="P1514" s="7">
        <v>12.3</v>
      </c>
      <c r="Q1514" s="53" t="s">
        <v>46</v>
      </c>
      <c r="R1514" s="158" t="s">
        <v>47</v>
      </c>
      <c r="S1514" s="158" t="s">
        <v>49</v>
      </c>
      <c r="T1514" s="23"/>
      <c r="U1514" s="53" t="s">
        <v>50</v>
      </c>
    </row>
    <row r="1515" spans="1:21" s="185" customFormat="1" ht="15" customHeight="1" x14ac:dyDescent="0.25">
      <c r="A1515" s="53" t="str">
        <f>IFERROR(VLOOKUP(D1515,[28]CODIGOS!$A$1:$I$1872,2,0),"CODIGO INVALIDO ")</f>
        <v>ZONA 4</v>
      </c>
      <c r="B1515" s="53" t="str">
        <f>IFERROR(VLOOKUP(D1515,[28]CODIGOS!$A$1:$I$1872,3,0),"CODIGO INVALIDO ")</f>
        <v>SANTO DOMINGO DE LOS TSACHILAS</v>
      </c>
      <c r="C1515" s="53" t="str">
        <f>IFERROR(VLOOKUP(D1515,[28]CODIGOS!$A$1:$I$1872,4,0),"CODIGO INVALIDO ")</f>
        <v>SANTO DOMINGO</v>
      </c>
      <c r="D1515" s="158" t="s">
        <v>188</v>
      </c>
      <c r="E1515" s="53" t="str">
        <f>IFERROR(VLOOKUP(D1515,[29]CODIGOS!$A$1:$I$1872,6,0),"CODIGO INVALIDO ")</f>
        <v>SANTO DOMINGO ESTE</v>
      </c>
      <c r="F1515" s="53" t="str">
        <f>IFERROR(VLOOKUP(D1515,[29]CODIGOS!$A$1:$I$1872,7,0),"CODIGO INVALIDO ")</f>
        <v>BOLIVAR</v>
      </c>
      <c r="G1515" s="53" t="str">
        <f>IFERROR(VLOOKUP(D1515,[29]CODIGOS!$A$1:$I$1872,8,0),"CODIGO INVALIDO ")</f>
        <v>BOLIVAR 1</v>
      </c>
      <c r="H1515" s="158" t="s">
        <v>1955</v>
      </c>
      <c r="I1515" s="11">
        <v>-0.247045878029406</v>
      </c>
      <c r="J1515" s="129">
        <v>-79.182255588949502</v>
      </c>
      <c r="K1515" s="147">
        <v>45025</v>
      </c>
      <c r="L1515" s="53" t="s">
        <v>1921</v>
      </c>
      <c r="M1515" s="53" t="s">
        <v>17</v>
      </c>
      <c r="N1515" s="158" t="s">
        <v>1956</v>
      </c>
      <c r="O1515" s="158" t="s">
        <v>1953</v>
      </c>
      <c r="P1515" s="7">
        <v>5.45</v>
      </c>
      <c r="Q1515" s="158" t="s">
        <v>46</v>
      </c>
      <c r="R1515" s="158" t="s">
        <v>47</v>
      </c>
      <c r="S1515" s="158" t="s">
        <v>49</v>
      </c>
      <c r="T1515" s="23"/>
      <c r="U1515" s="158" t="s">
        <v>50</v>
      </c>
    </row>
    <row r="1516" spans="1:21" s="185" customFormat="1" ht="15" customHeight="1" x14ac:dyDescent="0.25">
      <c r="A1516" s="53" t="str">
        <f>IFERROR(VLOOKUP(D1516,[28]CODIGOS!$A$1:$I$1872,2,0),"CODIGO INVALIDO ")</f>
        <v>ZONA 4</v>
      </c>
      <c r="B1516" s="53" t="str">
        <f>IFERROR(VLOOKUP(D1516,[28]CODIGOS!$A$1:$I$1872,3,0),"CODIGO INVALIDO ")</f>
        <v>SANTO DOMINGO DE LOS TSACHILAS</v>
      </c>
      <c r="C1516" s="53" t="str">
        <f>IFERROR(VLOOKUP(D1516,[28]CODIGOS!$A$1:$I$1872,4,0),"CODIGO INVALIDO ")</f>
        <v>SANTO DOMINGO</v>
      </c>
      <c r="D1516" s="158" t="s">
        <v>1951</v>
      </c>
      <c r="E1516" s="53" t="str">
        <f>IFERROR(VLOOKUP(D1516,[29]CODIGOS!$A$1:$I$1872,6,0),"CODIGO INVALIDO ")</f>
        <v>SANTO DOMINGO OESTE</v>
      </c>
      <c r="F1516" s="53" t="str">
        <f>IFERROR(VLOOKUP(D1516,[29]CODIGOS!$A$1:$I$1872,7,0),"CODIGO INVALIDO ")</f>
        <v>VALLE HERMOSO</v>
      </c>
      <c r="G1516" s="53" t="str">
        <f>IFERROR(VLOOKUP(D1516,[29]CODIGOS!$A$1:$I$1872,8,0),"CODIGO INVALIDO ")</f>
        <v>VALLE HERMOSO 1</v>
      </c>
      <c r="H1516" s="158" t="s">
        <v>1957</v>
      </c>
      <c r="I1516" s="11">
        <v>-5.1584236805666997E-2</v>
      </c>
      <c r="J1516" s="129">
        <v>-79.357078833716002</v>
      </c>
      <c r="K1516" s="147">
        <v>45029</v>
      </c>
      <c r="L1516" s="53" t="s">
        <v>1921</v>
      </c>
      <c r="M1516" s="53" t="s">
        <v>17</v>
      </c>
      <c r="N1516" s="158" t="s">
        <v>1958</v>
      </c>
      <c r="O1516" s="158" t="s">
        <v>1953</v>
      </c>
      <c r="P1516" s="7">
        <v>5.45</v>
      </c>
      <c r="Q1516" s="158" t="s">
        <v>46</v>
      </c>
      <c r="R1516" s="158" t="s">
        <v>47</v>
      </c>
      <c r="S1516" s="158" t="s">
        <v>49</v>
      </c>
      <c r="T1516" s="23"/>
      <c r="U1516" s="158" t="s">
        <v>50</v>
      </c>
    </row>
    <row r="1517" spans="1:21" s="185" customFormat="1" ht="15" customHeight="1" x14ac:dyDescent="0.25">
      <c r="A1517" s="53" t="str">
        <f>IFERROR(VLOOKUP(D1517,[28]CODIGOS!$A$1:$I$1872,2,0),"CODIGO INVALIDO ")</f>
        <v>ZONA 4</v>
      </c>
      <c r="B1517" s="53" t="str">
        <f>IFERROR(VLOOKUP(D1517,[28]CODIGOS!$A$1:$I$1872,3,0),"CODIGO INVALIDO ")</f>
        <v>SANTO DOMINGO DE LOS TSACHILAS</v>
      </c>
      <c r="C1517" s="53" t="str">
        <f>IFERROR(VLOOKUP(D1517,[28]CODIGOS!$A$1:$I$1872,4,0),"CODIGO INVALIDO ")</f>
        <v>SANTO DOMINGO</v>
      </c>
      <c r="D1517" s="158" t="s">
        <v>956</v>
      </c>
      <c r="E1517" s="53" t="str">
        <f>IFERROR(VLOOKUP(D1517,[29]CODIGOS!$A$1:$I$1872,6,0),"CODIGO INVALIDO ")</f>
        <v>SANTO DOMINGO ESTE</v>
      </c>
      <c r="F1517" s="53" t="str">
        <f>IFERROR(VLOOKUP(D1517,[29]CODIGOS!$A$1:$I$1872,7,0),"CODIGO INVALIDO ")</f>
        <v>LUZ DE AMERICA</v>
      </c>
      <c r="G1517" s="53" t="str">
        <f>IFERROR(VLOOKUP(D1517,[29]CODIGOS!$A$1:$I$1872,8,0),"CODIGO INVALIDO ")</f>
        <v>LUZ DE AMERICA 1</v>
      </c>
      <c r="H1517" s="158" t="s">
        <v>1959</v>
      </c>
      <c r="I1517" s="11">
        <v>-0.54947964459793297</v>
      </c>
      <c r="J1517" s="129">
        <v>-79.212112426757798</v>
      </c>
      <c r="K1517" s="147">
        <v>45030</v>
      </c>
      <c r="L1517" s="53" t="s">
        <v>1921</v>
      </c>
      <c r="M1517" s="53" t="s">
        <v>17</v>
      </c>
      <c r="N1517" s="158" t="s">
        <v>1958</v>
      </c>
      <c r="O1517" s="158" t="s">
        <v>1935</v>
      </c>
      <c r="P1517" s="7">
        <v>40.93</v>
      </c>
      <c r="Q1517" s="158" t="s">
        <v>46</v>
      </c>
      <c r="R1517" s="53" t="s">
        <v>109</v>
      </c>
      <c r="S1517" s="158" t="s">
        <v>65</v>
      </c>
      <c r="T1517" s="23"/>
      <c r="U1517" s="158" t="s">
        <v>50</v>
      </c>
    </row>
    <row r="1518" spans="1:21" s="185" customFormat="1" ht="15" customHeight="1" x14ac:dyDescent="0.25">
      <c r="A1518" s="53" t="str">
        <f>IFERROR(VLOOKUP(D1518,[28]CODIGOS!$A$1:$I$1872,2,0),"CODIGO INVALIDO ")</f>
        <v>ZONA 4</v>
      </c>
      <c r="B1518" s="53" t="str">
        <f>IFERROR(VLOOKUP(D1518,[28]CODIGOS!$A$1:$I$1872,3,0),"CODIGO INVALIDO ")</f>
        <v>SANTO DOMINGO DE LOS TSACHILAS</v>
      </c>
      <c r="C1518" s="53" t="str">
        <f>IFERROR(VLOOKUP(D1518,[28]CODIGOS!$A$1:$I$1872,4,0),"CODIGO INVALIDO ")</f>
        <v>SANTO DOMINGO</v>
      </c>
      <c r="D1518" s="158" t="s">
        <v>1951</v>
      </c>
      <c r="E1518" s="53" t="str">
        <f>IFERROR(VLOOKUP(D1518,[29]CODIGOS!$A$1:$I$1872,6,0),"CODIGO INVALIDO ")</f>
        <v>SANTO DOMINGO OESTE</v>
      </c>
      <c r="F1518" s="53" t="str">
        <f>IFERROR(VLOOKUP(D1518,[29]CODIGOS!$A$1:$I$1872,7,0),"CODIGO INVALIDO ")</f>
        <v>VALLE HERMOSO</v>
      </c>
      <c r="G1518" s="53" t="str">
        <f>IFERROR(VLOOKUP(D1518,[29]CODIGOS!$A$1:$I$1872,8,0),"CODIGO INVALIDO ")</f>
        <v>VALLE HERMOSO 1</v>
      </c>
      <c r="H1518" s="158" t="s">
        <v>1960</v>
      </c>
      <c r="I1518" s="11">
        <v>-0.53990999553033703</v>
      </c>
      <c r="J1518" s="129">
        <v>-79.235115051269503</v>
      </c>
      <c r="K1518" s="147">
        <v>45043</v>
      </c>
      <c r="L1518" s="53" t="s">
        <v>1921</v>
      </c>
      <c r="M1518" s="53" t="s">
        <v>17</v>
      </c>
      <c r="N1518" s="158" t="s">
        <v>1922</v>
      </c>
      <c r="O1518" s="158" t="s">
        <v>1946</v>
      </c>
      <c r="P1518" s="7">
        <v>11.91</v>
      </c>
      <c r="Q1518" s="158" t="s">
        <v>46</v>
      </c>
      <c r="R1518" s="53" t="s">
        <v>109</v>
      </c>
      <c r="S1518" s="158" t="s">
        <v>65</v>
      </c>
      <c r="T1518" s="23"/>
      <c r="U1518" s="158" t="s">
        <v>50</v>
      </c>
    </row>
    <row r="1519" spans="1:21" s="185" customFormat="1" ht="15" customHeight="1" x14ac:dyDescent="0.25">
      <c r="A1519" s="53" t="str">
        <f>IFERROR(VLOOKUP(D1519,[28]CODIGOS!$A$1:$I$1872,2,0),"CODIGO INVALIDO ")</f>
        <v>ZONA 4</v>
      </c>
      <c r="B1519" s="53" t="str">
        <f>IFERROR(VLOOKUP(D1519,[28]CODIGOS!$A$1:$I$1872,3,0),"CODIGO INVALIDO ")</f>
        <v>SANTO DOMINGO DE LOS TSACHILAS</v>
      </c>
      <c r="C1519" s="53" t="str">
        <f>IFERROR(VLOOKUP(D1519,[28]CODIGOS!$A$1:$I$1872,4,0),"CODIGO INVALIDO ")</f>
        <v>SANTO DOMINGO</v>
      </c>
      <c r="D1519" s="158" t="s">
        <v>956</v>
      </c>
      <c r="E1519" s="53" t="str">
        <f>IFERROR(VLOOKUP(D1519,[29]CODIGOS!$A$1:$I$1872,6,0),"CODIGO INVALIDO ")</f>
        <v>SANTO DOMINGO ESTE</v>
      </c>
      <c r="F1519" s="53" t="str">
        <f>IFERROR(VLOOKUP(D1519,[29]CODIGOS!$A$1:$I$1872,7,0),"CODIGO INVALIDO ")</f>
        <v>LUZ DE AMERICA</v>
      </c>
      <c r="G1519" s="53" t="str">
        <f>IFERROR(VLOOKUP(D1519,[29]CODIGOS!$A$1:$I$1872,8,0),"CODIGO INVALIDO ")</f>
        <v>LUZ DE AMERICA 1</v>
      </c>
      <c r="H1519" s="158" t="s">
        <v>1961</v>
      </c>
      <c r="I1519" s="11">
        <v>-0.42912790000000001</v>
      </c>
      <c r="J1519" s="129">
        <v>-79.320623800000007</v>
      </c>
      <c r="K1519" s="147">
        <v>45056</v>
      </c>
      <c r="L1519" s="53" t="s">
        <v>1921</v>
      </c>
      <c r="M1519" s="53" t="s">
        <v>17</v>
      </c>
      <c r="N1519" s="158" t="s">
        <v>1962</v>
      </c>
      <c r="O1519" s="158" t="s">
        <v>1963</v>
      </c>
      <c r="P1519" s="7">
        <v>14.95</v>
      </c>
      <c r="Q1519" s="158" t="s">
        <v>46</v>
      </c>
      <c r="R1519" s="53" t="s">
        <v>109</v>
      </c>
      <c r="S1519" s="158" t="s">
        <v>65</v>
      </c>
      <c r="T1519" s="23"/>
      <c r="U1519" s="158" t="s">
        <v>50</v>
      </c>
    </row>
    <row r="1520" spans="1:21" s="185" customFormat="1" ht="15" customHeight="1" x14ac:dyDescent="0.25">
      <c r="A1520" s="53" t="str">
        <f>IFERROR(VLOOKUP(D1520,[28]CODIGOS!$A$1:$I$1872,2,0),"CODIGO INVALIDO ")</f>
        <v>ZONA 4</v>
      </c>
      <c r="B1520" s="53" t="str">
        <f>IFERROR(VLOOKUP(D1520,[28]CODIGOS!$A$1:$I$1872,3,0),"CODIGO INVALIDO ")</f>
        <v>SANTO DOMINGO DE LOS TSACHILAS</v>
      </c>
      <c r="C1520" s="53" t="str">
        <f>IFERROR(VLOOKUP(D1520,[28]CODIGOS!$A$1:$I$1872,4,0),"CODIGO INVALIDO ")</f>
        <v>SANTO DOMINGO</v>
      </c>
      <c r="D1520" s="158" t="s">
        <v>417</v>
      </c>
      <c r="E1520" s="53" t="str">
        <f>IFERROR(VLOOKUP(D1520,[29]CODIGOS!$A$1:$I$1872,6,0),"CODIGO INVALIDO ")</f>
        <v>SANTO DOMINGO ESTE</v>
      </c>
      <c r="F1520" s="53" t="str">
        <f>IFERROR(VLOOKUP(D1520,[29]CODIGOS!$A$1:$I$1872,7,0),"CODIGO INVALIDO ")</f>
        <v>CENTRO</v>
      </c>
      <c r="G1520" s="53" t="str">
        <f>IFERROR(VLOOKUP(D1520,[29]CODIGOS!$A$1:$I$1872,8,0),"CODIGO INVALIDO ")</f>
        <v>CENTRO 1</v>
      </c>
      <c r="H1520" s="158" t="s">
        <v>1964</v>
      </c>
      <c r="I1520" s="11">
        <v>-0.24933199867004599</v>
      </c>
      <c r="J1520" s="129">
        <v>-79.170216321945205</v>
      </c>
      <c r="K1520" s="147">
        <v>45057</v>
      </c>
      <c r="L1520" s="53" t="s">
        <v>1921</v>
      </c>
      <c r="M1520" s="53" t="s">
        <v>17</v>
      </c>
      <c r="N1520" s="158" t="s">
        <v>1965</v>
      </c>
      <c r="O1520" s="158" t="s">
        <v>1966</v>
      </c>
      <c r="P1520" s="7">
        <v>2.7</v>
      </c>
      <c r="Q1520" s="158" t="s">
        <v>46</v>
      </c>
      <c r="R1520" s="158" t="s">
        <v>47</v>
      </c>
      <c r="S1520" s="158" t="s">
        <v>416</v>
      </c>
      <c r="T1520" s="23"/>
      <c r="U1520" s="158" t="s">
        <v>50</v>
      </c>
    </row>
    <row r="1521" spans="1:21" s="185" customFormat="1" ht="15" customHeight="1" x14ac:dyDescent="0.25">
      <c r="A1521" s="53" t="str">
        <f>IFERROR(VLOOKUP(D1521,[28]CODIGOS!$A$1:$I$1872,2,0),"CODIGO INVALIDO ")</f>
        <v>ZONA 4</v>
      </c>
      <c r="B1521" s="53" t="str">
        <f>IFERROR(VLOOKUP(D1521,[28]CODIGOS!$A$1:$I$1872,3,0),"CODIGO INVALIDO ")</f>
        <v>SANTO DOMINGO DE LOS TSACHILAS</v>
      </c>
      <c r="C1521" s="53" t="str">
        <f>IFERROR(VLOOKUP(D1521,[28]CODIGOS!$A$1:$I$1872,4,0),"CODIGO INVALIDO ")</f>
        <v>SANTO DOMINGO</v>
      </c>
      <c r="D1521" s="158" t="s">
        <v>389</v>
      </c>
      <c r="E1521" s="53" t="str">
        <f>IFERROR(VLOOKUP(D1521,[29]CODIGOS!$A$1:$I$1872,6,0),"CODIGO INVALIDO ")</f>
        <v>SANTO DOMINGO OESTE</v>
      </c>
      <c r="F1521" s="53" t="str">
        <f>IFERROR(VLOOKUP(D1521,[29]CODIGOS!$A$1:$I$1872,7,0),"CODIGO INVALIDO ")</f>
        <v>JUAN EULOGIO</v>
      </c>
      <c r="G1521" s="53" t="str">
        <f>IFERROR(VLOOKUP(D1521,[29]CODIGOS!$A$1:$I$1872,8,0),"CODIGO INVALIDO ")</f>
        <v>JUAN EULOGIO 3</v>
      </c>
      <c r="H1521" s="158" t="s">
        <v>1967</v>
      </c>
      <c r="I1521" s="11">
        <v>-0.240078461974817</v>
      </c>
      <c r="J1521" s="129">
        <v>-79.185526371002197</v>
      </c>
      <c r="K1521" s="147">
        <v>45059</v>
      </c>
      <c r="L1521" s="53" t="s">
        <v>1921</v>
      </c>
      <c r="M1521" s="53" t="s">
        <v>17</v>
      </c>
      <c r="N1521" s="158" t="s">
        <v>1968</v>
      </c>
      <c r="O1521" s="158" t="s">
        <v>1969</v>
      </c>
      <c r="P1521" s="7">
        <v>8.58</v>
      </c>
      <c r="Q1521" s="158" t="s">
        <v>46</v>
      </c>
      <c r="R1521" s="158" t="s">
        <v>47</v>
      </c>
      <c r="S1521" s="158" t="s">
        <v>396</v>
      </c>
      <c r="T1521" s="23"/>
      <c r="U1521" s="158" t="s">
        <v>50</v>
      </c>
    </row>
    <row r="1522" spans="1:21" s="185" customFormat="1" ht="15" customHeight="1" x14ac:dyDescent="0.25">
      <c r="A1522" s="53" t="str">
        <f>IFERROR(VLOOKUP(D1522,[28]CODIGOS!$A$1:$I$1872,2,0),"CODIGO INVALIDO ")</f>
        <v>ZONA 4</v>
      </c>
      <c r="B1522" s="53" t="str">
        <f>IFERROR(VLOOKUP(D1522,[28]CODIGOS!$A$1:$I$1872,3,0),"CODIGO INVALIDO ")</f>
        <v>SANTO DOMINGO DE LOS TSACHILAS</v>
      </c>
      <c r="C1522" s="53" t="str">
        <f>IFERROR(VLOOKUP(D1522,[28]CODIGOS!$A$1:$I$1872,4,0),"CODIGO INVALIDO ")</f>
        <v>SANTO DOMINGO</v>
      </c>
      <c r="D1522" s="158" t="s">
        <v>188</v>
      </c>
      <c r="E1522" s="53" t="str">
        <f>IFERROR(VLOOKUP(D1522,[29]CODIGOS!$A$1:$I$1872,6,0),"CODIGO INVALIDO ")</f>
        <v>SANTO DOMINGO ESTE</v>
      </c>
      <c r="F1522" s="53" t="str">
        <f>IFERROR(VLOOKUP(D1522,[29]CODIGOS!$A$1:$I$1872,7,0),"CODIGO INVALIDO ")</f>
        <v>BOLIVAR</v>
      </c>
      <c r="G1522" s="53" t="str">
        <f>IFERROR(VLOOKUP(D1522,[29]CODIGOS!$A$1:$I$1872,8,0),"CODIGO INVALIDO ")</f>
        <v>BOLIVAR 1</v>
      </c>
      <c r="H1522" s="158" t="s">
        <v>1970</v>
      </c>
      <c r="I1522" s="11">
        <v>-0.2180047</v>
      </c>
      <c r="J1522" s="129">
        <v>-79.192862000000005</v>
      </c>
      <c r="K1522" s="147">
        <v>45061</v>
      </c>
      <c r="L1522" s="53" t="s">
        <v>1921</v>
      </c>
      <c r="M1522" s="53" t="s">
        <v>17</v>
      </c>
      <c r="N1522" s="158" t="s">
        <v>1971</v>
      </c>
      <c r="O1522" s="158" t="s">
        <v>1972</v>
      </c>
      <c r="P1522" s="7">
        <v>2.93</v>
      </c>
      <c r="Q1522" s="158" t="s">
        <v>46</v>
      </c>
      <c r="R1522" s="158" t="s">
        <v>47</v>
      </c>
      <c r="S1522" s="158" t="s">
        <v>396</v>
      </c>
      <c r="T1522" s="23"/>
      <c r="U1522" s="158" t="s">
        <v>50</v>
      </c>
    </row>
    <row r="1523" spans="1:21" s="185" customFormat="1" ht="15" customHeight="1" x14ac:dyDescent="0.25">
      <c r="A1523" s="53" t="str">
        <f>IFERROR(VLOOKUP(D1523,[28]CODIGOS!$A$1:$I$1872,2,0),"CODIGO INVALIDO ")</f>
        <v>ZONA 4</v>
      </c>
      <c r="B1523" s="53" t="str">
        <f>IFERROR(VLOOKUP(D1523,[28]CODIGOS!$A$1:$I$1872,3,0),"CODIGO INVALIDO ")</f>
        <v>SANTO DOMINGO DE LOS TSACHILAS</v>
      </c>
      <c r="C1523" s="53" t="str">
        <f>IFERROR(VLOOKUP(D1523,[28]CODIGOS!$A$1:$I$1872,4,0),"CODIGO INVALIDO ")</f>
        <v>SANTO DOMINGO</v>
      </c>
      <c r="D1523" s="158" t="s">
        <v>389</v>
      </c>
      <c r="E1523" s="53" t="str">
        <f>IFERROR(VLOOKUP(D1523,[29]CODIGOS!$A$1:$I$1872,6,0),"CODIGO INVALIDO ")</f>
        <v>SANTO DOMINGO OESTE</v>
      </c>
      <c r="F1523" s="53" t="str">
        <f>IFERROR(VLOOKUP(D1523,[29]CODIGOS!$A$1:$I$1872,7,0),"CODIGO INVALIDO ")</f>
        <v>JUAN EULOGIO</v>
      </c>
      <c r="G1523" s="53" t="str">
        <f>IFERROR(VLOOKUP(D1523,[29]CODIGOS!$A$1:$I$1872,8,0),"CODIGO INVALIDO ")</f>
        <v>JUAN EULOGIO 3</v>
      </c>
      <c r="H1523" s="158" t="s">
        <v>1973</v>
      </c>
      <c r="I1523" s="11">
        <v>-0.24600072619636401</v>
      </c>
      <c r="J1523" s="129">
        <v>-79.199849360000002</v>
      </c>
      <c r="K1523" s="147">
        <v>45061</v>
      </c>
      <c r="L1523" s="53" t="s">
        <v>1921</v>
      </c>
      <c r="M1523" s="53" t="s">
        <v>17</v>
      </c>
      <c r="N1523" s="158" t="s">
        <v>1974</v>
      </c>
      <c r="O1523" s="158" t="s">
        <v>1969</v>
      </c>
      <c r="P1523" s="7">
        <v>3.63</v>
      </c>
      <c r="Q1523" s="158" t="s">
        <v>46</v>
      </c>
      <c r="R1523" s="158" t="s">
        <v>47</v>
      </c>
      <c r="S1523" s="158" t="s">
        <v>266</v>
      </c>
      <c r="T1523" s="23"/>
      <c r="U1523" s="158" t="s">
        <v>50</v>
      </c>
    </row>
    <row r="1524" spans="1:21" s="185" customFormat="1" ht="15" customHeight="1" x14ac:dyDescent="0.25">
      <c r="A1524" s="53" t="str">
        <f>IFERROR(VLOOKUP(D1524,[28]CODIGOS!$A$1:$I$1872,2,0),"CODIGO INVALIDO ")</f>
        <v>ZONA 4</v>
      </c>
      <c r="B1524" s="53" t="str">
        <f>IFERROR(VLOOKUP(D1524,[28]CODIGOS!$A$1:$I$1872,3,0),"CODIGO INVALIDO ")</f>
        <v>SANTO DOMINGO DE LOS TSACHILAS</v>
      </c>
      <c r="C1524" s="53" t="str">
        <f>IFERROR(VLOOKUP(D1524,[28]CODIGOS!$A$1:$I$1872,4,0),"CODIGO INVALIDO ")</f>
        <v>SANTO DOMINGO</v>
      </c>
      <c r="D1524" s="158" t="s">
        <v>389</v>
      </c>
      <c r="E1524" s="53" t="str">
        <f>IFERROR(VLOOKUP(D1524,[29]CODIGOS!$A$1:$I$1872,6,0),"CODIGO INVALIDO ")</f>
        <v>SANTO DOMINGO OESTE</v>
      </c>
      <c r="F1524" s="53" t="str">
        <f>IFERROR(VLOOKUP(D1524,[29]CODIGOS!$A$1:$I$1872,7,0),"CODIGO INVALIDO ")</f>
        <v>JUAN EULOGIO</v>
      </c>
      <c r="G1524" s="53" t="str">
        <f>IFERROR(VLOOKUP(D1524,[29]CODIGOS!$A$1:$I$1872,8,0),"CODIGO INVALIDO ")</f>
        <v>JUAN EULOGIO 3</v>
      </c>
      <c r="H1524" s="158" t="s">
        <v>1975</v>
      </c>
      <c r="I1524" s="11">
        <v>-0.24088311759168701</v>
      </c>
      <c r="J1524" s="129">
        <v>-79.189630150794997</v>
      </c>
      <c r="K1524" s="147">
        <v>45062</v>
      </c>
      <c r="L1524" s="53" t="s">
        <v>1921</v>
      </c>
      <c r="M1524" s="53" t="s">
        <v>17</v>
      </c>
      <c r="N1524" s="158" t="s">
        <v>1734</v>
      </c>
      <c r="O1524" s="158" t="s">
        <v>1976</v>
      </c>
      <c r="P1524" s="7">
        <v>4.42</v>
      </c>
      <c r="Q1524" s="158" t="s">
        <v>46</v>
      </c>
      <c r="R1524" s="158" t="s">
        <v>47</v>
      </c>
      <c r="S1524" s="158" t="s">
        <v>266</v>
      </c>
      <c r="T1524" s="23"/>
      <c r="U1524" s="158" t="s">
        <v>50</v>
      </c>
    </row>
    <row r="1525" spans="1:21" s="185" customFormat="1" ht="15" customHeight="1" x14ac:dyDescent="0.25">
      <c r="A1525" s="53" t="str">
        <f>IFERROR(VLOOKUP(D1525,[28]CODIGOS!$A$1:$I$1872,2,0),"CODIGO INVALIDO ")</f>
        <v>ZONA 4</v>
      </c>
      <c r="B1525" s="53" t="str">
        <f>IFERROR(VLOOKUP(D1525,[28]CODIGOS!$A$1:$I$1872,3,0),"CODIGO INVALIDO ")</f>
        <v>SANTO DOMINGO DE LOS TSACHILAS</v>
      </c>
      <c r="C1525" s="53" t="str">
        <f>IFERROR(VLOOKUP(D1525,[28]CODIGOS!$A$1:$I$1872,4,0),"CODIGO INVALIDO ")</f>
        <v>SANTO DOMINGO</v>
      </c>
      <c r="D1525" s="158" t="s">
        <v>1944</v>
      </c>
      <c r="E1525" s="53" t="str">
        <f>IFERROR(VLOOKUP(D1525,[29]CODIGOS!$A$1:$I$1872,6,0),"CODIGO INVALIDO ")</f>
        <v>SANTO DOMINGO ESTE</v>
      </c>
      <c r="F1525" s="53" t="str">
        <f>IFERROR(VLOOKUP(D1525,[29]CODIGOS!$A$1:$I$1872,7,0),"CODIGO INVALIDO ")</f>
        <v>CRISTO VIVE</v>
      </c>
      <c r="G1525" s="53" t="str">
        <f>IFERROR(VLOOKUP(D1525,[29]CODIGOS!$A$1:$I$1872,8,0),"CODIGO INVALIDO ")</f>
        <v>CRISTO VIVE 1</v>
      </c>
      <c r="H1525" s="158" t="s">
        <v>1977</v>
      </c>
      <c r="I1525" s="11">
        <v>-0.29229929999999998</v>
      </c>
      <c r="J1525" s="129">
        <v>-79.214655100000002</v>
      </c>
      <c r="K1525" s="147">
        <v>45066</v>
      </c>
      <c r="L1525" s="53" t="s">
        <v>1921</v>
      </c>
      <c r="M1525" s="53" t="s">
        <v>17</v>
      </c>
      <c r="N1525" s="158" t="s">
        <v>1958</v>
      </c>
      <c r="O1525" s="158" t="s">
        <v>1976</v>
      </c>
      <c r="P1525" s="7">
        <v>11.5</v>
      </c>
      <c r="Q1525" s="158" t="s">
        <v>46</v>
      </c>
      <c r="R1525" s="158" t="s">
        <v>47</v>
      </c>
      <c r="S1525" s="53" t="s">
        <v>161</v>
      </c>
      <c r="T1525" s="23" t="s">
        <v>266</v>
      </c>
      <c r="U1525" s="158" t="s">
        <v>50</v>
      </c>
    </row>
    <row r="1526" spans="1:21" s="185" customFormat="1" ht="15" customHeight="1" x14ac:dyDescent="0.25">
      <c r="A1526" s="53" t="str">
        <f>IFERROR(VLOOKUP(D1526,[28]CODIGOS!$A$1:$I$1872,2,0),"CODIGO INVALIDO ")</f>
        <v>ZONA 4</v>
      </c>
      <c r="B1526" s="53" t="str">
        <f>IFERROR(VLOOKUP(D1526,[28]CODIGOS!$A$1:$I$1872,3,0),"CODIGO INVALIDO ")</f>
        <v>SANTO DOMINGO DE LOS TSACHILAS</v>
      </c>
      <c r="C1526" s="53" t="str">
        <f>IFERROR(VLOOKUP(D1526,[28]CODIGOS!$A$1:$I$1872,4,0),"CODIGO INVALIDO ")</f>
        <v>SANTO DOMINGO</v>
      </c>
      <c r="D1526" s="158" t="s">
        <v>188</v>
      </c>
      <c r="E1526" s="53" t="str">
        <f>IFERROR(VLOOKUP(D1526,[29]CODIGOS!$A$1:$I$1872,6,0),"CODIGO INVALIDO ")</f>
        <v>SANTO DOMINGO ESTE</v>
      </c>
      <c r="F1526" s="53" t="str">
        <f>IFERROR(VLOOKUP(D1526,[29]CODIGOS!$A$1:$I$1872,7,0),"CODIGO INVALIDO ")</f>
        <v>BOLIVAR</v>
      </c>
      <c r="G1526" s="53" t="str">
        <f>IFERROR(VLOOKUP(D1526,[29]CODIGOS!$A$1:$I$1872,8,0),"CODIGO INVALIDO ")</f>
        <v>BOLIVAR 1</v>
      </c>
      <c r="H1526" s="158" t="s">
        <v>1978</v>
      </c>
      <c r="I1526" s="11">
        <v>-0.23293311803813699</v>
      </c>
      <c r="J1526" s="129">
        <v>-79.164605140686007</v>
      </c>
      <c r="K1526" s="147">
        <v>45073</v>
      </c>
      <c r="L1526" s="53" t="s">
        <v>1921</v>
      </c>
      <c r="M1526" s="53" t="s">
        <v>17</v>
      </c>
      <c r="N1526" s="158" t="s">
        <v>1968</v>
      </c>
      <c r="O1526" s="158" t="s">
        <v>1958</v>
      </c>
      <c r="P1526" s="7">
        <v>4</v>
      </c>
      <c r="Q1526" s="158" t="s">
        <v>46</v>
      </c>
      <c r="R1526" s="158" t="s">
        <v>47</v>
      </c>
      <c r="S1526" s="158" t="s">
        <v>396</v>
      </c>
      <c r="T1526" s="23"/>
      <c r="U1526" s="158" t="s">
        <v>50</v>
      </c>
    </row>
    <row r="1527" spans="1:21" s="185" customFormat="1" ht="15" customHeight="1" x14ac:dyDescent="0.25">
      <c r="A1527" s="53" t="str">
        <f>IFERROR(VLOOKUP(D1527,[28]CODIGOS!$A$1:$I$1872,2,0),"CODIGO INVALIDO ")</f>
        <v>ZONA 4</v>
      </c>
      <c r="B1527" s="53" t="str">
        <f>IFERROR(VLOOKUP(D1527,[28]CODIGOS!$A$1:$I$1872,3,0),"CODIGO INVALIDO ")</f>
        <v>SANTO DOMINGO DE LOS TSACHILAS</v>
      </c>
      <c r="C1527" s="53" t="str">
        <f>IFERROR(VLOOKUP(D1527,[28]CODIGOS!$A$1:$I$1872,4,0),"CODIGO INVALIDO ")</f>
        <v>SANTO DOMINGO</v>
      </c>
      <c r="D1527" s="158" t="s">
        <v>188</v>
      </c>
      <c r="E1527" s="53" t="str">
        <f>IFERROR(VLOOKUP(D1527,[29]CODIGOS!$A$1:$I$1872,6,0),"CODIGO INVALIDO ")</f>
        <v>SANTO DOMINGO ESTE</v>
      </c>
      <c r="F1527" s="53" t="str">
        <f>IFERROR(VLOOKUP(D1527,[29]CODIGOS!$A$1:$I$1872,7,0),"CODIGO INVALIDO ")</f>
        <v>BOLIVAR</v>
      </c>
      <c r="G1527" s="53" t="str">
        <f>IFERROR(VLOOKUP(D1527,[29]CODIGOS!$A$1:$I$1872,8,0),"CODIGO INVALIDO ")</f>
        <v>BOLIVAR 1</v>
      </c>
      <c r="H1527" s="158" t="s">
        <v>1979</v>
      </c>
      <c r="I1527" s="11">
        <v>-0.23293311803813699</v>
      </c>
      <c r="J1527" s="129">
        <v>-79.164605140686007</v>
      </c>
      <c r="K1527" s="147">
        <v>45084</v>
      </c>
      <c r="L1527" s="53" t="s">
        <v>1921</v>
      </c>
      <c r="M1527" s="53" t="s">
        <v>17</v>
      </c>
      <c r="N1527" s="158" t="s">
        <v>1980</v>
      </c>
      <c r="O1527" s="158" t="s">
        <v>1976</v>
      </c>
      <c r="P1527" s="7">
        <v>2.75</v>
      </c>
      <c r="Q1527" s="158" t="s">
        <v>46</v>
      </c>
      <c r="R1527" s="158" t="s">
        <v>47</v>
      </c>
      <c r="S1527" s="158" t="s">
        <v>396</v>
      </c>
      <c r="T1527" s="23"/>
      <c r="U1527" s="23" t="s">
        <v>50</v>
      </c>
    </row>
    <row r="1528" spans="1:21" s="185" customFormat="1" ht="15" customHeight="1" x14ac:dyDescent="0.25">
      <c r="A1528" s="53" t="str">
        <f>IFERROR(VLOOKUP(D1528,[28]CODIGOS!$A$1:$I$1872,2,0),"CODIGO INVALIDO ")</f>
        <v>ZONA 4</v>
      </c>
      <c r="B1528" s="53" t="str">
        <f>IFERROR(VLOOKUP(D1528,[28]CODIGOS!$A$1:$I$1872,3,0),"CODIGO INVALIDO ")</f>
        <v>SANTO DOMINGO DE LOS TSACHILAS</v>
      </c>
      <c r="C1528" s="53" t="str">
        <f>IFERROR(VLOOKUP(D1528,[28]CODIGOS!$A$1:$I$1872,4,0),"CODIGO INVALIDO ")</f>
        <v>SANTO DOMINGO</v>
      </c>
      <c r="D1528" s="158" t="s">
        <v>188</v>
      </c>
      <c r="E1528" s="53" t="str">
        <f>IFERROR(VLOOKUP(D1528,[29]CODIGOS!$A$1:$I$1872,6,0),"CODIGO INVALIDO ")</f>
        <v>SANTO DOMINGO ESTE</v>
      </c>
      <c r="F1528" s="53" t="str">
        <f>IFERROR(VLOOKUP(D1528,[29]CODIGOS!$A$1:$I$1872,7,0),"CODIGO INVALIDO ")</f>
        <v>BOLIVAR</v>
      </c>
      <c r="G1528" s="53" t="str">
        <f>IFERROR(VLOOKUP(D1528,[29]CODIGOS!$A$1:$I$1872,8,0),"CODIGO INVALIDO ")</f>
        <v>BOLIVAR 1</v>
      </c>
      <c r="H1528" s="158" t="s">
        <v>1979</v>
      </c>
      <c r="I1528" s="11">
        <v>-0.23293311803813699</v>
      </c>
      <c r="J1528" s="129">
        <v>-79.164605140686007</v>
      </c>
      <c r="K1528" s="147">
        <v>45091</v>
      </c>
      <c r="L1528" s="53" t="s">
        <v>1921</v>
      </c>
      <c r="M1528" s="53" t="s">
        <v>17</v>
      </c>
      <c r="N1528" s="158" t="s">
        <v>1968</v>
      </c>
      <c r="O1528" s="158" t="s">
        <v>1972</v>
      </c>
      <c r="P1528" s="7">
        <v>8.64</v>
      </c>
      <c r="Q1528" s="53" t="s">
        <v>46</v>
      </c>
      <c r="R1528" s="158" t="s">
        <v>47</v>
      </c>
      <c r="S1528" s="158" t="s">
        <v>396</v>
      </c>
      <c r="T1528" s="23" t="s">
        <v>513</v>
      </c>
      <c r="U1528" s="53" t="s">
        <v>50</v>
      </c>
    </row>
    <row r="1529" spans="1:21" s="185" customFormat="1" ht="15" customHeight="1" x14ac:dyDescent="0.25">
      <c r="A1529" s="53" t="str">
        <f>IFERROR(VLOOKUP(D1529,[28]CODIGOS!$A$1:$I$1872,2,0),"CODIGO INVALIDO ")</f>
        <v>ZONA 4</v>
      </c>
      <c r="B1529" s="53" t="str">
        <f>IFERROR(VLOOKUP(D1529,[28]CODIGOS!$A$1:$I$1872,3,0),"CODIGO INVALIDO ")</f>
        <v>SANTO DOMINGO DE LOS TSACHILAS</v>
      </c>
      <c r="C1529" s="53" t="str">
        <f>IFERROR(VLOOKUP(D1529,[28]CODIGOS!$A$1:$I$1872,4,0),"CODIGO INVALIDO ")</f>
        <v>SANTO DOMINGO</v>
      </c>
      <c r="D1529" s="158" t="s">
        <v>1951</v>
      </c>
      <c r="E1529" s="53" t="str">
        <f>IFERROR(VLOOKUP(D1529,[29]CODIGOS!$A$1:$I$1872,6,0),"CODIGO INVALIDO ")</f>
        <v>SANTO DOMINGO OESTE</v>
      </c>
      <c r="F1529" s="53" t="str">
        <f>IFERROR(VLOOKUP(D1529,[29]CODIGOS!$A$1:$I$1872,7,0),"CODIGO INVALIDO ")</f>
        <v>VALLE HERMOSO</v>
      </c>
      <c r="G1529" s="53" t="str">
        <f>IFERROR(VLOOKUP(D1529,[29]CODIGOS!$A$1:$I$1872,8,0),"CODIGO INVALIDO ")</f>
        <v>VALLE HERMOSO 1</v>
      </c>
      <c r="H1529" s="158" t="s">
        <v>1981</v>
      </c>
      <c r="I1529" s="11">
        <v>-9.0551329999999999E-2</v>
      </c>
      <c r="J1529" s="129">
        <v>-79.823115799999997</v>
      </c>
      <c r="K1529" s="147">
        <v>45092</v>
      </c>
      <c r="L1529" s="53" t="s">
        <v>1921</v>
      </c>
      <c r="M1529" s="53" t="s">
        <v>17</v>
      </c>
      <c r="N1529" s="158" t="s">
        <v>1956</v>
      </c>
      <c r="O1529" s="158" t="s">
        <v>1982</v>
      </c>
      <c r="P1529" s="7">
        <v>7.54</v>
      </c>
      <c r="Q1529" s="53" t="s">
        <v>46</v>
      </c>
      <c r="R1529" s="23" t="s">
        <v>47</v>
      </c>
      <c r="S1529" s="53" t="s">
        <v>161</v>
      </c>
      <c r="T1529" s="23"/>
      <c r="U1529" s="158" t="s">
        <v>50</v>
      </c>
    </row>
    <row r="1530" spans="1:21" s="185" customFormat="1" ht="15" customHeight="1" x14ac:dyDescent="0.25">
      <c r="A1530" s="53" t="str">
        <f>IFERROR(VLOOKUP(D1530,[28]CODIGOS!$A$1:$I$1872,2,0),"CODIGO INVALIDO ")</f>
        <v>ZONA 4</v>
      </c>
      <c r="B1530" s="53" t="str">
        <f>IFERROR(VLOOKUP(D1530,[28]CODIGOS!$A$1:$I$1872,3,0),"CODIGO INVALIDO ")</f>
        <v>SANTO DOMINGO DE LOS TSACHILAS</v>
      </c>
      <c r="C1530" s="53" t="str">
        <f>IFERROR(VLOOKUP(D1530,[28]CODIGOS!$A$1:$I$1872,4,0),"CODIGO INVALIDO ")</f>
        <v>SANTO DOMINGO</v>
      </c>
      <c r="D1530" s="158" t="s">
        <v>1944</v>
      </c>
      <c r="E1530" s="53" t="str">
        <f>IFERROR(VLOOKUP(D1530,[29]CODIGOS!$A$1:$I$1872,6,0),"CODIGO INVALIDO ")</f>
        <v>SANTO DOMINGO ESTE</v>
      </c>
      <c r="F1530" s="53" t="str">
        <f>IFERROR(VLOOKUP(D1530,[29]CODIGOS!$A$1:$I$1872,7,0),"CODIGO INVALIDO ")</f>
        <v>CRISTO VIVE</v>
      </c>
      <c r="G1530" s="53" t="str">
        <f>IFERROR(VLOOKUP(D1530,[29]CODIGOS!$A$1:$I$1872,8,0),"CODIGO INVALIDO ")</f>
        <v>CRISTO VIVE 1</v>
      </c>
      <c r="H1530" s="158" t="s">
        <v>1983</v>
      </c>
      <c r="I1530" s="11">
        <v>-0.279792626856463</v>
      </c>
      <c r="J1530" s="129">
        <v>-79.177666673557695</v>
      </c>
      <c r="K1530" s="24">
        <v>45142</v>
      </c>
      <c r="L1530" s="53" t="s">
        <v>1921</v>
      </c>
      <c r="M1530" s="53" t="s">
        <v>17</v>
      </c>
      <c r="N1530" s="158" t="s">
        <v>1968</v>
      </c>
      <c r="O1530" s="158" t="s">
        <v>1972</v>
      </c>
      <c r="P1530" s="7">
        <v>20.23</v>
      </c>
      <c r="Q1530" s="53" t="s">
        <v>46</v>
      </c>
      <c r="R1530" s="53" t="s">
        <v>109</v>
      </c>
      <c r="S1530" s="158" t="s">
        <v>65</v>
      </c>
      <c r="T1530" s="23"/>
      <c r="U1530" s="53" t="s">
        <v>50</v>
      </c>
    </row>
    <row r="1531" spans="1:21" s="185" customFormat="1" ht="15" customHeight="1" x14ac:dyDescent="0.25">
      <c r="A1531" s="53" t="str">
        <f>IFERROR(VLOOKUP(D1531,[28]CODIGOS!$A$1:$I$1872,2,0),"CODIGO INVALIDO ")</f>
        <v>ZONA 4</v>
      </c>
      <c r="B1531" s="53" t="str">
        <f>IFERROR(VLOOKUP(D1531,[28]CODIGOS!$A$1:$I$1872,3,0),"CODIGO INVALIDO ")</f>
        <v>SANTO DOMINGO DE LOS TSACHILAS</v>
      </c>
      <c r="C1531" s="53" t="str">
        <f>IFERROR(VLOOKUP(D1531,[28]CODIGOS!$A$1:$I$1872,4,0),"CODIGO INVALIDO ")</f>
        <v>SANTO DOMINGO</v>
      </c>
      <c r="D1531" s="160" t="s">
        <v>188</v>
      </c>
      <c r="E1531" s="53" t="str">
        <f>IFERROR(VLOOKUP(D1531,[29]CODIGOS!$A$1:$I$1872,6,0),"CODIGO INVALIDO ")</f>
        <v>SANTO DOMINGO ESTE</v>
      </c>
      <c r="F1531" s="53" t="str">
        <f>IFERROR(VLOOKUP(D1531,[29]CODIGOS!$A$1:$I$1872,7,0),"CODIGO INVALIDO ")</f>
        <v>BOLIVAR</v>
      </c>
      <c r="G1531" s="53" t="str">
        <f>IFERROR(VLOOKUP(D1531,[29]CODIGOS!$A$1:$I$1872,8,0),"CODIGO INVALIDO ")</f>
        <v>BOLIVAR 1</v>
      </c>
      <c r="H1531" s="160" t="s">
        <v>1984</v>
      </c>
      <c r="I1531" s="160">
        <v>-0.22300900000000001</v>
      </c>
      <c r="J1531" s="129">
        <v>-79.167212199999994</v>
      </c>
      <c r="K1531" s="161">
        <v>45159</v>
      </c>
      <c r="L1531" s="53" t="s">
        <v>1921</v>
      </c>
      <c r="M1531" s="160" t="s">
        <v>17</v>
      </c>
      <c r="N1531" s="162">
        <v>0.91666666666666663</v>
      </c>
      <c r="O1531" s="162">
        <v>0.25</v>
      </c>
      <c r="P1531" s="160">
        <v>60.91</v>
      </c>
      <c r="Q1531" s="160" t="s">
        <v>46</v>
      </c>
      <c r="R1531" s="160" t="s">
        <v>47</v>
      </c>
      <c r="S1531" s="160" t="s">
        <v>75</v>
      </c>
      <c r="T1531" s="160" t="s">
        <v>266</v>
      </c>
      <c r="U1531" s="160" t="s">
        <v>50</v>
      </c>
    </row>
    <row r="1532" spans="1:21" s="185" customFormat="1" ht="15" customHeight="1" x14ac:dyDescent="0.25">
      <c r="A1532" s="53" t="str">
        <f>IFERROR(VLOOKUP(D1532,[28]CODIGOS!$A$1:$I$1872,2,0),"CODIGO INVALIDO ")</f>
        <v>ZONA 4</v>
      </c>
      <c r="B1532" s="53" t="str">
        <f>IFERROR(VLOOKUP(D1532,[28]CODIGOS!$A$1:$I$1872,3,0),"CODIGO INVALIDO ")</f>
        <v>SANTO DOMINGO DE LOS TSACHILAS</v>
      </c>
      <c r="C1532" s="53" t="str">
        <f>IFERROR(VLOOKUP(D1532,[28]CODIGOS!$A$1:$I$1872,4,0),"CODIGO INVALIDO ")</f>
        <v>SANTO DOMINGO</v>
      </c>
      <c r="D1532" s="160" t="s">
        <v>1944</v>
      </c>
      <c r="E1532" s="53" t="str">
        <f>IFERROR(VLOOKUP(D1532,[29]CODIGOS!$A$1:$I$1872,6,0),"CODIGO INVALIDO ")</f>
        <v>SANTO DOMINGO ESTE</v>
      </c>
      <c r="F1532" s="53" t="str">
        <f>IFERROR(VLOOKUP(D1532,[29]CODIGOS!$A$1:$I$1872,7,0),"CODIGO INVALIDO ")</f>
        <v>CRISTO VIVE</v>
      </c>
      <c r="G1532" s="53" t="str">
        <f>IFERROR(VLOOKUP(D1532,[29]CODIGOS!$A$1:$I$1872,8,0),"CODIGO INVALIDO ")</f>
        <v>CRISTO VIVE 1</v>
      </c>
      <c r="H1532" s="160" t="s">
        <v>1985</v>
      </c>
      <c r="I1532" s="160">
        <v>-0.34117500000000001</v>
      </c>
      <c r="J1532" s="129">
        <v>-79.241466500000001</v>
      </c>
      <c r="K1532" s="161">
        <v>45162</v>
      </c>
      <c r="L1532" s="53" t="s">
        <v>1921</v>
      </c>
      <c r="M1532" s="160" t="s">
        <v>17</v>
      </c>
      <c r="N1532" s="162">
        <v>0.56944444444444442</v>
      </c>
      <c r="O1532" s="162">
        <v>0.64583333333333337</v>
      </c>
      <c r="P1532" s="160">
        <v>8.9</v>
      </c>
      <c r="Q1532" s="160" t="s">
        <v>46</v>
      </c>
      <c r="R1532" s="160" t="s">
        <v>47</v>
      </c>
      <c r="S1532" s="160" t="s">
        <v>329</v>
      </c>
      <c r="T1532" s="160"/>
      <c r="U1532" s="160" t="s">
        <v>50</v>
      </c>
    </row>
    <row r="1533" spans="1:21" s="185" customFormat="1" ht="15" customHeight="1" x14ac:dyDescent="0.25">
      <c r="A1533" s="53" t="str">
        <f>IFERROR(VLOOKUP(D1533,[28]CODIGOS!$A$1:$I$1872,2,0),"CODIGO INVALIDO ")</f>
        <v>ZONA 4</v>
      </c>
      <c r="B1533" s="53" t="str">
        <f>IFERROR(VLOOKUP(D1533,[28]CODIGOS!$A$1:$I$1872,3,0),"CODIGO INVALIDO ")</f>
        <v>SANTO DOMINGO DE LOS TSACHILAS</v>
      </c>
      <c r="C1533" s="53" t="str">
        <f>IFERROR(VLOOKUP(D1533,[28]CODIGOS!$A$1:$I$1872,4,0),"CODIGO INVALIDO ")</f>
        <v>SANTO DOMINGO</v>
      </c>
      <c r="D1533" s="160" t="s">
        <v>188</v>
      </c>
      <c r="E1533" s="53" t="str">
        <f>IFERROR(VLOOKUP(D1533,[29]CODIGOS!$A$1:$I$1872,6,0),"CODIGO INVALIDO ")</f>
        <v>SANTO DOMINGO ESTE</v>
      </c>
      <c r="F1533" s="53" t="str">
        <f>IFERROR(VLOOKUP(D1533,[29]CODIGOS!$A$1:$I$1872,7,0),"CODIGO INVALIDO ")</f>
        <v>BOLIVAR</v>
      </c>
      <c r="G1533" s="53" t="str">
        <f>IFERROR(VLOOKUP(D1533,[29]CODIGOS!$A$1:$I$1872,8,0),"CODIGO INVALIDO ")</f>
        <v>BOLIVAR 1</v>
      </c>
      <c r="H1533" s="160" t="s">
        <v>1986</v>
      </c>
      <c r="I1533" s="160">
        <v>-0.20999503804872599</v>
      </c>
      <c r="J1533" s="129">
        <v>-79.166547060012803</v>
      </c>
      <c r="K1533" s="24">
        <v>45181</v>
      </c>
      <c r="L1533" s="53" t="s">
        <v>1921</v>
      </c>
      <c r="M1533" s="160" t="s">
        <v>17</v>
      </c>
      <c r="N1533" s="162" t="s">
        <v>1987</v>
      </c>
      <c r="O1533" s="162" t="s">
        <v>1943</v>
      </c>
      <c r="P1533" s="160">
        <v>8.9</v>
      </c>
      <c r="Q1533" s="23" t="s">
        <v>46</v>
      </c>
      <c r="R1533" s="160" t="s">
        <v>47</v>
      </c>
      <c r="S1533" s="160" t="s">
        <v>1093</v>
      </c>
      <c r="T1533" s="65"/>
      <c r="U1533" s="160" t="s">
        <v>50</v>
      </c>
    </row>
    <row r="1534" spans="1:21" s="185" customFormat="1" ht="14.25" customHeight="1" x14ac:dyDescent="0.25">
      <c r="A1534" s="53" t="str">
        <f>IFERROR(VLOOKUP(D1534,[28]CODIGOS!$A$1:$I$1872,2,0),"CODIGO INVALIDO ")</f>
        <v>ZONA 4</v>
      </c>
      <c r="B1534" s="53" t="str">
        <f>IFERROR(VLOOKUP(D1534,[28]CODIGOS!$A$1:$I$1872,3,0),"CODIGO INVALIDO ")</f>
        <v>SANTO DOMINGO DE LOS TSACHILAS</v>
      </c>
      <c r="C1534" s="53" t="str">
        <f>IFERROR(VLOOKUP(D1534,[28]CODIGOS!$A$1:$I$1872,4,0),"CODIGO INVALIDO ")</f>
        <v>SANTO DOMINGO</v>
      </c>
      <c r="D1534" s="158" t="s">
        <v>389</v>
      </c>
      <c r="E1534" s="53" t="str">
        <f>IFERROR(VLOOKUP(D1534,[29]CODIGOS!$A$1:$I$1872,6,0),"CODIGO INVALIDO ")</f>
        <v>SANTO DOMINGO OESTE</v>
      </c>
      <c r="F1534" s="53" t="str">
        <f>IFERROR(VLOOKUP(D1534,[29]CODIGOS!$A$1:$I$1872,7,0),"CODIGO INVALIDO ")</f>
        <v>JUAN EULOGIO</v>
      </c>
      <c r="G1534" s="53" t="str">
        <f>IFERROR(VLOOKUP(D1534,[29]CODIGOS!$A$1:$I$1872,8,0),"CODIGO INVALIDO ")</f>
        <v>JUAN EULOGIO 3</v>
      </c>
      <c r="H1534" s="11" t="s">
        <v>1988</v>
      </c>
      <c r="I1534" s="11">
        <v>-0.22833039999999999</v>
      </c>
      <c r="J1534" s="129">
        <v>-79.176900000000003</v>
      </c>
      <c r="K1534" s="24">
        <v>45183</v>
      </c>
      <c r="L1534" s="53" t="s">
        <v>1921</v>
      </c>
      <c r="M1534" s="158" t="s">
        <v>17</v>
      </c>
      <c r="N1534" s="158" t="s">
        <v>1987</v>
      </c>
      <c r="O1534" s="158" t="s">
        <v>1943</v>
      </c>
      <c r="P1534" s="7">
        <v>2.33</v>
      </c>
      <c r="Q1534" s="158" t="s">
        <v>46</v>
      </c>
      <c r="R1534" s="158" t="s">
        <v>47</v>
      </c>
      <c r="S1534" s="158" t="s">
        <v>266</v>
      </c>
      <c r="T1534" s="23"/>
      <c r="U1534" s="158" t="s">
        <v>50</v>
      </c>
    </row>
    <row r="1535" spans="1:21" s="185" customFormat="1" ht="15" customHeight="1" x14ac:dyDescent="0.25">
      <c r="A1535" s="53" t="str">
        <f>IFERROR(VLOOKUP(D1535,[28]CODIGOS!$A$1:$I$1872,2,0),"CODIGO INVALIDO ")</f>
        <v>ZONA 4</v>
      </c>
      <c r="B1535" s="53" t="str">
        <f>IFERROR(VLOOKUP(D1535,[28]CODIGOS!$A$1:$I$1872,3,0),"CODIGO INVALIDO ")</f>
        <v>SANTO DOMINGO DE LOS TSACHILAS</v>
      </c>
      <c r="C1535" s="53" t="str">
        <f>IFERROR(VLOOKUP(D1535,[28]CODIGOS!$A$1:$I$1872,4,0),"CODIGO INVALIDO ")</f>
        <v>SANTO DOMINGO</v>
      </c>
      <c r="D1535" s="160" t="s">
        <v>956</v>
      </c>
      <c r="E1535" s="53" t="str">
        <f>IFERROR(VLOOKUP(D1535,[29]CODIGOS!$A$1:$I$1872,6,0),"CODIGO INVALIDO ")</f>
        <v>SANTO DOMINGO ESTE</v>
      </c>
      <c r="F1535" s="53" t="str">
        <f>IFERROR(VLOOKUP(D1535,[29]CODIGOS!$A$1:$I$1872,7,0),"CODIGO INVALIDO ")</f>
        <v>LUZ DE AMERICA</v>
      </c>
      <c r="G1535" s="53" t="str">
        <f>IFERROR(VLOOKUP(D1535,[29]CODIGOS!$A$1:$I$1872,8,0),"CODIGO INVALIDO ")</f>
        <v>LUZ DE AMERICA 1</v>
      </c>
      <c r="H1535" s="160" t="s">
        <v>1989</v>
      </c>
      <c r="I1535" s="160">
        <v>-0.39726143121171298</v>
      </c>
      <c r="J1535" s="129">
        <v>-79.290878773940406</v>
      </c>
      <c r="K1535" s="24">
        <v>45185</v>
      </c>
      <c r="L1535" s="53" t="s">
        <v>1921</v>
      </c>
      <c r="M1535" s="160" t="s">
        <v>17</v>
      </c>
      <c r="N1535" s="162">
        <v>0.77777777777777779</v>
      </c>
      <c r="O1535" s="162" t="s">
        <v>1990</v>
      </c>
      <c r="P1535" s="160">
        <v>12.7</v>
      </c>
      <c r="Q1535" s="23" t="s">
        <v>46</v>
      </c>
      <c r="R1535" s="160" t="s">
        <v>47</v>
      </c>
      <c r="S1535" s="160" t="s">
        <v>329</v>
      </c>
      <c r="T1535" s="65"/>
      <c r="U1535" s="160" t="s">
        <v>50</v>
      </c>
    </row>
    <row r="1536" spans="1:21" s="185" customFormat="1" ht="15" customHeight="1" x14ac:dyDescent="0.25">
      <c r="A1536" s="53" t="str">
        <f>IFERROR(VLOOKUP(D1536,[28]CODIGOS!$A$1:$I$1872,2,0),"CODIGO INVALIDO ")</f>
        <v>ZONA 4</v>
      </c>
      <c r="B1536" s="53" t="str">
        <f>IFERROR(VLOOKUP(D1536,[28]CODIGOS!$A$1:$I$1872,3,0),"CODIGO INVALIDO ")</f>
        <v>SANTO DOMINGO DE LOS TSACHILAS</v>
      </c>
      <c r="C1536" s="53" t="str">
        <f>IFERROR(VLOOKUP(D1536,[28]CODIGOS!$A$1:$I$1872,4,0),"CODIGO INVALIDO ")</f>
        <v>SANTO DOMINGO</v>
      </c>
      <c r="D1536" s="160" t="s">
        <v>1991</v>
      </c>
      <c r="E1536" s="53" t="str">
        <f>IFERROR(VLOOKUP(D1536,[29]CODIGOS!$A$1:$I$1872,6,0),"CODIGO INVALIDO ")</f>
        <v>SANTO DOMINGO ESTE</v>
      </c>
      <c r="F1536" s="53" t="str">
        <f>IFERROR(VLOOKUP(D1536,[29]CODIGOS!$A$1:$I$1872,7,0),"CODIGO INVALIDO ")</f>
        <v>SANTA MARTHA NORTE</v>
      </c>
      <c r="G1536" s="53" t="str">
        <f>IFERROR(VLOOKUP(D1536,[29]CODIGOS!$A$1:$I$1872,8,0),"CODIGO INVALIDO ")</f>
        <v>SANTA MARTHA NORTE 2</v>
      </c>
      <c r="H1536" s="160" t="s">
        <v>1992</v>
      </c>
      <c r="I1536" s="160">
        <v>-0.26870807850317702</v>
      </c>
      <c r="J1536" s="129">
        <v>-79.165441989898596</v>
      </c>
      <c r="K1536" s="24">
        <v>45187</v>
      </c>
      <c r="L1536" s="53" t="s">
        <v>1921</v>
      </c>
      <c r="M1536" s="160" t="s">
        <v>17</v>
      </c>
      <c r="N1536" s="162" t="s">
        <v>1993</v>
      </c>
      <c r="O1536" s="162" t="s">
        <v>1946</v>
      </c>
      <c r="P1536" s="160">
        <v>3.82</v>
      </c>
      <c r="Q1536" s="23" t="s">
        <v>46</v>
      </c>
      <c r="R1536" s="160" t="s">
        <v>47</v>
      </c>
      <c r="S1536" s="23" t="s">
        <v>239</v>
      </c>
      <c r="T1536" s="65" t="s">
        <v>266</v>
      </c>
      <c r="U1536" s="160" t="s">
        <v>50</v>
      </c>
    </row>
    <row r="1537" spans="1:21" s="185" customFormat="1" ht="15" customHeight="1" x14ac:dyDescent="0.25">
      <c r="A1537" s="53" t="str">
        <f>IFERROR(VLOOKUP(D1537,[28]CODIGOS!$A$1:$I$1872,2,0),"CODIGO INVALIDO ")</f>
        <v>ZONA 4</v>
      </c>
      <c r="B1537" s="53" t="str">
        <f>IFERROR(VLOOKUP(D1537,[28]CODIGOS!$A$1:$I$1872,3,0),"CODIGO INVALIDO ")</f>
        <v>SANTO DOMINGO DE LOS TSACHILAS</v>
      </c>
      <c r="C1537" s="53" t="str">
        <f>IFERROR(VLOOKUP(D1537,[28]CODIGOS!$A$1:$I$1872,4,0),"CODIGO INVALIDO ")</f>
        <v>SANTO DOMINGO</v>
      </c>
      <c r="D1537" s="160" t="s">
        <v>956</v>
      </c>
      <c r="E1537" s="53" t="str">
        <f>IFERROR(VLOOKUP(D1537,[29]CODIGOS!$A$1:$I$1872,6,0),"CODIGO INVALIDO ")</f>
        <v>SANTO DOMINGO ESTE</v>
      </c>
      <c r="F1537" s="53" t="str">
        <f>IFERROR(VLOOKUP(D1537,[29]CODIGOS!$A$1:$I$1872,7,0),"CODIGO INVALIDO ")</f>
        <v>LUZ DE AMERICA</v>
      </c>
      <c r="G1537" s="53" t="str">
        <f>IFERROR(VLOOKUP(D1537,[29]CODIGOS!$A$1:$I$1872,8,0),"CODIGO INVALIDO ")</f>
        <v>LUZ DE AMERICA 1</v>
      </c>
      <c r="H1537" s="160" t="s">
        <v>1994</v>
      </c>
      <c r="I1537" s="160">
        <v>0.36051869912766299</v>
      </c>
      <c r="J1537" s="129">
        <v>-79.257667064666705</v>
      </c>
      <c r="K1537" s="24">
        <v>45191</v>
      </c>
      <c r="L1537" s="53" t="s">
        <v>1921</v>
      </c>
      <c r="M1537" s="160" t="s">
        <v>17</v>
      </c>
      <c r="N1537" s="162">
        <v>0.77777777777777779</v>
      </c>
      <c r="O1537" s="162" t="s">
        <v>1990</v>
      </c>
      <c r="P1537" s="160">
        <v>30.6</v>
      </c>
      <c r="Q1537" s="23" t="s">
        <v>46</v>
      </c>
      <c r="R1537" s="158" t="s">
        <v>47</v>
      </c>
      <c r="S1537" s="23" t="s">
        <v>187</v>
      </c>
      <c r="T1537" s="65"/>
      <c r="U1537" s="160" t="s">
        <v>50</v>
      </c>
    </row>
    <row r="1538" spans="1:21" s="185" customFormat="1" ht="15" customHeight="1" x14ac:dyDescent="0.25">
      <c r="A1538" s="53" t="str">
        <f>IFERROR(VLOOKUP(D1538,[28]CODIGOS!$A$1:$I$1872,2,0),"CODIGO INVALIDO ")</f>
        <v>ZONA 4</v>
      </c>
      <c r="B1538" s="53" t="str">
        <f>IFERROR(VLOOKUP(D1538,[28]CODIGOS!$A$1:$I$1872,3,0),"CODIGO INVALIDO ")</f>
        <v>SANTO DOMINGO DE LOS TSACHILAS</v>
      </c>
      <c r="C1538" s="53" t="str">
        <f>IFERROR(VLOOKUP(D1538,[28]CODIGOS!$A$1:$I$1872,4,0),"CODIGO INVALIDO ")</f>
        <v>SANTO DOMINGO</v>
      </c>
      <c r="D1538" s="160" t="s">
        <v>188</v>
      </c>
      <c r="E1538" s="53" t="str">
        <f>IFERROR(VLOOKUP(D1538,[29]CODIGOS!$A$1:$I$1872,6,0),"CODIGO INVALIDO ")</f>
        <v>SANTO DOMINGO ESTE</v>
      </c>
      <c r="F1538" s="53" t="str">
        <f>IFERROR(VLOOKUP(D1538,[29]CODIGOS!$A$1:$I$1872,7,0),"CODIGO INVALIDO ")</f>
        <v>BOLIVAR</v>
      </c>
      <c r="G1538" s="53" t="str">
        <f>IFERROR(VLOOKUP(D1538,[29]CODIGOS!$A$1:$I$1872,8,0),"CODIGO INVALIDO ")</f>
        <v>BOLIVAR 1</v>
      </c>
      <c r="H1538" s="160" t="s">
        <v>1995</v>
      </c>
      <c r="I1538" s="160">
        <v>-0.20999503804872599</v>
      </c>
      <c r="J1538" s="129">
        <v>-79.166547060012803</v>
      </c>
      <c r="K1538" s="24">
        <v>45192</v>
      </c>
      <c r="L1538" s="53" t="s">
        <v>1921</v>
      </c>
      <c r="M1538" s="160" t="s">
        <v>17</v>
      </c>
      <c r="N1538" s="162">
        <v>0.91666666666666663</v>
      </c>
      <c r="O1538" s="162">
        <v>8.3333333333333329E-2</v>
      </c>
      <c r="P1538" s="160">
        <v>38.01</v>
      </c>
      <c r="Q1538" s="23" t="s">
        <v>46</v>
      </c>
      <c r="R1538" s="158" t="s">
        <v>47</v>
      </c>
      <c r="S1538" s="23" t="s">
        <v>513</v>
      </c>
      <c r="T1538" s="65"/>
      <c r="U1538" s="160" t="s">
        <v>50</v>
      </c>
    </row>
    <row r="1539" spans="1:21" s="195" customFormat="1" ht="14.25" customHeight="1" x14ac:dyDescent="0.2">
      <c r="A1539" s="150" t="str">
        <f>IFERROR(VLOOKUP(D1539,[28]CODIGOS!$A$1:$I$1872,2,0),"CODIGO INVALIDO ")</f>
        <v>ZONA 4</v>
      </c>
      <c r="B1539" s="150" t="str">
        <f>IFERROR(VLOOKUP(D1539,[28]CODIGOS!$A$1:$I$1872,3,0),"CODIGO INVALIDO ")</f>
        <v>SANTO DOMINGO DE LOS TSACHILAS</v>
      </c>
      <c r="C1539" s="150" t="str">
        <f>IFERROR(VLOOKUP(D1539,[28]CODIGOS!$A$1:$I$1872,4,0),"CODIGO INVALIDO ")</f>
        <v>SANTO DOMINGO</v>
      </c>
      <c r="D1539" s="163" t="s">
        <v>303</v>
      </c>
      <c r="E1539" s="150" t="str">
        <f>IFERROR(VLOOKUP(D1539,[29]CODIGOS!$A$1:$I$1872,6,0),"CODIGO INVALIDO ")</f>
        <v>SANTO DOMINGO OESTE</v>
      </c>
      <c r="F1539" s="150" t="str">
        <f>IFERROR(VLOOKUP(D1539,[29]CODIGOS!$A$1:$I$1872,7,0),"CODIGO INVALIDO ")</f>
        <v>CHILA</v>
      </c>
      <c r="G1539" s="150" t="str">
        <f>IFERROR(VLOOKUP(D1539,[29]CODIGOS!$A$1:$I$1872,8,0),"CODIGO INVALIDO ")</f>
        <v>CHILA 1</v>
      </c>
      <c r="H1539" s="163" t="s">
        <v>1996</v>
      </c>
      <c r="I1539" s="4">
        <v>-0.17336689999999999</v>
      </c>
      <c r="J1539" s="129">
        <v>-79.218990000000005</v>
      </c>
      <c r="K1539" s="24">
        <v>45265</v>
      </c>
      <c r="L1539" s="150" t="s">
        <v>1921</v>
      </c>
      <c r="M1539" s="163" t="s">
        <v>17</v>
      </c>
      <c r="N1539" s="66">
        <v>0.66666666666666663</v>
      </c>
      <c r="O1539" s="66">
        <v>0.77708333333333324</v>
      </c>
      <c r="P1539" s="7">
        <v>2.77</v>
      </c>
      <c r="Q1539" s="150" t="s">
        <v>46</v>
      </c>
      <c r="R1539" s="163" t="s">
        <v>47</v>
      </c>
      <c r="S1539" s="163" t="s">
        <v>1093</v>
      </c>
      <c r="T1539" s="163" t="s">
        <v>266</v>
      </c>
      <c r="U1539" s="163" t="s">
        <v>50</v>
      </c>
    </row>
    <row r="1540" spans="1:21" s="192" customFormat="1" ht="14.25" customHeight="1" x14ac:dyDescent="0.2">
      <c r="A1540" s="53" t="str">
        <f>IFERROR(VLOOKUP(D1540,[23]CODIGOS!$A$1:$I$1872,2,0),"CODIGO INVALIDO ")</f>
        <v>ZONA 4</v>
      </c>
      <c r="B1540" s="53" t="str">
        <f>IFERROR(VLOOKUP(D1540,[23]CODIGOS!$A$1:$I$1872,3,0),"CODIGO INVALIDO ")</f>
        <v>SANTO DOMINGO DE LOS TSACHILAS</v>
      </c>
      <c r="C1540" s="53" t="str">
        <f>IFERROR(VLOOKUP(D1540,[23]CODIGOS!$A$1:$I$1872,4,0),"CODIGO INVALIDO ")</f>
        <v>SANTO DOMINGO</v>
      </c>
      <c r="D1540" s="158" t="s">
        <v>1944</v>
      </c>
      <c r="E1540" s="53" t="str">
        <f>IFERROR(VLOOKUP(D1540,[24]CODIGOS!$A$1:$I$1872,6,0),"CODIGO INVALIDO ")</f>
        <v>SANTO DOMINGO ESTE</v>
      </c>
      <c r="F1540" s="53" t="str">
        <f>IFERROR(VLOOKUP(D1540,[24]CODIGOS!$A$1:$I$1872,7,0),"CODIGO INVALIDO ")</f>
        <v>CRISTO VIVE</v>
      </c>
      <c r="G1540" s="53" t="str">
        <f>IFERROR(VLOOKUP(D1540,[24]CODIGOS!$A$1:$I$1872,8,0),"CODIGO INVALIDO ")</f>
        <v>CRISTO VIVE 1</v>
      </c>
      <c r="H1540" s="158" t="s">
        <v>1997</v>
      </c>
      <c r="I1540" s="4">
        <v>-0.276250364957494</v>
      </c>
      <c r="J1540" s="27">
        <v>-79.198363423347402</v>
      </c>
      <c r="K1540" s="24">
        <v>45289</v>
      </c>
      <c r="L1540" s="53" t="s">
        <v>1921</v>
      </c>
      <c r="M1540" s="158" t="s">
        <v>17</v>
      </c>
      <c r="N1540" s="66">
        <v>0.54513888888888895</v>
      </c>
      <c r="O1540" s="66">
        <v>0.58333333333333337</v>
      </c>
      <c r="P1540" s="7">
        <v>10.29</v>
      </c>
      <c r="Q1540" s="53" t="s">
        <v>46</v>
      </c>
      <c r="R1540" s="158" t="s">
        <v>47</v>
      </c>
      <c r="S1540" s="158" t="s">
        <v>1940</v>
      </c>
      <c r="T1540" s="27" t="s">
        <v>645</v>
      </c>
      <c r="U1540" s="158" t="s">
        <v>1544</v>
      </c>
    </row>
    <row r="1541" spans="1:21" s="186" customFormat="1" ht="15" customHeight="1" x14ac:dyDescent="0.25">
      <c r="A1541" s="53" t="str">
        <f>IFERROR(VLOOKUP(D1541,[28]CODIGOS!$A$1:$I$1872,2,0),"CODIGO INVALIDO ")</f>
        <v>ZONA 5</v>
      </c>
      <c r="B1541" s="53" t="str">
        <f>IFERROR(VLOOKUP(D1541,[28]CODIGOS!$A$1:$I$1872,3,0),"CODIGO INVALIDO ")</f>
        <v>GUAYAS</v>
      </c>
      <c r="C1541" s="53" t="str">
        <f>IFERROR(VLOOKUP(D1541,[28]CODIGOS!$A$1:$I$1872,4,0),"CODIGO INVALIDO ")</f>
        <v>SANTA LUCIA</v>
      </c>
      <c r="D1541" s="53" t="s">
        <v>1998</v>
      </c>
      <c r="E1541" s="53" t="str">
        <f>IFERROR(VLOOKUP(D1541,[29]CODIGOS!$A$1:$I$1872,6,0),"CODIGO INVALIDO ")</f>
        <v>DAULE</v>
      </c>
      <c r="F1541" s="53" t="str">
        <f>IFERROR(VLOOKUP(D1541,[29]CODIGOS!$A$1:$I$1872,7,0),"CODIGO INVALIDO ")</f>
        <v>SANTA LUCIA</v>
      </c>
      <c r="G1541" s="53" t="str">
        <f>IFERROR(VLOOKUP(D1541,[29]CODIGOS!$A$1:$I$1872,8,0),"CODIGO INVALIDO ")</f>
        <v>SANTA LUCIA 1</v>
      </c>
      <c r="H1541" s="53" t="s">
        <v>1999</v>
      </c>
      <c r="I1541" s="53">
        <v>1.8735109067370701</v>
      </c>
      <c r="J1541" s="129">
        <v>-79.979170560836806</v>
      </c>
      <c r="K1541" s="24">
        <v>45093</v>
      </c>
      <c r="L1541" s="53" t="s">
        <v>53</v>
      </c>
      <c r="M1541" s="53" t="s">
        <v>17</v>
      </c>
      <c r="N1541" s="148" t="s">
        <v>1408</v>
      </c>
      <c r="O1541" s="148" t="s">
        <v>1539</v>
      </c>
      <c r="P1541" s="53">
        <v>46.1</v>
      </c>
      <c r="Q1541" s="23" t="s">
        <v>550</v>
      </c>
      <c r="R1541" s="23" t="s">
        <v>47</v>
      </c>
      <c r="S1541" s="53" t="s">
        <v>161</v>
      </c>
      <c r="T1541" s="53"/>
      <c r="U1541" s="53" t="s">
        <v>50</v>
      </c>
    </row>
    <row r="1542" spans="1:21" s="186" customFormat="1" ht="15" customHeight="1" x14ac:dyDescent="0.25">
      <c r="A1542" s="53" t="str">
        <f>IFERROR(VLOOKUP(D1542,[28]CODIGOS!$A$1:$I$1872,2,0),"CODIGO INVALIDO ")</f>
        <v>ZONA 5</v>
      </c>
      <c r="B1542" s="53" t="str">
        <f>IFERROR(VLOOKUP(D1542,[28]CODIGOS!$A$1:$I$1872,3,0),"CODIGO INVALIDO ")</f>
        <v>GUAYAS</v>
      </c>
      <c r="C1542" s="53" t="str">
        <f>IFERROR(VLOOKUP(D1542,[28]CODIGOS!$A$1:$I$1872,4,0),"CODIGO INVALIDO ")</f>
        <v>BALZAR</v>
      </c>
      <c r="D1542" s="53" t="s">
        <v>2000</v>
      </c>
      <c r="E1542" s="53" t="str">
        <f>IFERROR(VLOOKUP(D1542,[29]CODIGOS!$A$1:$I$1872,6,0),"CODIGO INVALIDO ")</f>
        <v>BALZAR</v>
      </c>
      <c r="F1542" s="53" t="str">
        <f>IFERROR(VLOOKUP(D1542,[29]CODIGOS!$A$1:$I$1872,7,0),"CODIGO INVALIDO ")</f>
        <v>LA GUAYAQUIL</v>
      </c>
      <c r="G1542" s="53" t="str">
        <f>IFERROR(VLOOKUP(D1542,[29]CODIGOS!$A$1:$I$1872,8,0),"CODIGO INVALIDO ")</f>
        <v>LA GUAYAQUIL 1</v>
      </c>
      <c r="H1542" s="53" t="s">
        <v>2001</v>
      </c>
      <c r="I1542" s="53">
        <v>-1.87772508028846</v>
      </c>
      <c r="J1542" s="129">
        <v>-79.959526062011705</v>
      </c>
      <c r="K1542" s="24">
        <v>45105</v>
      </c>
      <c r="L1542" s="53" t="s">
        <v>53</v>
      </c>
      <c r="M1542" s="53" t="s">
        <v>17</v>
      </c>
      <c r="N1542" s="148" t="s">
        <v>1477</v>
      </c>
      <c r="O1542" s="148" t="s">
        <v>1442</v>
      </c>
      <c r="P1542" s="53">
        <v>28.05</v>
      </c>
      <c r="Q1542" s="23" t="s">
        <v>46</v>
      </c>
      <c r="R1542" s="53" t="s">
        <v>109</v>
      </c>
      <c r="S1542" s="53" t="s">
        <v>372</v>
      </c>
      <c r="T1542" s="53"/>
      <c r="U1542" s="23" t="s">
        <v>50</v>
      </c>
    </row>
    <row r="1543" spans="1:21" s="186" customFormat="1" ht="15" customHeight="1" x14ac:dyDescent="0.25">
      <c r="A1543" s="53" t="str">
        <f>IFERROR(VLOOKUP(D1543,[28]CODIGOS!$A$1:$I$1872,2,0),"CODIGO INVALIDO ")</f>
        <v>ZONA 5</v>
      </c>
      <c r="B1543" s="53" t="str">
        <f>IFERROR(VLOOKUP(D1543,[28]CODIGOS!$A$1:$I$1872,3,0),"CODIGO INVALIDO ")</f>
        <v>GUAYAS</v>
      </c>
      <c r="C1543" s="53" t="str">
        <f>IFERROR(VLOOKUP(D1543,[28]CODIGOS!$A$1:$I$1872,4,0),"CODIGO INVALIDO ")</f>
        <v>SAN JACINTO DE YAGUACHI</v>
      </c>
      <c r="D1543" s="53" t="s">
        <v>2002</v>
      </c>
      <c r="E1543" s="53" t="str">
        <f>IFERROR(VLOOKUP(D1543,[29]CODIGOS!$A$1:$I$1872,6,0),"CODIGO INVALIDO ")</f>
        <v>YAGUACHI</v>
      </c>
      <c r="F1543" s="53" t="str">
        <f>IFERROR(VLOOKUP(D1543,[29]CODIGOS!$A$1:$I$1872,7,0),"CODIGO INVALIDO ")</f>
        <v>VIRGEN DE FATIMA</v>
      </c>
      <c r="G1543" s="53" t="str">
        <f>IFERROR(VLOOKUP(D1543,[29]CODIGOS!$A$1:$I$1872,8,0),"CODIGO INVALIDO ")</f>
        <v>VIRGEN DE FATIMA 1</v>
      </c>
      <c r="H1543" s="53" t="s">
        <v>2003</v>
      </c>
      <c r="I1543" s="53">
        <v>-2.23246510379012</v>
      </c>
      <c r="J1543" s="129">
        <v>-79.640241265296893</v>
      </c>
      <c r="K1543" s="147">
        <v>45194</v>
      </c>
      <c r="L1543" s="148" t="s">
        <v>53</v>
      </c>
      <c r="M1543" s="148" t="s">
        <v>17</v>
      </c>
      <c r="N1543" s="148">
        <v>0.45833333333333331</v>
      </c>
      <c r="O1543" s="164">
        <v>0.72916666666666663</v>
      </c>
      <c r="P1543" s="53">
        <v>23.6</v>
      </c>
      <c r="Q1543" s="53" t="s">
        <v>46</v>
      </c>
      <c r="R1543" s="53" t="s">
        <v>109</v>
      </c>
      <c r="S1543" s="53" t="s">
        <v>686</v>
      </c>
      <c r="T1543" s="165"/>
      <c r="U1543" s="53" t="s">
        <v>50</v>
      </c>
    </row>
    <row r="1544" spans="1:21" s="186" customFormat="1" ht="15" customHeight="1" x14ac:dyDescent="0.25">
      <c r="A1544" s="53" t="str">
        <f>IFERROR(VLOOKUP(D1544,[28]CODIGOS!$A$1:$I$1872,2,0),"CODIGO INVALIDO ")</f>
        <v>ZONA 5</v>
      </c>
      <c r="B1544" s="53" t="str">
        <f>IFERROR(VLOOKUP(D1544,[28]CODIGOS!$A$1:$I$1872,3,0),"CODIGO INVALIDO ")</f>
        <v>GUAYAS</v>
      </c>
      <c r="C1544" s="53" t="str">
        <f>IFERROR(VLOOKUP(D1544,[28]CODIGOS!$A$1:$I$1872,4,0),"CODIGO INVALIDO ")</f>
        <v>NARANJAL</v>
      </c>
      <c r="D1544" s="53" t="s">
        <v>2004</v>
      </c>
      <c r="E1544" s="53" t="str">
        <f>IFERROR(VLOOKUP(D1544,[29]CODIGOS!$A$1:$I$1872,6,0),"CODIGO INVALIDO ")</f>
        <v>NARANJAL BALAO</v>
      </c>
      <c r="F1544" s="53" t="str">
        <f>IFERROR(VLOOKUP(D1544,[29]CODIGOS!$A$1:$I$1872,7,0),"CODIGO INVALIDO ")</f>
        <v>VILLA NUEVA</v>
      </c>
      <c r="G1544" s="53" t="str">
        <f>IFERROR(VLOOKUP(D1544,[29]CODIGOS!$A$1:$I$1872,8,0),"CODIGO INVALIDO ")</f>
        <v>VILLA NUEVA 1</v>
      </c>
      <c r="H1544" s="53" t="s">
        <v>2005</v>
      </c>
      <c r="I1544" s="53">
        <v>-2.3519154838</v>
      </c>
      <c r="J1544" s="129">
        <v>-79.632339400000006</v>
      </c>
      <c r="K1544" s="147">
        <v>45197</v>
      </c>
      <c r="L1544" s="148" t="s">
        <v>53</v>
      </c>
      <c r="M1544" s="148" t="s">
        <v>17</v>
      </c>
      <c r="N1544" s="148">
        <v>0.5</v>
      </c>
      <c r="O1544" s="164">
        <v>0.58333333333333337</v>
      </c>
      <c r="P1544" s="53">
        <v>4.26</v>
      </c>
      <c r="Q1544" s="53" t="s">
        <v>46</v>
      </c>
      <c r="R1544" s="53" t="s">
        <v>109</v>
      </c>
      <c r="S1544" s="53" t="s">
        <v>372</v>
      </c>
      <c r="T1544" s="165"/>
      <c r="U1544" s="53" t="s">
        <v>50</v>
      </c>
    </row>
    <row r="1545" spans="1:21" s="186" customFormat="1" ht="15" customHeight="1" x14ac:dyDescent="0.2">
      <c r="A1545" s="53" t="str">
        <f>IFERROR(VLOOKUP(D1545,[28]CODIGOS!$A$1:$I$1872,2,0),"CODIGO INVALIDO ")</f>
        <v>ZONA 5</v>
      </c>
      <c r="B1545" s="53" t="str">
        <f>IFERROR(VLOOKUP(D1545,[28]CODIGOS!$A$1:$I$1872,3,0),"CODIGO INVALIDO ")</f>
        <v>GUAYAS</v>
      </c>
      <c r="C1545" s="53" t="str">
        <f>IFERROR(VLOOKUP(D1545,[28]CODIGOS!$A$1:$I$1872,4,0),"CODIGO INVALIDO ")</f>
        <v>EMPALME</v>
      </c>
      <c r="D1545" s="53" t="s">
        <v>2006</v>
      </c>
      <c r="E1545" s="53" t="str">
        <f>IFERROR(VLOOKUP(D1545,[29]CODIGOS!$A$1:$I$1872,6,0),"CODIGO INVALIDO ")</f>
        <v>EMPALME</v>
      </c>
      <c r="F1545" s="53" t="str">
        <f>IFERROR(VLOOKUP(D1545,[29]CODIGOS!$A$1:$I$1872,7,0),"CODIGO INVALIDO ")</f>
        <v>PUERTO DEL MONO</v>
      </c>
      <c r="G1545" s="53" t="str">
        <f>IFERROR(VLOOKUP(D1545,[29]CODIGOS!$A$1:$I$1872,8,0),"CODIGO INVALIDO ")</f>
        <v>PUERTO DEL MONO 1</v>
      </c>
      <c r="H1545" s="53" t="s">
        <v>2007</v>
      </c>
      <c r="I1545" s="53">
        <v>-1.03935263047922</v>
      </c>
      <c r="J1545" s="129">
        <v>-79.635257720947195</v>
      </c>
      <c r="K1545" s="67">
        <v>45237</v>
      </c>
      <c r="L1545" s="148" t="s">
        <v>53</v>
      </c>
      <c r="M1545" s="53" t="s">
        <v>17</v>
      </c>
      <c r="N1545" s="148">
        <v>0.54166666666666663</v>
      </c>
      <c r="O1545" s="164">
        <v>0.625</v>
      </c>
      <c r="P1545" s="53">
        <v>64.36</v>
      </c>
      <c r="Q1545" s="53" t="s">
        <v>46</v>
      </c>
      <c r="R1545" s="23" t="s">
        <v>109</v>
      </c>
      <c r="S1545" s="53" t="s">
        <v>955</v>
      </c>
      <c r="T1545" s="165"/>
      <c r="U1545" s="23" t="s">
        <v>50</v>
      </c>
    </row>
    <row r="1546" spans="1:21" s="186" customFormat="1" ht="15" customHeight="1" x14ac:dyDescent="0.25">
      <c r="A1546" s="53" t="str">
        <f>IFERROR(VLOOKUP(D1546,[28]CODIGOS!$A$1:$I$1872,2,0),"CODIGO INVALIDO ")</f>
        <v>ZONA 5</v>
      </c>
      <c r="B1546" s="53" t="str">
        <f>IFERROR(VLOOKUP(D1546,[28]CODIGOS!$A$1:$I$1872,3,0),"CODIGO INVALIDO ")</f>
        <v>GUAYAS</v>
      </c>
      <c r="C1546" s="53" t="str">
        <f>IFERROR(VLOOKUP(D1546,[28]CODIGOS!$A$1:$I$1872,4,0),"CODIGO INVALIDO ")</f>
        <v>SAN JACINTO DE YAGUACHI</v>
      </c>
      <c r="D1546" s="53" t="s">
        <v>2008</v>
      </c>
      <c r="E1546" s="53" t="str">
        <f>IFERROR(VLOOKUP(D1546,[29]CODIGOS!$A$1:$I$1872,6,0),"CODIGO INVALIDO ")</f>
        <v>YAGUACHI</v>
      </c>
      <c r="F1546" s="53" t="str">
        <f>IFERROR(VLOOKUP(D1546,[29]CODIGOS!$A$1:$I$1872,7,0),"CODIGO INVALIDO ")</f>
        <v>YAGUACHI SUR</v>
      </c>
      <c r="G1546" s="53" t="str">
        <f>IFERROR(VLOOKUP(D1546,[29]CODIGOS!$A$1:$I$1872,8,0),"CODIGO INVALIDO ")</f>
        <v>YAGUACHI SUR 1</v>
      </c>
      <c r="H1546" s="53" t="s">
        <v>2009</v>
      </c>
      <c r="I1546" s="53">
        <v>-1.83410307101157</v>
      </c>
      <c r="J1546" s="129">
        <v>-79.978966712951603</v>
      </c>
      <c r="K1546" s="24">
        <v>45280</v>
      </c>
      <c r="L1546" s="148" t="s">
        <v>53</v>
      </c>
      <c r="M1546" s="53" t="s">
        <v>17</v>
      </c>
      <c r="N1546" s="148">
        <v>0.375</v>
      </c>
      <c r="O1546" s="164">
        <v>0.54166666666666663</v>
      </c>
      <c r="P1546" s="53">
        <v>5.0999999999999996</v>
      </c>
      <c r="Q1546" s="53" t="s">
        <v>46</v>
      </c>
      <c r="R1546" s="53" t="s">
        <v>47</v>
      </c>
      <c r="S1546" s="53" t="s">
        <v>120</v>
      </c>
      <c r="T1546" s="165" t="s">
        <v>49</v>
      </c>
      <c r="U1546" s="53" t="s">
        <v>50</v>
      </c>
    </row>
    <row r="1547" spans="1:21" s="186" customFormat="1" ht="15" customHeight="1" x14ac:dyDescent="0.25">
      <c r="A1547" s="53" t="str">
        <f>IFERROR(VLOOKUP(D1547,[28]CODIGOS!$A$1:$I$1872,2,0),"CODIGO INVALIDO ")</f>
        <v>ZONA 5</v>
      </c>
      <c r="B1547" s="53" t="str">
        <f>IFERROR(VLOOKUP(D1547,[28]CODIGOS!$A$1:$I$1872,3,0),"CODIGO INVALIDO ")</f>
        <v>LOS RIOS</v>
      </c>
      <c r="C1547" s="53" t="str">
        <f>IFERROR(VLOOKUP(D1547,[28]CODIGOS!$A$1:$I$1872,4,0),"CODIGO INVALIDO ")</f>
        <v>MOCACHE</v>
      </c>
      <c r="D1547" s="53" t="s">
        <v>291</v>
      </c>
      <c r="E1547" s="53" t="str">
        <f>IFERROR(VLOOKUP(D1547,[29]CODIGOS!$A$1:$I$1872,6,0),"CODIGO INVALIDO ")</f>
        <v>QUEVEDO</v>
      </c>
      <c r="F1547" s="53" t="str">
        <f>IFERROR(VLOOKUP(D1547,[29]CODIGOS!$A$1:$I$1872,7,0),"CODIGO INVALIDO ")</f>
        <v>MOCACHE</v>
      </c>
      <c r="G1547" s="53" t="str">
        <f>IFERROR(VLOOKUP(D1547,[29]CODIGOS!$A$1:$I$1872,8,0),"CODIGO INVALIDO ")</f>
        <v>MOCACHE 2</v>
      </c>
      <c r="H1547" s="53" t="s">
        <v>2010</v>
      </c>
      <c r="I1547" s="53">
        <v>-1.0994666</v>
      </c>
      <c r="J1547" s="129">
        <v>-79.458985600000005</v>
      </c>
      <c r="K1547" s="24">
        <v>44929</v>
      </c>
      <c r="L1547" s="53" t="s">
        <v>70</v>
      </c>
      <c r="M1547" s="53" t="s">
        <v>17</v>
      </c>
      <c r="N1547" s="148" t="s">
        <v>1409</v>
      </c>
      <c r="O1547" s="148" t="s">
        <v>1448</v>
      </c>
      <c r="P1547" s="53">
        <v>30</v>
      </c>
      <c r="Q1547" s="53" t="s">
        <v>46</v>
      </c>
      <c r="R1547" s="53" t="s">
        <v>109</v>
      </c>
      <c r="S1547" s="53" t="s">
        <v>955</v>
      </c>
      <c r="T1547" s="53"/>
      <c r="U1547" s="53" t="s">
        <v>50</v>
      </c>
    </row>
    <row r="1548" spans="1:21" s="186" customFormat="1" ht="15" customHeight="1" x14ac:dyDescent="0.25">
      <c r="A1548" s="53" t="str">
        <f>IFERROR(VLOOKUP(D1548,[28]CODIGOS!$A$1:$I$1872,2,0),"CODIGO INVALIDO ")</f>
        <v>ZONA 5</v>
      </c>
      <c r="B1548" s="53" t="str">
        <f>IFERROR(VLOOKUP(D1548,[28]CODIGOS!$A$1:$I$1872,3,0),"CODIGO INVALIDO ")</f>
        <v>LOS RIOS</v>
      </c>
      <c r="C1548" s="53" t="str">
        <f>IFERROR(VLOOKUP(D1548,[28]CODIGOS!$A$1:$I$1872,4,0),"CODIGO INVALIDO ")</f>
        <v>URDANETA</v>
      </c>
      <c r="D1548" s="53" t="s">
        <v>300</v>
      </c>
      <c r="E1548" s="53" t="str">
        <f>IFERROR(VLOOKUP(D1548,[29]CODIGOS!$A$1:$I$1872,6,0),"CODIGO INVALIDO ")</f>
        <v>PUEBLOVIEJO</v>
      </c>
      <c r="F1548" s="53" t="str">
        <f>IFERROR(VLOOKUP(D1548,[29]CODIGOS!$A$1:$I$1872,7,0),"CODIGO INVALIDO ")</f>
        <v>RICAURTE</v>
      </c>
      <c r="G1548" s="53" t="str">
        <f>IFERROR(VLOOKUP(D1548,[29]CODIGOS!$A$1:$I$1872,8,0),"CODIGO INVALIDO ")</f>
        <v>RICAURTE 1</v>
      </c>
      <c r="H1548" s="53" t="s">
        <v>2011</v>
      </c>
      <c r="I1548" s="53">
        <v>-1.578495</v>
      </c>
      <c r="J1548" s="129">
        <v>-79.453529000000003</v>
      </c>
      <c r="K1548" s="24">
        <v>44950</v>
      </c>
      <c r="L1548" s="53" t="s">
        <v>70</v>
      </c>
      <c r="M1548" s="53" t="s">
        <v>17</v>
      </c>
      <c r="N1548" s="148" t="s">
        <v>1391</v>
      </c>
      <c r="O1548" s="148" t="s">
        <v>1409</v>
      </c>
      <c r="P1548" s="53">
        <v>6.66</v>
      </c>
      <c r="Q1548" s="53" t="s">
        <v>550</v>
      </c>
      <c r="R1548" s="53" t="s">
        <v>47</v>
      </c>
      <c r="S1548" s="53" t="s">
        <v>49</v>
      </c>
      <c r="T1548" s="53"/>
      <c r="U1548" s="53" t="s">
        <v>50</v>
      </c>
    </row>
    <row r="1549" spans="1:21" s="186" customFormat="1" ht="15" customHeight="1" x14ac:dyDescent="0.25">
      <c r="A1549" s="53" t="str">
        <f>IFERROR(VLOOKUP(D1549,[28]CODIGOS!$A$1:$I$1872,2,0),"CODIGO INVALIDO ")</f>
        <v>ZONA 5</v>
      </c>
      <c r="B1549" s="53" t="str">
        <f>IFERROR(VLOOKUP(D1549,[28]CODIGOS!$A$1:$I$1872,3,0),"CODIGO INVALIDO ")</f>
        <v>LOS RIOS</v>
      </c>
      <c r="C1549" s="53" t="str">
        <f>IFERROR(VLOOKUP(D1549,[28]CODIGOS!$A$1:$I$1872,4,0),"CODIGO INVALIDO ")</f>
        <v>MONTALVO</v>
      </c>
      <c r="D1549" s="53" t="s">
        <v>435</v>
      </c>
      <c r="E1549" s="53" t="str">
        <f>IFERROR(VLOOKUP(D1549,[29]CODIGOS!$A$1:$I$1872,6,0),"CODIGO INVALIDO ")</f>
        <v>BABAHOYO</v>
      </c>
      <c r="F1549" s="53" t="str">
        <f>IFERROR(VLOOKUP(D1549,[29]CODIGOS!$A$1:$I$1872,7,0),"CODIGO INVALIDO ")</f>
        <v>MONTALVO</v>
      </c>
      <c r="G1549" s="53" t="str">
        <f>IFERROR(VLOOKUP(D1549,[29]CODIGOS!$A$1:$I$1872,8,0),"CODIGO INVALIDO ")</f>
        <v>MONTALVO 1</v>
      </c>
      <c r="H1549" s="53" t="s">
        <v>2012</v>
      </c>
      <c r="I1549" s="53">
        <v>-1.7763462418597</v>
      </c>
      <c r="J1549" s="129">
        <v>-79.279661178588796</v>
      </c>
      <c r="K1549" s="24">
        <v>44966</v>
      </c>
      <c r="L1549" s="53" t="s">
        <v>70</v>
      </c>
      <c r="M1549" s="53" t="s">
        <v>17</v>
      </c>
      <c r="N1549" s="148" t="s">
        <v>1400</v>
      </c>
      <c r="O1549" s="148" t="s">
        <v>1515</v>
      </c>
      <c r="P1549" s="53">
        <v>7.19</v>
      </c>
      <c r="Q1549" s="53" t="s">
        <v>550</v>
      </c>
      <c r="R1549" s="53" t="s">
        <v>109</v>
      </c>
      <c r="S1549" s="53" t="s">
        <v>647</v>
      </c>
      <c r="T1549" s="53"/>
      <c r="U1549" s="53" t="s">
        <v>50</v>
      </c>
    </row>
    <row r="1550" spans="1:21" s="186" customFormat="1" ht="15" customHeight="1" x14ac:dyDescent="0.25">
      <c r="A1550" s="53" t="str">
        <f>IFERROR(VLOOKUP(D1550,[28]CODIGOS!$A$1:$I$1872,2,0),"CODIGO INVALIDO ")</f>
        <v>ZONA 5</v>
      </c>
      <c r="B1550" s="53" t="str">
        <f>IFERROR(VLOOKUP(D1550,[28]CODIGOS!$A$1:$I$1872,3,0),"CODIGO INVALIDO ")</f>
        <v>LOS RIOS</v>
      </c>
      <c r="C1550" s="53" t="str">
        <f>IFERROR(VLOOKUP(D1550,[28]CODIGOS!$A$1:$I$1872,4,0),"CODIGO INVALIDO ")</f>
        <v>MONTALVO</v>
      </c>
      <c r="D1550" s="53" t="s">
        <v>435</v>
      </c>
      <c r="E1550" s="53" t="str">
        <f>IFERROR(VLOOKUP(D1550,[29]CODIGOS!$A$1:$I$1872,6,0),"CODIGO INVALIDO ")</f>
        <v>BABAHOYO</v>
      </c>
      <c r="F1550" s="53" t="str">
        <f>IFERROR(VLOOKUP(D1550,[29]CODIGOS!$A$1:$I$1872,7,0),"CODIGO INVALIDO ")</f>
        <v>MONTALVO</v>
      </c>
      <c r="G1550" s="53" t="str">
        <f>IFERROR(VLOOKUP(D1550,[29]CODIGOS!$A$1:$I$1872,8,0),"CODIGO INVALIDO ")</f>
        <v>MONTALVO 1</v>
      </c>
      <c r="H1550" s="53" t="s">
        <v>1088</v>
      </c>
      <c r="I1550" s="53">
        <v>-1.8217282944853499</v>
      </c>
      <c r="J1550" s="129">
        <v>-79.304455518722506</v>
      </c>
      <c r="K1550" s="24">
        <v>45015</v>
      </c>
      <c r="L1550" s="53" t="s">
        <v>70</v>
      </c>
      <c r="M1550" s="53" t="s">
        <v>17</v>
      </c>
      <c r="N1550" s="148" t="s">
        <v>2013</v>
      </c>
      <c r="O1550" s="148" t="s">
        <v>1477</v>
      </c>
      <c r="P1550" s="53">
        <v>5.76</v>
      </c>
      <c r="Q1550" s="53" t="s">
        <v>46</v>
      </c>
      <c r="R1550" s="53" t="s">
        <v>109</v>
      </c>
      <c r="S1550" s="53" t="s">
        <v>647</v>
      </c>
      <c r="T1550" s="53"/>
      <c r="U1550" s="53" t="s">
        <v>50</v>
      </c>
    </row>
    <row r="1551" spans="1:21" s="186" customFormat="1" ht="15" customHeight="1" x14ac:dyDescent="0.25">
      <c r="A1551" s="53" t="str">
        <f>IFERROR(VLOOKUP(D1551,[28]CODIGOS!$A$1:$I$1872,2,0),"CODIGO INVALIDO ")</f>
        <v>ZONA 5</v>
      </c>
      <c r="B1551" s="53" t="str">
        <f>IFERROR(VLOOKUP(D1551,[28]CODIGOS!$A$1:$I$1872,3,0),"CODIGO INVALIDO ")</f>
        <v>LOS RIOS</v>
      </c>
      <c r="C1551" s="53" t="str">
        <f>IFERROR(VLOOKUP(D1551,[28]CODIGOS!$A$1:$I$1872,4,0),"CODIGO INVALIDO ")</f>
        <v>PALENQUE</v>
      </c>
      <c r="D1551" s="53" t="s">
        <v>2014</v>
      </c>
      <c r="E1551" s="53" t="str">
        <f>IFERROR(VLOOKUP(D1551,[29]CODIGOS!$A$1:$I$1872,6,0),"CODIGO INVALIDO ")</f>
        <v>VINCES</v>
      </c>
      <c r="F1551" s="53" t="str">
        <f>IFERROR(VLOOKUP(D1551,[29]CODIGOS!$A$1:$I$1872,7,0),"CODIGO INVALIDO ")</f>
        <v>PALENQUE</v>
      </c>
      <c r="G1551" s="53" t="str">
        <f>IFERROR(VLOOKUP(D1551,[29]CODIGOS!$A$1:$I$1872,8,0),"CODIGO INVALIDO ")</f>
        <v>PALENQUE 1</v>
      </c>
      <c r="H1551" s="53" t="s">
        <v>2015</v>
      </c>
      <c r="I1551" s="53">
        <v>-1.55545794316527</v>
      </c>
      <c r="J1551" s="129">
        <v>-79.749455451965304</v>
      </c>
      <c r="K1551" s="24">
        <v>45030</v>
      </c>
      <c r="L1551" s="53" t="s">
        <v>70</v>
      </c>
      <c r="M1551" s="53" t="s">
        <v>17</v>
      </c>
      <c r="N1551" s="148" t="s">
        <v>1448</v>
      </c>
      <c r="O1551" s="148" t="s">
        <v>1400</v>
      </c>
      <c r="P1551" s="53">
        <v>3.4</v>
      </c>
      <c r="Q1551" s="53" t="s">
        <v>550</v>
      </c>
      <c r="R1551" s="53" t="s">
        <v>47</v>
      </c>
      <c r="S1551" s="53" t="s">
        <v>765</v>
      </c>
      <c r="T1551" s="53"/>
      <c r="U1551" s="53" t="s">
        <v>50</v>
      </c>
    </row>
    <row r="1552" spans="1:21" s="186" customFormat="1" ht="15" customHeight="1" x14ac:dyDescent="0.25">
      <c r="A1552" s="53" t="str">
        <f>IFERROR(VLOOKUP(D1552,[28]CODIGOS!$A$1:$I$1872,2,0),"CODIGO INVALIDO ")</f>
        <v>ZONA 5</v>
      </c>
      <c r="B1552" s="53" t="str">
        <f>IFERROR(VLOOKUP(D1552,[28]CODIGOS!$A$1:$I$1872,3,0),"CODIGO INVALIDO ")</f>
        <v>LOS RIOS</v>
      </c>
      <c r="C1552" s="53" t="str">
        <f>IFERROR(VLOOKUP(D1552,[28]CODIGOS!$A$1:$I$1872,4,0),"CODIGO INVALIDO ")</f>
        <v>VALENCIA</v>
      </c>
      <c r="D1552" s="53" t="s">
        <v>2016</v>
      </c>
      <c r="E1552" s="53" t="str">
        <f>IFERROR(VLOOKUP(D1552,[29]CODIGOS!$A$1:$I$1872,6,0),"CODIGO INVALIDO ")</f>
        <v>BUENA FE</v>
      </c>
      <c r="F1552" s="53" t="str">
        <f>IFERROR(VLOOKUP(D1552,[29]CODIGOS!$A$1:$I$1872,7,0),"CODIGO INVALIDO ")</f>
        <v>VALENCIA</v>
      </c>
      <c r="G1552" s="53" t="str">
        <f>IFERROR(VLOOKUP(D1552,[29]CODIGOS!$A$1:$I$1872,8,0),"CODIGO INVALIDO ")</f>
        <v>VALENCIA 1</v>
      </c>
      <c r="H1552" s="53" t="s">
        <v>2017</v>
      </c>
      <c r="I1552" s="53">
        <v>-0.91407951215835004</v>
      </c>
      <c r="J1552" s="129">
        <v>-79.425519704818697</v>
      </c>
      <c r="K1552" s="24">
        <v>45048</v>
      </c>
      <c r="L1552" s="53" t="s">
        <v>70</v>
      </c>
      <c r="M1552" s="53" t="s">
        <v>17</v>
      </c>
      <c r="N1552" s="148" t="s">
        <v>1477</v>
      </c>
      <c r="O1552" s="148" t="s">
        <v>1539</v>
      </c>
      <c r="P1552" s="53">
        <v>9.2899999999999991</v>
      </c>
      <c r="Q1552" s="53" t="s">
        <v>550</v>
      </c>
      <c r="R1552" s="53" t="s">
        <v>109</v>
      </c>
      <c r="S1552" s="53" t="s">
        <v>647</v>
      </c>
      <c r="T1552" s="53"/>
      <c r="U1552" s="53" t="s">
        <v>50</v>
      </c>
    </row>
    <row r="1553" spans="1:21" s="186" customFormat="1" ht="15" customHeight="1" x14ac:dyDescent="0.25">
      <c r="A1553" s="53" t="str">
        <f>IFERROR(VLOOKUP(D1553,[28]CODIGOS!$A$1:$I$1872,2,0),"CODIGO INVALIDO ")</f>
        <v>ZONA 5</v>
      </c>
      <c r="B1553" s="53" t="str">
        <f>IFERROR(VLOOKUP(D1553,[28]CODIGOS!$A$1:$I$1872,3,0),"CODIGO INVALIDO ")</f>
        <v>LOS RIOS</v>
      </c>
      <c r="C1553" s="53" t="str">
        <f>IFERROR(VLOOKUP(D1553,[28]CODIGOS!$A$1:$I$1872,4,0),"CODIGO INVALIDO ")</f>
        <v>VINCES</v>
      </c>
      <c r="D1553" s="53" t="s">
        <v>66</v>
      </c>
      <c r="E1553" s="53" t="str">
        <f>IFERROR(VLOOKUP(D1553,[29]CODIGOS!$A$1:$I$1872,6,0),"CODIGO INVALIDO ")</f>
        <v>VINCES</v>
      </c>
      <c r="F1553" s="53" t="str">
        <f>IFERROR(VLOOKUP(D1553,[29]CODIGOS!$A$1:$I$1872,7,0),"CODIGO INVALIDO ")</f>
        <v>ABRAS DE MANTEQUILLA</v>
      </c>
      <c r="G1553" s="53" t="str">
        <f>IFERROR(VLOOKUP(D1553,[29]CODIGOS!$A$1:$I$1872,8,0),"CODIGO INVALIDO ")</f>
        <v>ABRAS DE MANTEQUILLA 1</v>
      </c>
      <c r="H1553" s="53" t="s">
        <v>1056</v>
      </c>
      <c r="I1553" s="53">
        <v>-0.83671218333031405</v>
      </c>
      <c r="J1553" s="129">
        <v>-79.4849467277527</v>
      </c>
      <c r="K1553" s="24">
        <v>45072</v>
      </c>
      <c r="L1553" s="53" t="s">
        <v>70</v>
      </c>
      <c r="M1553" s="53" t="s">
        <v>17</v>
      </c>
      <c r="N1553" s="148" t="s">
        <v>1507</v>
      </c>
      <c r="O1553" s="148" t="s">
        <v>1400</v>
      </c>
      <c r="P1553" s="53">
        <v>7.72</v>
      </c>
      <c r="Q1553" s="53" t="s">
        <v>46</v>
      </c>
      <c r="R1553" s="53" t="s">
        <v>109</v>
      </c>
      <c r="S1553" s="53" t="s">
        <v>647</v>
      </c>
      <c r="T1553" s="53"/>
      <c r="U1553" s="53" t="s">
        <v>50</v>
      </c>
    </row>
    <row r="1554" spans="1:21" s="186" customFormat="1" ht="15" customHeight="1" x14ac:dyDescent="0.25">
      <c r="A1554" s="53" t="str">
        <f>IFERROR(VLOOKUP(D1554,[28]CODIGOS!$A$1:$I$1872,2,0),"CODIGO INVALIDO ")</f>
        <v>ZONA 5</v>
      </c>
      <c r="B1554" s="53" t="str">
        <f>IFERROR(VLOOKUP(D1554,[28]CODIGOS!$A$1:$I$1872,3,0),"CODIGO INVALIDO ")</f>
        <v>LOS RIOS</v>
      </c>
      <c r="C1554" s="53" t="str">
        <f>IFERROR(VLOOKUP(D1554,[28]CODIGOS!$A$1:$I$1872,4,0),"CODIGO INVALIDO ")</f>
        <v>VALENCIA</v>
      </c>
      <c r="D1554" s="53" t="s">
        <v>2016</v>
      </c>
      <c r="E1554" s="53" t="str">
        <f>IFERROR(VLOOKUP(D1554,[29]CODIGOS!$A$1:$I$1872,6,0),"CODIGO INVALIDO ")</f>
        <v>BUENA FE</v>
      </c>
      <c r="F1554" s="53" t="str">
        <f>IFERROR(VLOOKUP(D1554,[29]CODIGOS!$A$1:$I$1872,7,0),"CODIGO INVALIDO ")</f>
        <v>VALENCIA</v>
      </c>
      <c r="G1554" s="53" t="str">
        <f>IFERROR(VLOOKUP(D1554,[29]CODIGOS!$A$1:$I$1872,8,0),"CODIGO INVALIDO ")</f>
        <v>VALENCIA 1</v>
      </c>
      <c r="H1554" s="53" t="s">
        <v>2018</v>
      </c>
      <c r="I1554" s="53">
        <v>-0.95061819999999997</v>
      </c>
      <c r="J1554" s="129">
        <v>-79.356700500000002</v>
      </c>
      <c r="K1554" s="24">
        <v>45073</v>
      </c>
      <c r="L1554" s="53" t="s">
        <v>70</v>
      </c>
      <c r="M1554" s="53" t="s">
        <v>17</v>
      </c>
      <c r="N1554" s="148" t="s">
        <v>1481</v>
      </c>
      <c r="O1554" s="148" t="s">
        <v>2013</v>
      </c>
      <c r="P1554" s="53">
        <v>3.45</v>
      </c>
      <c r="Q1554" s="53" t="s">
        <v>46</v>
      </c>
      <c r="R1554" s="53" t="s">
        <v>1120</v>
      </c>
      <c r="S1554" s="53" t="s">
        <v>2019</v>
      </c>
      <c r="T1554" s="53"/>
      <c r="U1554" s="53" t="s">
        <v>50</v>
      </c>
    </row>
    <row r="1555" spans="1:21" s="186" customFormat="1" ht="15" customHeight="1" x14ac:dyDescent="0.25">
      <c r="A1555" s="53" t="str">
        <f>IFERROR(VLOOKUP(D1555,[28]CODIGOS!$A$1:$I$1872,2,0),"CODIGO INVALIDO ")</f>
        <v>ZONA 5</v>
      </c>
      <c r="B1555" s="53" t="str">
        <f>IFERROR(VLOOKUP(D1555,[28]CODIGOS!$A$1:$I$1872,3,0),"CODIGO INVALIDO ")</f>
        <v>LOS RIOS</v>
      </c>
      <c r="C1555" s="53" t="str">
        <f>IFERROR(VLOOKUP(D1555,[28]CODIGOS!$A$1:$I$1872,4,0),"CODIGO INVALIDO ")</f>
        <v>MOCACHE</v>
      </c>
      <c r="D1555" s="53" t="s">
        <v>291</v>
      </c>
      <c r="E1555" s="53" t="str">
        <f>IFERROR(VLOOKUP(D1555,[29]CODIGOS!$A$1:$I$1872,6,0),"CODIGO INVALIDO ")</f>
        <v>QUEVEDO</v>
      </c>
      <c r="F1555" s="53" t="str">
        <f>IFERROR(VLOOKUP(D1555,[29]CODIGOS!$A$1:$I$1872,7,0),"CODIGO INVALIDO ")</f>
        <v>MOCACHE</v>
      </c>
      <c r="G1555" s="53" t="str">
        <f>IFERROR(VLOOKUP(D1555,[29]CODIGOS!$A$1:$I$1872,8,0),"CODIGO INVALIDO ")</f>
        <v>MOCACHE 2</v>
      </c>
      <c r="H1555" s="53" t="s">
        <v>2020</v>
      </c>
      <c r="I1555" s="53">
        <v>-1.18579504721458</v>
      </c>
      <c r="J1555" s="129">
        <v>-79.5343208312988</v>
      </c>
      <c r="K1555" s="24">
        <v>45073</v>
      </c>
      <c r="L1555" s="53" t="s">
        <v>70</v>
      </c>
      <c r="M1555" s="53" t="s">
        <v>17</v>
      </c>
      <c r="N1555" s="148" t="s">
        <v>1728</v>
      </c>
      <c r="O1555" s="148" t="s">
        <v>1473</v>
      </c>
      <c r="P1555" s="53">
        <v>4.72</v>
      </c>
      <c r="Q1555" s="53" t="s">
        <v>46</v>
      </c>
      <c r="R1555" s="53" t="s">
        <v>109</v>
      </c>
      <c r="S1555" s="53" t="s">
        <v>647</v>
      </c>
      <c r="T1555" s="53"/>
      <c r="U1555" s="53" t="s">
        <v>50</v>
      </c>
    </row>
    <row r="1556" spans="1:21" s="186" customFormat="1" ht="15" customHeight="1" x14ac:dyDescent="0.25">
      <c r="A1556" s="53" t="str">
        <f>IFERROR(VLOOKUP(D1556,[28]CODIGOS!$A$1:$I$1872,2,0),"CODIGO INVALIDO ")</f>
        <v>ZONA 5</v>
      </c>
      <c r="B1556" s="53" t="str">
        <f>IFERROR(VLOOKUP(D1556,[28]CODIGOS!$A$1:$I$1872,3,0),"CODIGO INVALIDO ")</f>
        <v>LOS RIOS</v>
      </c>
      <c r="C1556" s="53" t="str">
        <f>IFERROR(VLOOKUP(D1556,[28]CODIGOS!$A$1:$I$1872,4,0),"CODIGO INVALIDO ")</f>
        <v>MONTALVO</v>
      </c>
      <c r="D1556" s="53" t="s">
        <v>435</v>
      </c>
      <c r="E1556" s="53" t="str">
        <f>IFERROR(VLOOKUP(D1556,[29]CODIGOS!$A$1:$I$1872,6,0),"CODIGO INVALIDO ")</f>
        <v>BABAHOYO</v>
      </c>
      <c r="F1556" s="53" t="str">
        <f>IFERROR(VLOOKUP(D1556,[29]CODIGOS!$A$1:$I$1872,7,0),"CODIGO INVALIDO ")</f>
        <v>MONTALVO</v>
      </c>
      <c r="G1556" s="53" t="str">
        <f>IFERROR(VLOOKUP(D1556,[29]CODIGOS!$A$1:$I$1872,8,0),"CODIGO INVALIDO ")</f>
        <v>MONTALVO 1</v>
      </c>
      <c r="H1556" s="53" t="s">
        <v>2021</v>
      </c>
      <c r="I1556" s="53">
        <v>-1.78567582006946</v>
      </c>
      <c r="J1556" s="129">
        <v>-79.280519485473604</v>
      </c>
      <c r="K1556" s="24">
        <v>45077</v>
      </c>
      <c r="L1556" s="53" t="s">
        <v>70</v>
      </c>
      <c r="M1556" s="53" t="s">
        <v>17</v>
      </c>
      <c r="N1556" s="148" t="s">
        <v>1393</v>
      </c>
      <c r="O1556" s="148" t="s">
        <v>1728</v>
      </c>
      <c r="P1556" s="53">
        <v>3.93</v>
      </c>
      <c r="Q1556" s="53" t="s">
        <v>550</v>
      </c>
      <c r="R1556" s="53" t="s">
        <v>47</v>
      </c>
      <c r="S1556" s="53" t="s">
        <v>372</v>
      </c>
      <c r="T1556" s="53" t="s">
        <v>266</v>
      </c>
      <c r="U1556" s="53" t="s">
        <v>50</v>
      </c>
    </row>
    <row r="1557" spans="1:21" s="186" customFormat="1" ht="15" customHeight="1" x14ac:dyDescent="0.25">
      <c r="A1557" s="53" t="str">
        <f>IFERROR(VLOOKUP(D1557,[28]CODIGOS!$A$1:$I$1872,2,0),"CODIGO INVALIDO ")</f>
        <v>ZONA 5</v>
      </c>
      <c r="B1557" s="53" t="str">
        <f>IFERROR(VLOOKUP(D1557,[28]CODIGOS!$A$1:$I$1872,3,0),"CODIGO INVALIDO ")</f>
        <v>LOS RIOS</v>
      </c>
      <c r="C1557" s="53" t="str">
        <f>IFERROR(VLOOKUP(D1557,[28]CODIGOS!$A$1:$I$1872,4,0),"CODIGO INVALIDO ")</f>
        <v>PUEBLOVIEJO</v>
      </c>
      <c r="D1557" s="53" t="s">
        <v>2022</v>
      </c>
      <c r="E1557" s="53" t="str">
        <f>IFERROR(VLOOKUP(D1557,[29]CODIGOS!$A$1:$I$1872,6,0),"CODIGO INVALIDO ")</f>
        <v>PUEBLOVIEJO</v>
      </c>
      <c r="F1557" s="53" t="str">
        <f>IFERROR(VLOOKUP(D1557,[29]CODIGOS!$A$1:$I$1872,7,0),"CODIGO INVALIDO ")</f>
        <v>PUEBLO VIEJO</v>
      </c>
      <c r="G1557" s="53" t="str">
        <f>IFERROR(VLOOKUP(D1557,[29]CODIGOS!$A$1:$I$1872,8,0),"CODIGO INVALIDO ")</f>
        <v>PUEBLO VIEJO 1</v>
      </c>
      <c r="H1557" s="53" t="s">
        <v>2023</v>
      </c>
      <c r="I1557" s="53">
        <v>-1.56132444583196</v>
      </c>
      <c r="J1557" s="129">
        <v>-79.528999328613295</v>
      </c>
      <c r="K1557" s="24">
        <v>45079</v>
      </c>
      <c r="L1557" s="53" t="s">
        <v>70</v>
      </c>
      <c r="M1557" s="53" t="s">
        <v>17</v>
      </c>
      <c r="N1557" s="148" t="s">
        <v>1477</v>
      </c>
      <c r="O1557" s="148" t="s">
        <v>2024</v>
      </c>
      <c r="P1557" s="53">
        <v>70.040000000000006</v>
      </c>
      <c r="Q1557" s="53" t="s">
        <v>550</v>
      </c>
      <c r="R1557" s="53" t="s">
        <v>109</v>
      </c>
      <c r="S1557" s="53" t="s">
        <v>647</v>
      </c>
      <c r="T1557" s="53"/>
      <c r="U1557" s="23" t="s">
        <v>50</v>
      </c>
    </row>
    <row r="1558" spans="1:21" s="186" customFormat="1" ht="15" customHeight="1" x14ac:dyDescent="0.25">
      <c r="A1558" s="53" t="str">
        <f>IFERROR(VLOOKUP(D1558,[28]CODIGOS!$A$1:$I$1872,2,0),"CODIGO INVALIDO ")</f>
        <v>ZONA 5</v>
      </c>
      <c r="B1558" s="53" t="str">
        <f>IFERROR(VLOOKUP(D1558,[28]CODIGOS!$A$1:$I$1872,3,0),"CODIGO INVALIDO ")</f>
        <v>LOS RIOS</v>
      </c>
      <c r="C1558" s="53" t="str">
        <f>IFERROR(VLOOKUP(D1558,[28]CODIGOS!$A$1:$I$1872,4,0),"CODIGO INVALIDO ")</f>
        <v>VENTANAS</v>
      </c>
      <c r="D1558" s="53" t="s">
        <v>2025</v>
      </c>
      <c r="E1558" s="53" t="str">
        <f>IFERROR(VLOOKUP(D1558,[29]CODIGOS!$A$1:$I$1872,6,0),"CODIGO INVALIDO ")</f>
        <v>VENTANAS</v>
      </c>
      <c r="F1558" s="53" t="str">
        <f>IFERROR(VLOOKUP(D1558,[29]CODIGOS!$A$1:$I$1872,7,0),"CODIGO INVALIDO ")</f>
        <v>ZAPOTAL NUEVO</v>
      </c>
      <c r="G1558" s="53" t="str">
        <f>IFERROR(VLOOKUP(D1558,[29]CODIGOS!$A$1:$I$1872,8,0),"CODIGO INVALIDO ")</f>
        <v>ZAPOTAL NUEVO 1</v>
      </c>
      <c r="H1558" s="53" t="s">
        <v>2026</v>
      </c>
      <c r="I1558" s="53">
        <v>-1.6229446000000001</v>
      </c>
      <c r="J1558" s="129">
        <v>-79.466289281845107</v>
      </c>
      <c r="K1558" s="24">
        <v>45107</v>
      </c>
      <c r="L1558" s="53" t="s">
        <v>70</v>
      </c>
      <c r="M1558" s="53" t="s">
        <v>17</v>
      </c>
      <c r="N1558" s="148" t="s">
        <v>1481</v>
      </c>
      <c r="O1558" s="148" t="s">
        <v>1400</v>
      </c>
      <c r="P1558" s="53">
        <v>12</v>
      </c>
      <c r="Q1558" s="23" t="s">
        <v>550</v>
      </c>
      <c r="R1558" s="53" t="s">
        <v>109</v>
      </c>
      <c r="S1558" s="53" t="s">
        <v>647</v>
      </c>
      <c r="T1558" s="53"/>
      <c r="U1558" s="23" t="s">
        <v>50</v>
      </c>
    </row>
    <row r="1559" spans="1:21" s="186" customFormat="1" ht="15" customHeight="1" x14ac:dyDescent="0.25">
      <c r="A1559" s="53" t="str">
        <f>IFERROR(VLOOKUP(D1559,[28]CODIGOS!$A$1:$I$1872,2,0),"CODIGO INVALIDO ")</f>
        <v>ZONA 5</v>
      </c>
      <c r="B1559" s="53" t="str">
        <f>IFERROR(VLOOKUP(D1559,[28]CODIGOS!$A$1:$I$1872,3,0),"CODIGO INVALIDO ")</f>
        <v>LOS RIOS</v>
      </c>
      <c r="C1559" s="53" t="str">
        <f>IFERROR(VLOOKUP(D1559,[28]CODIGOS!$A$1:$I$1872,4,0),"CODIGO INVALIDO ")</f>
        <v>MONTALVO</v>
      </c>
      <c r="D1559" s="53" t="s">
        <v>435</v>
      </c>
      <c r="E1559" s="53" t="str">
        <f>IFERROR(VLOOKUP(D1559,[29]CODIGOS!$A$1:$I$1872,6,0),"CODIGO INVALIDO ")</f>
        <v>BABAHOYO</v>
      </c>
      <c r="F1559" s="53" t="str">
        <f>IFERROR(VLOOKUP(D1559,[29]CODIGOS!$A$1:$I$1872,7,0),"CODIGO INVALIDO ")</f>
        <v>MONTALVO</v>
      </c>
      <c r="G1559" s="53" t="str">
        <f>IFERROR(VLOOKUP(D1559,[29]CODIGOS!$A$1:$I$1872,8,0),"CODIGO INVALIDO ")</f>
        <v>MONTALVO 1</v>
      </c>
      <c r="H1559" s="53" t="s">
        <v>2027</v>
      </c>
      <c r="I1559" s="53">
        <v>-1.8024153000000001</v>
      </c>
      <c r="J1559" s="129">
        <v>-79.300078200000002</v>
      </c>
      <c r="K1559" s="24">
        <v>45108</v>
      </c>
      <c r="L1559" s="53" t="s">
        <v>70</v>
      </c>
      <c r="M1559" s="53" t="s">
        <v>17</v>
      </c>
      <c r="N1559" s="148" t="s">
        <v>1479</v>
      </c>
      <c r="O1559" s="148" t="s">
        <v>1400</v>
      </c>
      <c r="P1559" s="53">
        <v>50.97</v>
      </c>
      <c r="Q1559" s="23" t="s">
        <v>550</v>
      </c>
      <c r="R1559" s="53" t="s">
        <v>109</v>
      </c>
      <c r="S1559" s="53" t="s">
        <v>647</v>
      </c>
      <c r="T1559" s="53"/>
      <c r="U1559" s="23" t="s">
        <v>50</v>
      </c>
    </row>
    <row r="1560" spans="1:21" s="186" customFormat="1" ht="15" customHeight="1" x14ac:dyDescent="0.25">
      <c r="A1560" s="53" t="str">
        <f>IFERROR(VLOOKUP(D1560,[28]CODIGOS!$A$1:$I$1872,2,0),"CODIGO INVALIDO ")</f>
        <v>ZONA 5</v>
      </c>
      <c r="B1560" s="53" t="str">
        <f>IFERROR(VLOOKUP(D1560,[28]CODIGOS!$A$1:$I$1872,3,0),"CODIGO INVALIDO ")</f>
        <v>LOS RIOS</v>
      </c>
      <c r="C1560" s="53" t="str">
        <f>IFERROR(VLOOKUP(D1560,[28]CODIGOS!$A$1:$I$1872,4,0),"CODIGO INVALIDO ")</f>
        <v>MONTALVO</v>
      </c>
      <c r="D1560" s="53" t="s">
        <v>67</v>
      </c>
      <c r="E1560" s="53" t="str">
        <f>IFERROR(VLOOKUP(D1560,[29]CODIGOS!$A$1:$I$1872,6,0),"CODIGO INVALIDO ")</f>
        <v>BABAHOYO</v>
      </c>
      <c r="F1560" s="53" t="str">
        <f>IFERROR(VLOOKUP(D1560,[29]CODIGOS!$A$1:$I$1872,7,0),"CODIGO INVALIDO ")</f>
        <v>LA ESMERALDA</v>
      </c>
      <c r="G1560" s="53" t="str">
        <f>IFERROR(VLOOKUP(D1560,[29]CODIGOS!$A$1:$I$1872,8,0),"CODIGO INVALIDO ")</f>
        <v>LA ESMERALDA 2</v>
      </c>
      <c r="H1560" s="53" t="s">
        <v>2028</v>
      </c>
      <c r="I1560" s="53">
        <v>-1.8278835232805899</v>
      </c>
      <c r="J1560" s="129">
        <v>-79.269018173217702</v>
      </c>
      <c r="K1560" s="24">
        <v>45108</v>
      </c>
      <c r="L1560" s="53" t="s">
        <v>70</v>
      </c>
      <c r="M1560" s="53" t="s">
        <v>17</v>
      </c>
      <c r="N1560" s="148" t="s">
        <v>1852</v>
      </c>
      <c r="O1560" s="148" t="s">
        <v>1400</v>
      </c>
      <c r="P1560" s="53">
        <v>5.84</v>
      </c>
      <c r="Q1560" s="23" t="s">
        <v>550</v>
      </c>
      <c r="R1560" s="53" t="s">
        <v>109</v>
      </c>
      <c r="S1560" s="53" t="s">
        <v>647</v>
      </c>
      <c r="T1560" s="53"/>
      <c r="U1560" s="23" t="s">
        <v>50</v>
      </c>
    </row>
    <row r="1561" spans="1:21" s="186" customFormat="1" ht="15" customHeight="1" x14ac:dyDescent="0.25">
      <c r="A1561" s="53" t="str">
        <f>IFERROR(VLOOKUP(D1561,[28]CODIGOS!$A$1:$I$1872,2,0),"CODIGO INVALIDO ")</f>
        <v>ZONA 5</v>
      </c>
      <c r="B1561" s="53" t="str">
        <f>IFERROR(VLOOKUP(D1561,[28]CODIGOS!$A$1:$I$1872,3,0),"CODIGO INVALIDO ")</f>
        <v>LOS RIOS</v>
      </c>
      <c r="C1561" s="53" t="str">
        <f>IFERROR(VLOOKUP(D1561,[28]CODIGOS!$A$1:$I$1872,4,0),"CODIGO INVALIDO ")</f>
        <v>VENTANAS</v>
      </c>
      <c r="D1561" s="53" t="s">
        <v>2025</v>
      </c>
      <c r="E1561" s="53" t="str">
        <f>IFERROR(VLOOKUP(D1561,[29]CODIGOS!$A$1:$I$1872,6,0),"CODIGO INVALIDO ")</f>
        <v>VENTANAS</v>
      </c>
      <c r="F1561" s="53" t="str">
        <f>IFERROR(VLOOKUP(D1561,[29]CODIGOS!$A$1:$I$1872,7,0),"CODIGO INVALIDO ")</f>
        <v>ZAPOTAL NUEVO</v>
      </c>
      <c r="G1561" s="53" t="str">
        <f>IFERROR(VLOOKUP(D1561,[29]CODIGOS!$A$1:$I$1872,8,0),"CODIGO INVALIDO ")</f>
        <v>ZAPOTAL NUEVO 1</v>
      </c>
      <c r="H1561" s="53" t="s">
        <v>2029</v>
      </c>
      <c r="I1561" s="53">
        <v>-1.42566293552316</v>
      </c>
      <c r="J1561" s="129">
        <v>-79.380555152892995</v>
      </c>
      <c r="K1561" s="24">
        <v>45125</v>
      </c>
      <c r="L1561" s="53" t="s">
        <v>70</v>
      </c>
      <c r="M1561" s="53" t="s">
        <v>17</v>
      </c>
      <c r="N1561" s="148" t="s">
        <v>1400</v>
      </c>
      <c r="O1561" s="148" t="s">
        <v>1399</v>
      </c>
      <c r="P1561" s="53">
        <v>5</v>
      </c>
      <c r="Q1561" s="53" t="s">
        <v>550</v>
      </c>
      <c r="R1561" s="53" t="s">
        <v>109</v>
      </c>
      <c r="S1561" s="53" t="s">
        <v>647</v>
      </c>
      <c r="T1561" s="53"/>
      <c r="U1561" s="23" t="s">
        <v>50</v>
      </c>
    </row>
    <row r="1562" spans="1:21" s="186" customFormat="1" ht="15" customHeight="1" x14ac:dyDescent="0.25">
      <c r="A1562" s="53" t="str">
        <f>IFERROR(VLOOKUP(D1562,[28]CODIGOS!$A$1:$I$1872,2,0),"CODIGO INVALIDO ")</f>
        <v>ZONA 5</v>
      </c>
      <c r="B1562" s="53" t="str">
        <f>IFERROR(VLOOKUP(D1562,[28]CODIGOS!$A$1:$I$1872,3,0),"CODIGO INVALIDO ")</f>
        <v>LOS RIOS</v>
      </c>
      <c r="C1562" s="53" t="str">
        <f>IFERROR(VLOOKUP(D1562,[28]CODIGOS!$A$1:$I$1872,4,0),"CODIGO INVALIDO ")</f>
        <v>VINCES</v>
      </c>
      <c r="D1562" s="53" t="s">
        <v>66</v>
      </c>
      <c r="E1562" s="53" t="str">
        <f>IFERROR(VLOOKUP(D1562,[29]CODIGOS!$A$1:$I$1872,6,0),"CODIGO INVALIDO ")</f>
        <v>VINCES</v>
      </c>
      <c r="F1562" s="53" t="str">
        <f>IFERROR(VLOOKUP(D1562,[29]CODIGOS!$A$1:$I$1872,7,0),"CODIGO INVALIDO ")</f>
        <v>ABRAS DE MANTEQUILLA</v>
      </c>
      <c r="G1562" s="53" t="str">
        <f>IFERROR(VLOOKUP(D1562,[29]CODIGOS!$A$1:$I$1872,8,0),"CODIGO INVALIDO ")</f>
        <v>ABRAS DE MANTEQUILLA 1</v>
      </c>
      <c r="H1562" s="53" t="s">
        <v>1056</v>
      </c>
      <c r="I1562" s="53">
        <v>0.89769326344937195</v>
      </c>
      <c r="J1562" s="129">
        <v>-79.499822258949294</v>
      </c>
      <c r="K1562" s="24">
        <v>45154</v>
      </c>
      <c r="L1562" s="53" t="s">
        <v>70</v>
      </c>
      <c r="M1562" s="53" t="s">
        <v>17</v>
      </c>
      <c r="N1562" s="148">
        <v>0.70833333333333337</v>
      </c>
      <c r="O1562" s="148">
        <v>0.75</v>
      </c>
      <c r="P1562" s="53">
        <v>9.7100000000000009</v>
      </c>
      <c r="Q1562" s="53" t="s">
        <v>550</v>
      </c>
      <c r="R1562" s="23" t="s">
        <v>47</v>
      </c>
      <c r="S1562" s="53" t="s">
        <v>49</v>
      </c>
      <c r="T1562" s="53"/>
      <c r="U1562" s="23" t="s">
        <v>50</v>
      </c>
    </row>
    <row r="1563" spans="1:21" s="186" customFormat="1" ht="15" customHeight="1" x14ac:dyDescent="0.25">
      <c r="A1563" s="53" t="str">
        <f>IFERROR(VLOOKUP(D1563,[28]CODIGOS!$A$1:$I$1872,2,0),"CODIGO INVALIDO ")</f>
        <v>ZONA 5</v>
      </c>
      <c r="B1563" s="53" t="str">
        <f>IFERROR(VLOOKUP(D1563,[28]CODIGOS!$A$1:$I$1872,3,0),"CODIGO INVALIDO ")</f>
        <v>LOS RIOS</v>
      </c>
      <c r="C1563" s="53" t="str">
        <f>IFERROR(VLOOKUP(D1563,[28]CODIGOS!$A$1:$I$1872,4,0),"CODIGO INVALIDO ")</f>
        <v>QUEVEDO</v>
      </c>
      <c r="D1563" s="53" t="s">
        <v>2030</v>
      </c>
      <c r="E1563" s="53" t="str">
        <f>IFERROR(VLOOKUP(D1563,[29]CODIGOS!$A$1:$I$1872,6,0),"CODIGO INVALIDO ")</f>
        <v>QUEVEDO</v>
      </c>
      <c r="F1563" s="53" t="str">
        <f>IFERROR(VLOOKUP(D1563,[29]CODIGOS!$A$1:$I$1872,7,0),"CODIGO INVALIDO ")</f>
        <v>DIVINO NIÑO</v>
      </c>
      <c r="G1563" s="53" t="str">
        <f>IFERROR(VLOOKUP(D1563,[29]CODIGOS!$A$1:$I$1872,8,0),"CODIGO INVALIDO ")</f>
        <v>DIVINO NIÑO 1</v>
      </c>
      <c r="H1563" s="53" t="s">
        <v>2031</v>
      </c>
      <c r="I1563" s="53">
        <v>-1.0063988986565</v>
      </c>
      <c r="J1563" s="129">
        <v>-79.447202682495103</v>
      </c>
      <c r="K1563" s="24">
        <v>45156</v>
      </c>
      <c r="L1563" s="53" t="s">
        <v>70</v>
      </c>
      <c r="M1563" s="53" t="s">
        <v>17</v>
      </c>
      <c r="N1563" s="148">
        <v>0.4375</v>
      </c>
      <c r="O1563" s="148">
        <v>0.58333333333333337</v>
      </c>
      <c r="P1563" s="53">
        <v>12.81</v>
      </c>
      <c r="Q1563" s="53" t="s">
        <v>550</v>
      </c>
      <c r="R1563" s="23" t="s">
        <v>47</v>
      </c>
      <c r="S1563" s="53" t="s">
        <v>908</v>
      </c>
      <c r="T1563" s="53"/>
      <c r="U1563" s="23" t="s">
        <v>50</v>
      </c>
    </row>
    <row r="1564" spans="1:21" s="186" customFormat="1" ht="15" customHeight="1" x14ac:dyDescent="0.25">
      <c r="A1564" s="53" t="str">
        <f>IFERROR(VLOOKUP(D1564,[28]CODIGOS!$A$1:$I$1872,2,0),"CODIGO INVALIDO ")</f>
        <v>ZONA 5</v>
      </c>
      <c r="B1564" s="53" t="str">
        <f>IFERROR(VLOOKUP(D1564,[28]CODIGOS!$A$1:$I$1872,3,0),"CODIGO INVALIDO ")</f>
        <v>LOS RIOS</v>
      </c>
      <c r="C1564" s="53" t="str">
        <f>IFERROR(VLOOKUP(D1564,[28]CODIGOS!$A$1:$I$1872,4,0),"CODIGO INVALIDO ")</f>
        <v>VINCES</v>
      </c>
      <c r="D1564" s="53" t="s">
        <v>66</v>
      </c>
      <c r="E1564" s="53" t="str">
        <f>IFERROR(VLOOKUP(D1564,[29]CODIGOS!$A$1:$I$1872,6,0),"CODIGO INVALIDO ")</f>
        <v>VINCES</v>
      </c>
      <c r="F1564" s="53" t="str">
        <f>IFERROR(VLOOKUP(D1564,[29]CODIGOS!$A$1:$I$1872,7,0),"CODIGO INVALIDO ")</f>
        <v>ABRAS DE MANTEQUILLA</v>
      </c>
      <c r="G1564" s="53" t="str">
        <f>IFERROR(VLOOKUP(D1564,[29]CODIGOS!$A$1:$I$1872,8,0),"CODIGO INVALIDO ")</f>
        <v>ABRAS DE MANTEQUILLA 1</v>
      </c>
      <c r="H1564" s="53" t="s">
        <v>2032</v>
      </c>
      <c r="I1564" s="53">
        <v>-0.80064551918725202</v>
      </c>
      <c r="J1564" s="129">
        <v>-79.475162029266301</v>
      </c>
      <c r="K1564" s="24">
        <v>45162</v>
      </c>
      <c r="L1564" s="53" t="s">
        <v>70</v>
      </c>
      <c r="M1564" s="53" t="s">
        <v>17</v>
      </c>
      <c r="N1564" s="148">
        <v>0.52777777777777779</v>
      </c>
      <c r="O1564" s="148">
        <v>0.625</v>
      </c>
      <c r="P1564" s="53">
        <v>11.56</v>
      </c>
      <c r="Q1564" s="23" t="s">
        <v>550</v>
      </c>
      <c r="R1564" s="53" t="s">
        <v>109</v>
      </c>
      <c r="S1564" s="53" t="s">
        <v>647</v>
      </c>
      <c r="T1564" s="53"/>
      <c r="U1564" s="53" t="s">
        <v>50</v>
      </c>
    </row>
    <row r="1565" spans="1:21" s="186" customFormat="1" ht="15" customHeight="1" x14ac:dyDescent="0.25">
      <c r="A1565" s="53" t="str">
        <f>IFERROR(VLOOKUP(D1565,[28]CODIGOS!$A$1:$I$1872,2,0),"CODIGO INVALIDO ")</f>
        <v>ZONA 5</v>
      </c>
      <c r="B1565" s="53" t="str">
        <f>IFERROR(VLOOKUP(D1565,[28]CODIGOS!$A$1:$I$1872,3,0),"CODIGO INVALIDO ")</f>
        <v>LOS RIOS</v>
      </c>
      <c r="C1565" s="53" t="str">
        <f>IFERROR(VLOOKUP(D1565,[28]CODIGOS!$A$1:$I$1872,4,0),"CODIGO INVALIDO ")</f>
        <v>VINCES</v>
      </c>
      <c r="D1565" s="53" t="s">
        <v>66</v>
      </c>
      <c r="E1565" s="53" t="str">
        <f>IFERROR(VLOOKUP(D1565,[29]CODIGOS!$A$1:$I$1872,6,0),"CODIGO INVALIDO ")</f>
        <v>VINCES</v>
      </c>
      <c r="F1565" s="53" t="str">
        <f>IFERROR(VLOOKUP(D1565,[29]CODIGOS!$A$1:$I$1872,7,0),"CODIGO INVALIDO ")</f>
        <v>ABRAS DE MANTEQUILLA</v>
      </c>
      <c r="G1565" s="53" t="str">
        <f>IFERROR(VLOOKUP(D1565,[29]CODIGOS!$A$1:$I$1872,8,0),"CODIGO INVALIDO ")</f>
        <v>ABRAS DE MANTEQUILLA 1</v>
      </c>
      <c r="H1565" s="53" t="s">
        <v>2033</v>
      </c>
      <c r="I1565" s="53">
        <v>-0.83794675750747405</v>
      </c>
      <c r="J1565" s="129">
        <v>-79.4865229327458</v>
      </c>
      <c r="K1565" s="24">
        <v>45223</v>
      </c>
      <c r="L1565" s="53" t="s">
        <v>70</v>
      </c>
      <c r="M1565" s="148" t="s">
        <v>17</v>
      </c>
      <c r="N1565" s="148">
        <v>0.58333333333333337</v>
      </c>
      <c r="O1565" s="148">
        <v>0.625</v>
      </c>
      <c r="P1565" s="53">
        <v>23.54</v>
      </c>
      <c r="Q1565" s="23" t="s">
        <v>550</v>
      </c>
      <c r="R1565" s="53" t="s">
        <v>109</v>
      </c>
      <c r="S1565" s="53" t="s">
        <v>955</v>
      </c>
      <c r="T1565" s="53"/>
      <c r="U1565" s="53" t="s">
        <v>50</v>
      </c>
    </row>
    <row r="1566" spans="1:21" s="186" customFormat="1" ht="15" customHeight="1" x14ac:dyDescent="0.25">
      <c r="A1566" s="53" t="str">
        <f>IFERROR(VLOOKUP(D1566,[28]CODIGOS!$A$1:$I$1872,2,0),"CODIGO INVALIDO ")</f>
        <v>ZONA 5</v>
      </c>
      <c r="B1566" s="53" t="str">
        <f>IFERROR(VLOOKUP(D1566,[28]CODIGOS!$A$1:$I$1872,3,0),"CODIGO INVALIDO ")</f>
        <v>LOS RIOS</v>
      </c>
      <c r="C1566" s="53" t="str">
        <f>IFERROR(VLOOKUP(D1566,[28]CODIGOS!$A$1:$I$1872,4,0),"CODIGO INVALIDO ")</f>
        <v>VINCES</v>
      </c>
      <c r="D1566" s="53" t="s">
        <v>66</v>
      </c>
      <c r="E1566" s="53" t="str">
        <f>IFERROR(VLOOKUP(D1566,[29]CODIGOS!$A$1:$I$1872,6,0),"CODIGO INVALIDO ")</f>
        <v>VINCES</v>
      </c>
      <c r="F1566" s="53" t="str">
        <f>IFERROR(VLOOKUP(D1566,[29]CODIGOS!$A$1:$I$1872,7,0),"CODIGO INVALIDO ")</f>
        <v>ABRAS DE MANTEQUILLA</v>
      </c>
      <c r="G1566" s="53" t="str">
        <f>IFERROR(VLOOKUP(D1566,[29]CODIGOS!$A$1:$I$1872,8,0),"CODIGO INVALIDO ")</f>
        <v>ABRAS DE MANTEQUILLA 1</v>
      </c>
      <c r="H1566" s="53" t="s">
        <v>2033</v>
      </c>
      <c r="I1566" s="53">
        <v>-0.87489721459691805</v>
      </c>
      <c r="J1566" s="129">
        <v>-79.488127827644306</v>
      </c>
      <c r="K1566" s="24">
        <v>45223</v>
      </c>
      <c r="L1566" s="53" t="s">
        <v>70</v>
      </c>
      <c r="M1566" s="148" t="s">
        <v>17</v>
      </c>
      <c r="N1566" s="148">
        <v>0.47916666666666669</v>
      </c>
      <c r="O1566" s="148">
        <v>0.54166666666666663</v>
      </c>
      <c r="P1566" s="53">
        <v>10.5</v>
      </c>
      <c r="Q1566" s="23" t="s">
        <v>550</v>
      </c>
      <c r="R1566" s="53" t="s">
        <v>109</v>
      </c>
      <c r="S1566" s="53" t="s">
        <v>647</v>
      </c>
      <c r="T1566" s="53"/>
      <c r="U1566" s="53" t="s">
        <v>50</v>
      </c>
    </row>
    <row r="1567" spans="1:21" s="186" customFormat="1" ht="15" customHeight="1" x14ac:dyDescent="0.25">
      <c r="A1567" s="53" t="str">
        <f>IFERROR(VLOOKUP(D1567,[28]CODIGOS!$A$1:$I$1872,2,0),"CODIGO INVALIDO ")</f>
        <v>ZONA 5</v>
      </c>
      <c r="B1567" s="53" t="str">
        <f>IFERROR(VLOOKUP(D1567,[28]CODIGOS!$A$1:$I$1872,3,0),"CODIGO INVALIDO ")</f>
        <v>LOS RIOS</v>
      </c>
      <c r="C1567" s="53" t="str">
        <f>IFERROR(VLOOKUP(D1567,[28]CODIGOS!$A$1:$I$1872,4,0),"CODIGO INVALIDO ")</f>
        <v>BUENA FE</v>
      </c>
      <c r="D1567" s="53" t="s">
        <v>2034</v>
      </c>
      <c r="E1567" s="53" t="str">
        <f>IFERROR(VLOOKUP(D1567,[29]CODIGOS!$A$1:$I$1872,6,0),"CODIGO INVALIDO ")</f>
        <v>BUENA FE</v>
      </c>
      <c r="F1567" s="53" t="str">
        <f>IFERROR(VLOOKUP(D1567,[29]CODIGOS!$A$1:$I$1872,7,0),"CODIGO INVALIDO ")</f>
        <v>LA RESERVA</v>
      </c>
      <c r="G1567" s="53" t="str">
        <f>IFERROR(VLOOKUP(D1567,[29]CODIGOS!$A$1:$I$1872,8,0),"CODIGO INVALIDO ")</f>
        <v>LA RESERVA 1</v>
      </c>
      <c r="H1567" s="53" t="s">
        <v>2033</v>
      </c>
      <c r="I1567" s="53">
        <v>-0.83709454995628196</v>
      </c>
      <c r="J1567" s="129">
        <v>-79.486103786307794</v>
      </c>
      <c r="K1567" s="24">
        <v>45227</v>
      </c>
      <c r="L1567" s="53" t="s">
        <v>70</v>
      </c>
      <c r="M1567" s="148" t="s">
        <v>17</v>
      </c>
      <c r="N1567" s="148">
        <v>0.58333333333333337</v>
      </c>
      <c r="O1567" s="148">
        <v>0.75</v>
      </c>
      <c r="P1567" s="53">
        <v>14.32</v>
      </c>
      <c r="Q1567" s="53" t="s">
        <v>550</v>
      </c>
      <c r="R1567" s="53" t="s">
        <v>47</v>
      </c>
      <c r="S1567" s="53" t="s">
        <v>329</v>
      </c>
      <c r="T1567" s="53"/>
      <c r="U1567" s="53" t="s">
        <v>50</v>
      </c>
    </row>
    <row r="1568" spans="1:21" s="186" customFormat="1" ht="15" customHeight="1" x14ac:dyDescent="0.2">
      <c r="A1568" s="53" t="str">
        <f>IFERROR(VLOOKUP(D1568,[28]CODIGOS!$A$1:$I$1872,2,0),"CODIGO INVALIDO ")</f>
        <v>ZONA 5</v>
      </c>
      <c r="B1568" s="53" t="str">
        <f>IFERROR(VLOOKUP(D1568,[28]CODIGOS!$A$1:$I$1872,3,0),"CODIGO INVALIDO ")</f>
        <v>LOS RIOS</v>
      </c>
      <c r="C1568" s="53" t="str">
        <f>IFERROR(VLOOKUP(D1568,[28]CODIGOS!$A$1:$I$1872,4,0),"CODIGO INVALIDO ")</f>
        <v>BUENA FE</v>
      </c>
      <c r="D1568" s="154" t="s">
        <v>885</v>
      </c>
      <c r="E1568" s="53" t="str">
        <f>IFERROR(VLOOKUP(D1568,[29]CODIGOS!$A$1:$I$1872,6,0),"CODIGO INVALIDO ")</f>
        <v>BUENA FE</v>
      </c>
      <c r="F1568" s="53" t="str">
        <f>IFERROR(VLOOKUP(D1568,[29]CODIGOS!$A$1:$I$1872,7,0),"CODIGO INVALIDO ")</f>
        <v>FUMISA</v>
      </c>
      <c r="G1568" s="53" t="str">
        <f>IFERROR(VLOOKUP(D1568,[29]CODIGOS!$A$1:$I$1872,8,0),"CODIGO INVALIDO ")</f>
        <v>FUMISA 1</v>
      </c>
      <c r="H1568" s="53" t="s">
        <v>2035</v>
      </c>
      <c r="I1568" s="53">
        <v>-0.74978847409531002</v>
      </c>
      <c r="J1568" s="129">
        <v>-79.466352158156397</v>
      </c>
      <c r="K1568" s="67">
        <v>45234</v>
      </c>
      <c r="L1568" s="53" t="s">
        <v>70</v>
      </c>
      <c r="M1568" s="53" t="s">
        <v>17</v>
      </c>
      <c r="N1568" s="148">
        <v>0.6875</v>
      </c>
      <c r="O1568" s="148">
        <v>0.72916666666666663</v>
      </c>
      <c r="P1568" s="53">
        <v>13.24</v>
      </c>
      <c r="Q1568" s="53" t="s">
        <v>550</v>
      </c>
      <c r="R1568" s="23" t="s">
        <v>109</v>
      </c>
      <c r="S1568" s="23" t="s">
        <v>647</v>
      </c>
      <c r="T1568" s="53"/>
      <c r="U1568" s="23" t="s">
        <v>50</v>
      </c>
    </row>
    <row r="1569" spans="1:21" s="186" customFormat="1" ht="15" customHeight="1" x14ac:dyDescent="0.2">
      <c r="A1569" s="53" t="str">
        <f>IFERROR(VLOOKUP(D1569,[28]CODIGOS!$A$1:$I$1872,2,0),"CODIGO INVALIDO ")</f>
        <v>ZONA 5</v>
      </c>
      <c r="B1569" s="53" t="str">
        <f>IFERROR(VLOOKUP(D1569,[28]CODIGOS!$A$1:$I$1872,3,0),"CODIGO INVALIDO ")</f>
        <v>LOS RIOS</v>
      </c>
      <c r="C1569" s="53" t="str">
        <f>IFERROR(VLOOKUP(D1569,[28]CODIGOS!$A$1:$I$1872,4,0),"CODIGO INVALIDO ")</f>
        <v>MONTALVO</v>
      </c>
      <c r="D1569" s="53" t="s">
        <v>435</v>
      </c>
      <c r="E1569" s="53" t="str">
        <f>IFERROR(VLOOKUP(D1569,[29]CODIGOS!$A$1:$I$1872,6,0),"CODIGO INVALIDO ")</f>
        <v>BABAHOYO</v>
      </c>
      <c r="F1569" s="53" t="str">
        <f>IFERROR(VLOOKUP(D1569,[29]CODIGOS!$A$1:$I$1872,7,0),"CODIGO INVALIDO ")</f>
        <v>MONTALVO</v>
      </c>
      <c r="G1569" s="53" t="str">
        <f>IFERROR(VLOOKUP(D1569,[29]CODIGOS!$A$1:$I$1872,8,0),"CODIGO INVALIDO ")</f>
        <v>MONTALVO 1</v>
      </c>
      <c r="H1569" s="53" t="s">
        <v>2036</v>
      </c>
      <c r="I1569" s="53">
        <v>-1.9008438764437801</v>
      </c>
      <c r="J1569" s="129">
        <v>-79.268159866332994</v>
      </c>
      <c r="K1569" s="67">
        <v>45237</v>
      </c>
      <c r="L1569" s="53" t="s">
        <v>70</v>
      </c>
      <c r="M1569" s="53" t="s">
        <v>17</v>
      </c>
      <c r="N1569" s="148">
        <v>0.55902777777777779</v>
      </c>
      <c r="O1569" s="148">
        <v>0.60416666666666663</v>
      </c>
      <c r="P1569" s="53">
        <v>60</v>
      </c>
      <c r="Q1569" s="53" t="s">
        <v>550</v>
      </c>
      <c r="R1569" s="23" t="s">
        <v>47</v>
      </c>
      <c r="S1569" s="23" t="s">
        <v>329</v>
      </c>
      <c r="T1569" s="53"/>
      <c r="U1569" s="23" t="s">
        <v>50</v>
      </c>
    </row>
    <row r="1570" spans="1:21" s="186" customFormat="1" ht="15" customHeight="1" x14ac:dyDescent="0.25">
      <c r="A1570" s="53" t="str">
        <f>IFERROR(VLOOKUP(D1570,[28]CODIGOS!$A$1:$I$1872,2,0),"CODIGO INVALIDO ")</f>
        <v>ZONA 5</v>
      </c>
      <c r="B1570" s="53" t="str">
        <f>IFERROR(VLOOKUP(D1570,[28]CODIGOS!$A$1:$I$1872,3,0),"CODIGO INVALIDO ")</f>
        <v>LOS RIOS</v>
      </c>
      <c r="C1570" s="53" t="str">
        <f>IFERROR(VLOOKUP(D1570,[28]CODIGOS!$A$1:$I$1872,4,0),"CODIGO INVALIDO ")</f>
        <v>MONTALVO</v>
      </c>
      <c r="D1570" s="53" t="s">
        <v>435</v>
      </c>
      <c r="E1570" s="53" t="str">
        <f>IFERROR(VLOOKUP(D1570,[29]CODIGOS!$A$1:$I$1872,6,0),"CODIGO INVALIDO ")</f>
        <v>BABAHOYO</v>
      </c>
      <c r="F1570" s="53" t="str">
        <f>IFERROR(VLOOKUP(D1570,[29]CODIGOS!$A$1:$I$1872,7,0),"CODIGO INVALIDO ")</f>
        <v>MONTALVO</v>
      </c>
      <c r="G1570" s="53" t="str">
        <f>IFERROR(VLOOKUP(D1570,[29]CODIGOS!$A$1:$I$1872,8,0),"CODIGO INVALIDO ")</f>
        <v>MONTALVO 1</v>
      </c>
      <c r="H1570" s="53" t="s">
        <v>2037</v>
      </c>
      <c r="I1570" s="53">
        <v>-1.7843611547625999</v>
      </c>
      <c r="J1570" s="129">
        <v>-79.2784741907018</v>
      </c>
      <c r="K1570" s="24">
        <v>45259</v>
      </c>
      <c r="L1570" s="53" t="s">
        <v>70</v>
      </c>
      <c r="M1570" s="53" t="s">
        <v>17</v>
      </c>
      <c r="N1570" s="148">
        <v>0.59375</v>
      </c>
      <c r="O1570" s="148">
        <v>0.63541666666666663</v>
      </c>
      <c r="P1570" s="53">
        <v>20.8</v>
      </c>
      <c r="Q1570" s="53" t="s">
        <v>550</v>
      </c>
      <c r="R1570" s="53" t="s">
        <v>109</v>
      </c>
      <c r="S1570" s="53" t="s">
        <v>647</v>
      </c>
      <c r="T1570" s="53"/>
      <c r="U1570" s="53" t="s">
        <v>50</v>
      </c>
    </row>
    <row r="1571" spans="1:21" s="189" customFormat="1" ht="15" customHeight="1" x14ac:dyDescent="0.2">
      <c r="A1571" s="150" t="str">
        <f>IFERROR(VLOOKUP(D1571,[28]CODIGOS!$A$1:$I$1872,2,0),"CODIGO INVALIDO ")</f>
        <v>ZONA 5</v>
      </c>
      <c r="B1571" s="150" t="str">
        <f>IFERROR(VLOOKUP(D1571,[28]CODIGOS!$A$1:$I$1872,3,0),"CODIGO INVALIDO ")</f>
        <v>LOS RIOS</v>
      </c>
      <c r="C1571" s="150" t="str">
        <f>IFERROR(VLOOKUP(D1571,[28]CODIGOS!$A$1:$I$1872,4,0),"CODIGO INVALIDO ")</f>
        <v>VENTANAS</v>
      </c>
      <c r="D1571" s="33" t="s">
        <v>2038</v>
      </c>
      <c r="E1571" s="150" t="str">
        <f>IFERROR(VLOOKUP(D1571,[29]CODIGOS!$A$1:$I$1872,6,0),"CODIGO INVALIDO ")</f>
        <v>VENTANAS</v>
      </c>
      <c r="F1571" s="150" t="str">
        <f>IFERROR(VLOOKUP(D1571,[29]CODIGOS!$A$1:$I$1872,7,0),"CODIGO INVALIDO ")</f>
        <v>VENTANAS CENTRO</v>
      </c>
      <c r="G1571" s="150" t="str">
        <f>IFERROR(VLOOKUP(D1571,[29]CODIGOS!$A$1:$I$1872,8,0),"CODIGO INVALIDO ")</f>
        <v>VENTANAS CENTRO 1</v>
      </c>
      <c r="H1571" s="150" t="s">
        <v>2039</v>
      </c>
      <c r="I1571" s="53">
        <v>-1.49187517508547</v>
      </c>
      <c r="J1571" s="129">
        <v>-79.389507683360705</v>
      </c>
      <c r="K1571" s="67">
        <v>45272</v>
      </c>
      <c r="L1571" s="150" t="s">
        <v>70</v>
      </c>
      <c r="M1571" s="150" t="s">
        <v>17</v>
      </c>
      <c r="N1571" s="148">
        <v>0.72916666666666663</v>
      </c>
      <c r="O1571" s="148">
        <v>0.77083333333333337</v>
      </c>
      <c r="P1571" s="53">
        <v>65</v>
      </c>
      <c r="Q1571" s="150" t="s">
        <v>550</v>
      </c>
      <c r="R1571" s="150" t="s">
        <v>109</v>
      </c>
      <c r="S1571" s="150" t="s">
        <v>372</v>
      </c>
      <c r="T1571" s="150"/>
      <c r="U1571" s="150" t="s">
        <v>50</v>
      </c>
    </row>
    <row r="1572" spans="1:21" s="186" customFormat="1" ht="15" customHeight="1" x14ac:dyDescent="0.25">
      <c r="A1572" s="53" t="str">
        <f>IFERROR(VLOOKUP(D1572,[28]CODIGOS!$A$1:$I$1872,2,0),"CODIGO INVALIDO ")</f>
        <v>ZONA 5</v>
      </c>
      <c r="B1572" s="53" t="str">
        <f>IFERROR(VLOOKUP(D1572,[28]CODIGOS!$A$1:$I$1872,3,0),"CODIGO INVALIDO ")</f>
        <v>SANTA ELENA</v>
      </c>
      <c r="C1572" s="53" t="str">
        <f>IFERROR(VLOOKUP(D1572,[28]CODIGOS!$A$1:$I$1872,4,0),"CODIGO INVALIDO ")</f>
        <v>SANTA ELENA</v>
      </c>
      <c r="D1572" s="53" t="s">
        <v>2040</v>
      </c>
      <c r="E1572" s="53" t="str">
        <f>IFERROR(VLOOKUP(D1572,[29]CODIGOS!$A$1:$I$1872,6,0),"CODIGO INVALIDO ")</f>
        <v>SANTA ELENA</v>
      </c>
      <c r="F1572" s="53" t="str">
        <f>IFERROR(VLOOKUP(D1572,[29]CODIGOS!$A$1:$I$1872,7,0),"CODIGO INVALIDO ")</f>
        <v>ATAHUALPA</v>
      </c>
      <c r="G1572" s="53" t="str">
        <f>IFERROR(VLOOKUP(D1572,[29]CODIGOS!$A$1:$I$1872,8,0),"CODIGO INVALIDO ")</f>
        <v>ATAHUALPA 2</v>
      </c>
      <c r="H1572" s="53" t="s">
        <v>2041</v>
      </c>
      <c r="I1572" s="53">
        <v>-2.2761382561556198</v>
      </c>
      <c r="J1572" s="129">
        <v>-80.738546848483793</v>
      </c>
      <c r="K1572" s="24">
        <v>44932</v>
      </c>
      <c r="L1572" s="53" t="s">
        <v>27</v>
      </c>
      <c r="M1572" s="53" t="s">
        <v>17</v>
      </c>
      <c r="N1572" s="148" t="s">
        <v>1473</v>
      </c>
      <c r="O1572" s="148" t="s">
        <v>2042</v>
      </c>
      <c r="P1572" s="53">
        <v>18.399999999999999</v>
      </c>
      <c r="Q1572" s="53" t="s">
        <v>46</v>
      </c>
      <c r="R1572" s="53" t="s">
        <v>109</v>
      </c>
      <c r="S1572" s="53" t="s">
        <v>372</v>
      </c>
      <c r="T1572" s="53"/>
      <c r="U1572" s="53" t="s">
        <v>50</v>
      </c>
    </row>
    <row r="1573" spans="1:21" s="186" customFormat="1" ht="15" customHeight="1" x14ac:dyDescent="0.25">
      <c r="A1573" s="53" t="str">
        <f>IFERROR(VLOOKUP(D1573,[28]CODIGOS!$A$1:$I$1872,2,0),"CODIGO INVALIDO ")</f>
        <v>ZONA 5</v>
      </c>
      <c r="B1573" s="53" t="str">
        <f>IFERROR(VLOOKUP(D1573,[28]CODIGOS!$A$1:$I$1872,3,0),"CODIGO INVALIDO ")</f>
        <v>SANTA ELENA</v>
      </c>
      <c r="C1573" s="53" t="str">
        <f>IFERROR(VLOOKUP(D1573,[28]CODIGOS!$A$1:$I$1872,4,0),"CODIGO INVALIDO ")</f>
        <v>SANTA ELENA</v>
      </c>
      <c r="D1573" s="53" t="s">
        <v>2043</v>
      </c>
      <c r="E1573" s="53" t="str">
        <f>IFERROR(VLOOKUP(D1573,[29]CODIGOS!$A$1:$I$1872,6,0),"CODIGO INVALIDO ")</f>
        <v>SANTA ELENA</v>
      </c>
      <c r="F1573" s="53" t="str">
        <f>IFERROR(VLOOKUP(D1573,[29]CODIGOS!$A$1:$I$1872,7,0),"CODIGO INVALIDO ")</f>
        <v>MONTAÑITA</v>
      </c>
      <c r="G1573" s="53" t="str">
        <f>IFERROR(VLOOKUP(D1573,[29]CODIGOS!$A$1:$I$1872,8,0),"CODIGO INVALIDO ")</f>
        <v>MONTAÑITA 1</v>
      </c>
      <c r="H1573" s="53" t="s">
        <v>2044</v>
      </c>
      <c r="I1573" s="53">
        <v>-1.8714949626221</v>
      </c>
      <c r="J1573" s="129">
        <v>-80.732549428939805</v>
      </c>
      <c r="K1573" s="24">
        <v>44981</v>
      </c>
      <c r="L1573" s="53" t="s">
        <v>27</v>
      </c>
      <c r="M1573" s="53" t="s">
        <v>17</v>
      </c>
      <c r="N1573" s="148" t="s">
        <v>1496</v>
      </c>
      <c r="O1573" s="148" t="s">
        <v>2045</v>
      </c>
      <c r="P1573" s="53">
        <v>4.3600000000000003</v>
      </c>
      <c r="Q1573" s="53" t="s">
        <v>46</v>
      </c>
      <c r="R1573" s="53" t="s">
        <v>47</v>
      </c>
      <c r="S1573" s="53" t="s">
        <v>480</v>
      </c>
      <c r="T1573" s="53"/>
      <c r="U1573" s="53" t="s">
        <v>50</v>
      </c>
    </row>
    <row r="1574" spans="1:21" s="185" customFormat="1" ht="15" customHeight="1" x14ac:dyDescent="0.25">
      <c r="A1574" s="53" t="str">
        <f>IFERROR(VLOOKUP(D1574,[28]CODIGOS!$A$1:$I$1872,2,0),"CODIGO INVALIDO ")</f>
        <v>ZONA 5</v>
      </c>
      <c r="B1574" s="53" t="str">
        <f>IFERROR(VLOOKUP(D1574,[28]CODIGOS!$A$1:$I$1872,3,0),"CODIGO INVALIDO ")</f>
        <v>SANTA ELENA</v>
      </c>
      <c r="C1574" s="53" t="str">
        <f>IFERROR(VLOOKUP(D1574,[28]CODIGOS!$A$1:$I$1872,4,0),"CODIGO INVALIDO ")</f>
        <v>SANTA ELENA</v>
      </c>
      <c r="D1574" s="37" t="s">
        <v>2043</v>
      </c>
      <c r="E1574" s="53" t="str">
        <f>IFERROR(VLOOKUP(D1574,[29]CODIGOS!$A$1:$I$1872,6,0),"CODIGO INVALIDO ")</f>
        <v>SANTA ELENA</v>
      </c>
      <c r="F1574" s="53" t="str">
        <f>IFERROR(VLOOKUP(D1574,[29]CODIGOS!$A$1:$I$1872,7,0),"CODIGO INVALIDO ")</f>
        <v>MONTAÑITA</v>
      </c>
      <c r="G1574" s="53" t="str">
        <f>IFERROR(VLOOKUP(D1574,[29]CODIGOS!$A$1:$I$1872,8,0),"CODIGO INVALIDO ")</f>
        <v>MONTAÑITA 1</v>
      </c>
      <c r="H1574" s="37" t="s">
        <v>2046</v>
      </c>
      <c r="I1574" s="37">
        <v>-2.2288191111256501</v>
      </c>
      <c r="J1574" s="129">
        <v>-80.909625469035603</v>
      </c>
      <c r="K1574" s="24">
        <v>45021</v>
      </c>
      <c r="L1574" s="37" t="s">
        <v>27</v>
      </c>
      <c r="M1574" s="53" t="s">
        <v>17</v>
      </c>
      <c r="N1574" s="166">
        <v>0.4548611111111111</v>
      </c>
      <c r="O1574" s="166">
        <v>0.83819444444444446</v>
      </c>
      <c r="P1574" s="37">
        <v>12.6</v>
      </c>
      <c r="Q1574" s="53" t="s">
        <v>46</v>
      </c>
      <c r="R1574" s="37" t="s">
        <v>47</v>
      </c>
      <c r="S1574" s="37" t="s">
        <v>49</v>
      </c>
      <c r="T1574" s="37"/>
      <c r="U1574" s="37" t="s">
        <v>50</v>
      </c>
    </row>
    <row r="1575" spans="1:21" s="185" customFormat="1" ht="15" customHeight="1" x14ac:dyDescent="0.25">
      <c r="A1575" s="53" t="str">
        <f>IFERROR(VLOOKUP(D1575,[28]CODIGOS!$A$1:$I$1872,2,0),"CODIGO INVALIDO ")</f>
        <v>ZONA 5</v>
      </c>
      <c r="B1575" s="53" t="str">
        <f>IFERROR(VLOOKUP(D1575,[28]CODIGOS!$A$1:$I$1872,3,0),"CODIGO INVALIDO ")</f>
        <v>SANTA ELENA</v>
      </c>
      <c r="C1575" s="53" t="str">
        <f>IFERROR(VLOOKUP(D1575,[28]CODIGOS!$A$1:$I$1872,4,0),"CODIGO INVALIDO ")</f>
        <v>SANTA ELENA</v>
      </c>
      <c r="D1575" s="37" t="s">
        <v>2047</v>
      </c>
      <c r="E1575" s="53" t="str">
        <f>IFERROR(VLOOKUP(D1575,[29]CODIGOS!$A$1:$I$1872,6,0),"CODIGO INVALIDO ")</f>
        <v>SANTA ELENA</v>
      </c>
      <c r="F1575" s="53" t="str">
        <f>IFERROR(VLOOKUP(D1575,[29]CODIGOS!$A$1:$I$1872,7,0),"CODIGO INVALIDO ")</f>
        <v>CHANDUY</v>
      </c>
      <c r="G1575" s="53" t="str">
        <f>IFERROR(VLOOKUP(D1575,[29]CODIGOS!$A$1:$I$1872,8,0),"CODIGO INVALIDO ")</f>
        <v>CHANDUY 2</v>
      </c>
      <c r="H1575" s="37" t="s">
        <v>2048</v>
      </c>
      <c r="I1575" s="37">
        <v>-2.3161026284014601</v>
      </c>
      <c r="J1575" s="129">
        <v>-80.569475136395695</v>
      </c>
      <c r="K1575" s="24">
        <v>45021</v>
      </c>
      <c r="L1575" s="37" t="s">
        <v>27</v>
      </c>
      <c r="M1575" s="53" t="s">
        <v>17</v>
      </c>
      <c r="N1575" s="166">
        <v>0.54166666666666663</v>
      </c>
      <c r="O1575" s="166">
        <v>0.84583333333333333</v>
      </c>
      <c r="P1575" s="37">
        <v>10</v>
      </c>
      <c r="Q1575" s="37" t="s">
        <v>46</v>
      </c>
      <c r="R1575" s="37" t="s">
        <v>47</v>
      </c>
      <c r="S1575" s="37" t="s">
        <v>513</v>
      </c>
      <c r="T1575" s="53" t="s">
        <v>266</v>
      </c>
      <c r="U1575" s="23" t="s">
        <v>50</v>
      </c>
    </row>
    <row r="1576" spans="1:21" s="186" customFormat="1" ht="15" customHeight="1" x14ac:dyDescent="0.25">
      <c r="A1576" s="53" t="str">
        <f>IFERROR(VLOOKUP(D1576,[28]CODIGOS!$A$1:$I$1872,2,0),"CODIGO INVALIDO ")</f>
        <v>ZONA 5</v>
      </c>
      <c r="B1576" s="53" t="str">
        <f>IFERROR(VLOOKUP(D1576,[28]CODIGOS!$A$1:$I$1872,3,0),"CODIGO INVALIDO ")</f>
        <v>SANTA ELENA</v>
      </c>
      <c r="C1576" s="53" t="str">
        <f>IFERROR(VLOOKUP(D1576,[28]CODIGOS!$A$1:$I$1872,4,0),"CODIGO INVALIDO ")</f>
        <v>SANTA ELENA</v>
      </c>
      <c r="D1576" s="53" t="s">
        <v>499</v>
      </c>
      <c r="E1576" s="53" t="str">
        <f>IFERROR(VLOOKUP(D1576,[29]CODIGOS!$A$1:$I$1872,6,0),"CODIGO INVALIDO ")</f>
        <v>SANTA ELENA</v>
      </c>
      <c r="F1576" s="53" t="str">
        <f>IFERROR(VLOOKUP(D1576,[29]CODIGOS!$A$1:$I$1872,7,0),"CODIGO INVALIDO ")</f>
        <v>SAN PABLO</v>
      </c>
      <c r="G1576" s="53" t="str">
        <f>IFERROR(VLOOKUP(D1576,[29]CODIGOS!$A$1:$I$1872,8,0),"CODIGO INVALIDO ")</f>
        <v>SAN PABLO 1</v>
      </c>
      <c r="H1576" s="53" t="s">
        <v>2041</v>
      </c>
      <c r="I1576" s="53">
        <v>-2.2919683287198298</v>
      </c>
      <c r="J1576" s="129">
        <v>-80.708785057160298</v>
      </c>
      <c r="K1576" s="24">
        <v>45064</v>
      </c>
      <c r="L1576" s="53" t="s">
        <v>27</v>
      </c>
      <c r="M1576" s="53" t="s">
        <v>17</v>
      </c>
      <c r="N1576" s="148" t="s">
        <v>1479</v>
      </c>
      <c r="O1576" s="148" t="s">
        <v>2049</v>
      </c>
      <c r="P1576" s="53">
        <v>17.600000000000001</v>
      </c>
      <c r="Q1576" s="53" t="s">
        <v>46</v>
      </c>
      <c r="R1576" s="53" t="s">
        <v>47</v>
      </c>
      <c r="S1576" s="53" t="s">
        <v>49</v>
      </c>
      <c r="T1576" s="53" t="s">
        <v>2050</v>
      </c>
      <c r="U1576" s="53" t="s">
        <v>50</v>
      </c>
    </row>
    <row r="1577" spans="1:21" s="186" customFormat="1" ht="15" customHeight="1" x14ac:dyDescent="0.25">
      <c r="A1577" s="53" t="str">
        <f>IFERROR(VLOOKUP(D1577,[28]CODIGOS!$A$1:$I$1872,2,0),"CODIGO INVALIDO ")</f>
        <v>ZONA 5</v>
      </c>
      <c r="B1577" s="53" t="str">
        <f>IFERROR(VLOOKUP(D1577,[28]CODIGOS!$A$1:$I$1872,3,0),"CODIGO INVALIDO ")</f>
        <v>SANTA ELENA</v>
      </c>
      <c r="C1577" s="53" t="str">
        <f>IFERROR(VLOOKUP(D1577,[28]CODIGOS!$A$1:$I$1872,4,0),"CODIGO INVALIDO ")</f>
        <v>SANTA ELENA</v>
      </c>
      <c r="D1577" s="53" t="s">
        <v>2043</v>
      </c>
      <c r="E1577" s="53" t="str">
        <f>IFERROR(VLOOKUP(D1577,[29]CODIGOS!$A$1:$I$1872,6,0),"CODIGO INVALIDO ")</f>
        <v>SANTA ELENA</v>
      </c>
      <c r="F1577" s="53" t="str">
        <f>IFERROR(VLOOKUP(D1577,[29]CODIGOS!$A$1:$I$1872,7,0),"CODIGO INVALIDO ")</f>
        <v>MONTAÑITA</v>
      </c>
      <c r="G1577" s="53" t="str">
        <f>IFERROR(VLOOKUP(D1577,[29]CODIGOS!$A$1:$I$1872,8,0),"CODIGO INVALIDO ")</f>
        <v>MONTAÑITA 1</v>
      </c>
      <c r="H1577" s="53" t="s">
        <v>2051</v>
      </c>
      <c r="I1577" s="53">
        <v>-1.8355001683340399</v>
      </c>
      <c r="J1577" s="129">
        <v>-80.746724905670305</v>
      </c>
      <c r="K1577" s="24">
        <v>45076</v>
      </c>
      <c r="L1577" s="53" t="s">
        <v>27</v>
      </c>
      <c r="M1577" s="53" t="s">
        <v>17</v>
      </c>
      <c r="N1577" s="148" t="s">
        <v>1728</v>
      </c>
      <c r="O1577" s="148" t="s">
        <v>2052</v>
      </c>
      <c r="P1577" s="53">
        <v>14.8</v>
      </c>
      <c r="Q1577" s="53" t="s">
        <v>46</v>
      </c>
      <c r="R1577" s="53" t="s">
        <v>47</v>
      </c>
      <c r="S1577" s="53" t="s">
        <v>266</v>
      </c>
      <c r="T1577" s="53" t="s">
        <v>448</v>
      </c>
      <c r="U1577" s="53" t="s">
        <v>50</v>
      </c>
    </row>
    <row r="1578" spans="1:21" s="186" customFormat="1" ht="15" customHeight="1" x14ac:dyDescent="0.25">
      <c r="A1578" s="53" t="str">
        <f>IFERROR(VLOOKUP(D1578,[28]CODIGOS!$A$1:$I$1872,2,0),"CODIGO INVALIDO ")</f>
        <v>ZONA 5</v>
      </c>
      <c r="B1578" s="53" t="str">
        <f>IFERROR(VLOOKUP(D1578,[28]CODIGOS!$A$1:$I$1872,3,0),"CODIGO INVALIDO ")</f>
        <v>SANTA ELENA</v>
      </c>
      <c r="C1578" s="53" t="str">
        <f>IFERROR(VLOOKUP(D1578,[28]CODIGOS!$A$1:$I$1872,4,0),"CODIGO INVALIDO ")</f>
        <v>SANTA ELENA</v>
      </c>
      <c r="D1578" s="53" t="s">
        <v>2040</v>
      </c>
      <c r="E1578" s="53" t="str">
        <f>IFERROR(VLOOKUP(D1578,[29]CODIGOS!$A$1:$I$1872,6,0),"CODIGO INVALIDO ")</f>
        <v>SANTA ELENA</v>
      </c>
      <c r="F1578" s="53" t="str">
        <f>IFERROR(VLOOKUP(D1578,[29]CODIGOS!$A$1:$I$1872,7,0),"CODIGO INVALIDO ")</f>
        <v>ATAHUALPA</v>
      </c>
      <c r="G1578" s="53" t="str">
        <f>IFERROR(VLOOKUP(D1578,[29]CODIGOS!$A$1:$I$1872,8,0),"CODIGO INVALIDO ")</f>
        <v>ATAHUALPA 2</v>
      </c>
      <c r="H1578" s="53" t="s">
        <v>2053</v>
      </c>
      <c r="I1578" s="53">
        <v>-2.3093947596747602</v>
      </c>
      <c r="J1578" s="129">
        <v>-80.772401690483093</v>
      </c>
      <c r="K1578" s="24">
        <v>45087</v>
      </c>
      <c r="L1578" s="53" t="s">
        <v>27</v>
      </c>
      <c r="M1578" s="53" t="s">
        <v>17</v>
      </c>
      <c r="N1578" s="148" t="s">
        <v>1479</v>
      </c>
      <c r="O1578" s="148" t="s">
        <v>2054</v>
      </c>
      <c r="P1578" s="53">
        <v>0.93</v>
      </c>
      <c r="Q1578" s="53" t="s">
        <v>46</v>
      </c>
      <c r="R1578" s="53" t="s">
        <v>47</v>
      </c>
      <c r="S1578" s="53" t="s">
        <v>49</v>
      </c>
      <c r="T1578" s="53" t="s">
        <v>120</v>
      </c>
      <c r="U1578" s="23" t="s">
        <v>50</v>
      </c>
    </row>
    <row r="1579" spans="1:21" s="186" customFormat="1" ht="15" customHeight="1" x14ac:dyDescent="0.25">
      <c r="A1579" s="53" t="str">
        <f>IFERROR(VLOOKUP(D1579,[28]CODIGOS!$A$1:$I$1872,2,0),"CODIGO INVALIDO ")</f>
        <v>ZONA 5</v>
      </c>
      <c r="B1579" s="53" t="str">
        <f>IFERROR(VLOOKUP(D1579,[28]CODIGOS!$A$1:$I$1872,3,0),"CODIGO INVALIDO ")</f>
        <v>SANTA ELENA</v>
      </c>
      <c r="C1579" s="53" t="str">
        <f>IFERROR(VLOOKUP(D1579,[28]CODIGOS!$A$1:$I$1872,4,0),"CODIGO INVALIDO ")</f>
        <v>SANTA ELENA</v>
      </c>
      <c r="D1579" s="53" t="s">
        <v>2043</v>
      </c>
      <c r="E1579" s="53" t="str">
        <f>IFERROR(VLOOKUP(D1579,[29]CODIGOS!$A$1:$I$1872,6,0),"CODIGO INVALIDO ")</f>
        <v>SANTA ELENA</v>
      </c>
      <c r="F1579" s="53" t="str">
        <f>IFERROR(VLOOKUP(D1579,[29]CODIGOS!$A$1:$I$1872,7,0),"CODIGO INVALIDO ")</f>
        <v>MONTAÑITA</v>
      </c>
      <c r="G1579" s="53" t="str">
        <f>IFERROR(VLOOKUP(D1579,[29]CODIGOS!$A$1:$I$1872,8,0),"CODIGO INVALIDO ")</f>
        <v>MONTAÑITA 1</v>
      </c>
      <c r="H1579" s="53" t="s">
        <v>2055</v>
      </c>
      <c r="I1579" s="53">
        <v>-2.23615837785889</v>
      </c>
      <c r="J1579" s="129">
        <v>-80.906260013580294</v>
      </c>
      <c r="K1579" s="24">
        <v>45100</v>
      </c>
      <c r="L1579" s="53" t="s">
        <v>27</v>
      </c>
      <c r="M1579" s="53" t="s">
        <v>17</v>
      </c>
      <c r="N1579" s="148" t="s">
        <v>1409</v>
      </c>
      <c r="O1579" s="148" t="s">
        <v>2056</v>
      </c>
      <c r="P1579" s="53">
        <v>1.19</v>
      </c>
      <c r="Q1579" s="23" t="s">
        <v>46</v>
      </c>
      <c r="R1579" s="23" t="s">
        <v>47</v>
      </c>
      <c r="S1579" s="53" t="s">
        <v>49</v>
      </c>
      <c r="T1579" s="53"/>
      <c r="U1579" s="23" t="s">
        <v>50</v>
      </c>
    </row>
    <row r="1580" spans="1:21" s="186" customFormat="1" ht="15" customHeight="1" x14ac:dyDescent="0.25">
      <c r="A1580" s="53" t="str">
        <f>IFERROR(VLOOKUP(D1580,[28]CODIGOS!$A$1:$I$1872,2,0),"CODIGO INVALIDO ")</f>
        <v>ZONA 5</v>
      </c>
      <c r="B1580" s="53" t="str">
        <f>IFERROR(VLOOKUP(D1580,[28]CODIGOS!$A$1:$I$1872,3,0),"CODIGO INVALIDO ")</f>
        <v>SANTA ELENA</v>
      </c>
      <c r="C1580" s="53" t="str">
        <f>IFERROR(VLOOKUP(D1580,[28]CODIGOS!$A$1:$I$1872,4,0),"CODIGO INVALIDO ")</f>
        <v>SANTA ELENA</v>
      </c>
      <c r="D1580" s="53" t="s">
        <v>192</v>
      </c>
      <c r="E1580" s="53" t="str">
        <f>IFERROR(VLOOKUP(D1580,[29]CODIGOS!$A$1:$I$1872,6,0),"CODIGO INVALIDO ")</f>
        <v>SANTA ELENA</v>
      </c>
      <c r="F1580" s="53" t="str">
        <f>IFERROR(VLOOKUP(D1580,[29]CODIGOS!$A$1:$I$1872,7,0),"CODIGO INVALIDO ")</f>
        <v>OLON</v>
      </c>
      <c r="G1580" s="53" t="str">
        <f>IFERROR(VLOOKUP(D1580,[29]CODIGOS!$A$1:$I$1872,8,0),"CODIGO INVALIDO ")</f>
        <v>OLON 1</v>
      </c>
      <c r="H1580" s="53" t="s">
        <v>2057</v>
      </c>
      <c r="I1580" s="53">
        <v>-2.7154132974121699</v>
      </c>
      <c r="J1580" s="129">
        <v>-80.792083740234304</v>
      </c>
      <c r="K1580" s="24">
        <v>45170</v>
      </c>
      <c r="L1580" s="53" t="s">
        <v>27</v>
      </c>
      <c r="M1580" s="53" t="s">
        <v>17</v>
      </c>
      <c r="N1580" s="148">
        <v>0.6875</v>
      </c>
      <c r="O1580" s="148">
        <v>0.75</v>
      </c>
      <c r="P1580" s="53">
        <v>1.47</v>
      </c>
      <c r="Q1580" s="53" t="s">
        <v>46</v>
      </c>
      <c r="R1580" s="53" t="s">
        <v>47</v>
      </c>
      <c r="S1580" s="53" t="s">
        <v>1093</v>
      </c>
      <c r="T1580" s="53" t="s">
        <v>1028</v>
      </c>
      <c r="U1580" s="53" t="s">
        <v>50</v>
      </c>
    </row>
    <row r="1581" spans="1:21" s="186" customFormat="1" ht="15" customHeight="1" x14ac:dyDescent="0.25">
      <c r="A1581" s="53" t="str">
        <f>IFERROR(VLOOKUP(D1581,[28]CODIGOS!$A$1:$I$1872,2,0),"CODIGO INVALIDO ")</f>
        <v>ZONA 5</v>
      </c>
      <c r="B1581" s="53" t="str">
        <f>IFERROR(VLOOKUP(D1581,[28]CODIGOS!$A$1:$I$1872,3,0),"CODIGO INVALIDO ")</f>
        <v>SANTA ELENA</v>
      </c>
      <c r="C1581" s="53" t="str">
        <f>IFERROR(VLOOKUP(D1581,[28]CODIGOS!$A$1:$I$1872,4,0),"CODIGO INVALIDO ")</f>
        <v>SANTA ELENA</v>
      </c>
      <c r="D1581" s="53" t="s">
        <v>192</v>
      </c>
      <c r="E1581" s="53" t="str">
        <f>IFERROR(VLOOKUP(D1581,[29]CODIGOS!$A$1:$I$1872,6,0),"CODIGO INVALIDO ")</f>
        <v>SANTA ELENA</v>
      </c>
      <c r="F1581" s="53" t="str">
        <f>IFERROR(VLOOKUP(D1581,[29]CODIGOS!$A$1:$I$1872,7,0),"CODIGO INVALIDO ")</f>
        <v>OLON</v>
      </c>
      <c r="G1581" s="53" t="str">
        <f>IFERROR(VLOOKUP(D1581,[29]CODIGOS!$A$1:$I$1872,8,0),"CODIGO INVALIDO ")</f>
        <v>OLON 1</v>
      </c>
      <c r="H1581" s="53" t="s">
        <v>2058</v>
      </c>
      <c r="I1581" s="53">
        <v>-1.73098452230558</v>
      </c>
      <c r="J1581" s="129">
        <v>-80.7834792137146</v>
      </c>
      <c r="K1581" s="24">
        <v>45175</v>
      </c>
      <c r="L1581" s="53" t="s">
        <v>27</v>
      </c>
      <c r="M1581" s="53" t="s">
        <v>17</v>
      </c>
      <c r="N1581" s="148">
        <v>0.5</v>
      </c>
      <c r="O1581" s="148">
        <v>0.70625000000000004</v>
      </c>
      <c r="P1581" s="53">
        <v>8.6</v>
      </c>
      <c r="Q1581" s="53" t="s">
        <v>46</v>
      </c>
      <c r="R1581" s="53" t="s">
        <v>47</v>
      </c>
      <c r="S1581" s="53" t="s">
        <v>904</v>
      </c>
      <c r="T1581" s="53" t="s">
        <v>416</v>
      </c>
      <c r="U1581" s="53" t="s">
        <v>50</v>
      </c>
    </row>
    <row r="1582" spans="1:21" s="186" customFormat="1" ht="15" customHeight="1" x14ac:dyDescent="0.25">
      <c r="A1582" s="53" t="str">
        <f>IFERROR(VLOOKUP(D1582,[28]CODIGOS!$A$1:$I$1872,2,0),"CODIGO INVALIDO ")</f>
        <v>ZONA 5</v>
      </c>
      <c r="B1582" s="53" t="str">
        <f>IFERROR(VLOOKUP(D1582,[28]CODIGOS!$A$1:$I$1872,3,0),"CODIGO INVALIDO ")</f>
        <v>SANTA ELENA</v>
      </c>
      <c r="C1582" s="53" t="str">
        <f>IFERROR(VLOOKUP(D1582,[28]CODIGOS!$A$1:$I$1872,4,0),"CODIGO INVALIDO ")</f>
        <v>SANTA ELENA</v>
      </c>
      <c r="D1582" s="53" t="s">
        <v>474</v>
      </c>
      <c r="E1582" s="53" t="str">
        <f>IFERROR(VLOOKUP(D1582,[29]CODIGOS!$A$1:$I$1872,6,0),"CODIGO INVALIDO ")</f>
        <v>SANTA ELENA</v>
      </c>
      <c r="F1582" s="53" t="str">
        <f>IFERROR(VLOOKUP(D1582,[29]CODIGOS!$A$1:$I$1872,7,0),"CODIGO INVALIDO ")</f>
        <v>SANTA ELENA CENTRO</v>
      </c>
      <c r="G1582" s="53" t="str">
        <f>IFERROR(VLOOKUP(D1582,[29]CODIGOS!$A$1:$I$1872,8,0),"CODIGO INVALIDO ")</f>
        <v>SANTA ELENA CENTRO 3</v>
      </c>
      <c r="H1582" s="53" t="s">
        <v>2059</v>
      </c>
      <c r="I1582" s="53">
        <v>-2.21970206355582</v>
      </c>
      <c r="J1582" s="129">
        <v>-80.863387584686294</v>
      </c>
      <c r="K1582" s="24">
        <v>45176</v>
      </c>
      <c r="L1582" s="53" t="s">
        <v>27</v>
      </c>
      <c r="M1582" s="53" t="s">
        <v>17</v>
      </c>
      <c r="N1582" s="148">
        <v>0.5</v>
      </c>
      <c r="O1582" s="148">
        <v>0.58333333333333337</v>
      </c>
      <c r="P1582" s="53">
        <v>7.64</v>
      </c>
      <c r="Q1582" s="53" t="s">
        <v>46</v>
      </c>
      <c r="R1582" s="53" t="s">
        <v>47</v>
      </c>
      <c r="S1582" s="53" t="s">
        <v>49</v>
      </c>
      <c r="T1582" s="53" t="s">
        <v>120</v>
      </c>
      <c r="U1582" s="53" t="s">
        <v>50</v>
      </c>
    </row>
    <row r="1583" spans="1:21" s="186" customFormat="1" ht="15" customHeight="1" x14ac:dyDescent="0.25">
      <c r="A1583" s="53" t="str">
        <f>IFERROR(VLOOKUP(D1583,[28]CODIGOS!$A$1:$I$1872,2,0),"CODIGO INVALIDO ")</f>
        <v>ZONA 5</v>
      </c>
      <c r="B1583" s="53" t="str">
        <f>IFERROR(VLOOKUP(D1583,[28]CODIGOS!$A$1:$I$1872,3,0),"CODIGO INVALIDO ")</f>
        <v>SANTA ELENA</v>
      </c>
      <c r="C1583" s="53" t="str">
        <f>IFERROR(VLOOKUP(D1583,[28]CODIGOS!$A$1:$I$1872,4,0),"CODIGO INVALIDO ")</f>
        <v>SANTA ELENA</v>
      </c>
      <c r="D1583" s="53" t="s">
        <v>499</v>
      </c>
      <c r="E1583" s="53" t="str">
        <f>IFERROR(VLOOKUP(D1583,[29]CODIGOS!$A$1:$I$1872,6,0),"CODIGO INVALIDO ")</f>
        <v>SANTA ELENA</v>
      </c>
      <c r="F1583" s="53" t="str">
        <f>IFERROR(VLOOKUP(D1583,[29]CODIGOS!$A$1:$I$1872,7,0),"CODIGO INVALIDO ")</f>
        <v>SAN PABLO</v>
      </c>
      <c r="G1583" s="53" t="str">
        <f>IFERROR(VLOOKUP(D1583,[29]CODIGOS!$A$1:$I$1872,8,0),"CODIGO INVALIDO ")</f>
        <v>SAN PABLO 1</v>
      </c>
      <c r="H1583" s="53" t="s">
        <v>2060</v>
      </c>
      <c r="I1583" s="53">
        <v>-2.02348832556007</v>
      </c>
      <c r="J1583" s="129">
        <v>-80.719170570373507</v>
      </c>
      <c r="K1583" s="24">
        <v>45180</v>
      </c>
      <c r="L1583" s="53" t="s">
        <v>27</v>
      </c>
      <c r="M1583" s="53" t="s">
        <v>17</v>
      </c>
      <c r="N1583" s="148">
        <v>0.55208333333333337</v>
      </c>
      <c r="O1583" s="148">
        <v>0.66666666666666663</v>
      </c>
      <c r="P1583" s="53">
        <v>8</v>
      </c>
      <c r="Q1583" s="53" t="s">
        <v>46</v>
      </c>
      <c r="R1583" s="53" t="s">
        <v>47</v>
      </c>
      <c r="S1583" s="53" t="s">
        <v>2061</v>
      </c>
      <c r="T1583" s="53"/>
      <c r="U1583" s="53" t="s">
        <v>50</v>
      </c>
    </row>
    <row r="1584" spans="1:21" s="186" customFormat="1" ht="15" customHeight="1" x14ac:dyDescent="0.25">
      <c r="A1584" s="53" t="str">
        <f>IFERROR(VLOOKUP(D1584,[28]CODIGOS!$A$1:$I$1872,2,0),"CODIGO INVALIDO ")</f>
        <v>ZONA 5</v>
      </c>
      <c r="B1584" s="53" t="str">
        <f>IFERROR(VLOOKUP(D1584,[28]CODIGOS!$A$1:$I$1872,3,0),"CODIGO INVALIDO ")</f>
        <v>SANTA ELENA</v>
      </c>
      <c r="C1584" s="53" t="str">
        <f>IFERROR(VLOOKUP(D1584,[28]CODIGOS!$A$1:$I$1872,4,0),"CODIGO INVALIDO ")</f>
        <v>SANTA ELENA</v>
      </c>
      <c r="D1584" s="53" t="s">
        <v>2043</v>
      </c>
      <c r="E1584" s="53" t="str">
        <f>IFERROR(VLOOKUP(D1584,[29]CODIGOS!$A$1:$I$1872,6,0),"CODIGO INVALIDO ")</f>
        <v>SANTA ELENA</v>
      </c>
      <c r="F1584" s="53" t="str">
        <f>IFERROR(VLOOKUP(D1584,[29]CODIGOS!$A$1:$I$1872,7,0),"CODIGO INVALIDO ")</f>
        <v>MONTAÑITA</v>
      </c>
      <c r="G1584" s="53" t="str">
        <f>IFERROR(VLOOKUP(D1584,[29]CODIGOS!$A$1:$I$1872,8,0),"CODIGO INVALIDO ")</f>
        <v>MONTAÑITA 1</v>
      </c>
      <c r="H1584" s="53" t="s">
        <v>2062</v>
      </c>
      <c r="I1584" s="53">
        <v>-2.2283322708615598</v>
      </c>
      <c r="J1584" s="129">
        <v>-80.911624431610093</v>
      </c>
      <c r="K1584" s="24">
        <v>45181</v>
      </c>
      <c r="L1584" s="53" t="s">
        <v>27</v>
      </c>
      <c r="M1584" s="53" t="s">
        <v>17</v>
      </c>
      <c r="N1584" s="148">
        <v>0.52083333333333337</v>
      </c>
      <c r="O1584" s="148">
        <v>0.58333333333333337</v>
      </c>
      <c r="P1584" s="53">
        <v>18.22</v>
      </c>
      <c r="Q1584" s="53" t="s">
        <v>46</v>
      </c>
      <c r="R1584" s="53" t="s">
        <v>47</v>
      </c>
      <c r="S1584" s="53" t="s">
        <v>49</v>
      </c>
      <c r="T1584" s="53" t="s">
        <v>120</v>
      </c>
      <c r="U1584" s="53" t="s">
        <v>50</v>
      </c>
    </row>
    <row r="1585" spans="1:21" s="186" customFormat="1" ht="15" customHeight="1" x14ac:dyDescent="0.25">
      <c r="A1585" s="53" t="str">
        <f>IFERROR(VLOOKUP(D1585,[28]CODIGOS!$A$1:$I$1872,2,0),"CODIGO INVALIDO ")</f>
        <v>ZONA 5</v>
      </c>
      <c r="B1585" s="53" t="str">
        <f>IFERROR(VLOOKUP(D1585,[28]CODIGOS!$A$1:$I$1872,3,0),"CODIGO INVALIDO ")</f>
        <v>SANTA ELENA</v>
      </c>
      <c r="C1585" s="53" t="str">
        <f>IFERROR(VLOOKUP(D1585,[28]CODIGOS!$A$1:$I$1872,4,0),"CODIGO INVALIDO ")</f>
        <v>LA LIBERTAD</v>
      </c>
      <c r="D1585" s="53" t="s">
        <v>191</v>
      </c>
      <c r="E1585" s="53" t="str">
        <f>IFERROR(VLOOKUP(D1585,[29]CODIGOS!$A$1:$I$1872,6,0),"CODIGO INVALIDO ")</f>
        <v>LIBERTAD SALINAS</v>
      </c>
      <c r="F1585" s="53" t="str">
        <f>IFERROR(VLOOKUP(D1585,[29]CODIGOS!$A$1:$I$1872,7,0),"CODIGO INVALIDO ")</f>
        <v>LIBERTAD CENTRO</v>
      </c>
      <c r="G1585" s="53" t="str">
        <f>IFERROR(VLOOKUP(D1585,[29]CODIGOS!$A$1:$I$1872,8,0),"CODIGO INVALIDO ")</f>
        <v>LIBERTAD CENTRO 2</v>
      </c>
      <c r="H1585" s="53" t="s">
        <v>2063</v>
      </c>
      <c r="I1585" s="53">
        <v>-2.2282403787310998</v>
      </c>
      <c r="J1585" s="129">
        <v>-80.905313235145599</v>
      </c>
      <c r="K1585" s="24">
        <v>45182</v>
      </c>
      <c r="L1585" s="53" t="s">
        <v>27</v>
      </c>
      <c r="M1585" s="53" t="s">
        <v>17</v>
      </c>
      <c r="N1585" s="148">
        <v>0.52083333333333337</v>
      </c>
      <c r="O1585" s="148">
        <v>0.625</v>
      </c>
      <c r="P1585" s="53">
        <v>7.13</v>
      </c>
      <c r="Q1585" s="53" t="s">
        <v>46</v>
      </c>
      <c r="R1585" s="53" t="s">
        <v>47</v>
      </c>
      <c r="S1585" s="53" t="s">
        <v>2064</v>
      </c>
      <c r="T1585" s="53"/>
      <c r="U1585" s="53" t="s">
        <v>50</v>
      </c>
    </row>
    <row r="1586" spans="1:21" s="186" customFormat="1" ht="15" customHeight="1" x14ac:dyDescent="0.25">
      <c r="A1586" s="53" t="str">
        <f>IFERROR(VLOOKUP(D1586,[28]CODIGOS!$A$1:$I$1872,2,0),"CODIGO INVALIDO ")</f>
        <v>ZONA 5</v>
      </c>
      <c r="B1586" s="53" t="str">
        <f>IFERROR(VLOOKUP(D1586,[28]CODIGOS!$A$1:$I$1872,3,0),"CODIGO INVALIDO ")</f>
        <v>SANTA ELENA</v>
      </c>
      <c r="C1586" s="53" t="str">
        <f>IFERROR(VLOOKUP(D1586,[28]CODIGOS!$A$1:$I$1872,4,0),"CODIGO INVALIDO ")</f>
        <v>SANTA ELENA</v>
      </c>
      <c r="D1586" s="53" t="s">
        <v>2047</v>
      </c>
      <c r="E1586" s="53" t="str">
        <f>IFERROR(VLOOKUP(D1586,[29]CODIGOS!$A$1:$I$1872,6,0),"CODIGO INVALIDO ")</f>
        <v>SANTA ELENA</v>
      </c>
      <c r="F1586" s="53" t="str">
        <f>IFERROR(VLOOKUP(D1586,[29]CODIGOS!$A$1:$I$1872,7,0),"CODIGO INVALIDO ")</f>
        <v>CHANDUY</v>
      </c>
      <c r="G1586" s="53" t="str">
        <f>IFERROR(VLOOKUP(D1586,[29]CODIGOS!$A$1:$I$1872,8,0),"CODIGO INVALIDO ")</f>
        <v>CHANDUY 2</v>
      </c>
      <c r="H1586" s="53" t="s">
        <v>2048</v>
      </c>
      <c r="I1586" s="53">
        <v>-2.3159500990466801</v>
      </c>
      <c r="J1586" s="129">
        <v>-80.566780929269797</v>
      </c>
      <c r="K1586" s="24">
        <v>45185</v>
      </c>
      <c r="L1586" s="53" t="s">
        <v>27</v>
      </c>
      <c r="M1586" s="53" t="s">
        <v>17</v>
      </c>
      <c r="N1586" s="148">
        <v>0.54166666666666663</v>
      </c>
      <c r="O1586" s="148">
        <v>0.66249999999999998</v>
      </c>
      <c r="P1586" s="53">
        <v>18.100000000000001</v>
      </c>
      <c r="Q1586" s="53" t="s">
        <v>46</v>
      </c>
      <c r="R1586" s="53" t="s">
        <v>47</v>
      </c>
      <c r="S1586" s="53" t="s">
        <v>2065</v>
      </c>
      <c r="T1586" s="53" t="s">
        <v>372</v>
      </c>
      <c r="U1586" s="53" t="s">
        <v>50</v>
      </c>
    </row>
    <row r="1587" spans="1:21" s="186" customFormat="1" ht="15" customHeight="1" x14ac:dyDescent="0.25">
      <c r="A1587" s="53" t="str">
        <f>IFERROR(VLOOKUP(D1587,[28]CODIGOS!$A$1:$I$1872,2,0),"CODIGO INVALIDO ")</f>
        <v>ZONA 5</v>
      </c>
      <c r="B1587" s="53" t="str">
        <f>IFERROR(VLOOKUP(D1587,[28]CODIGOS!$A$1:$I$1872,3,0),"CODIGO INVALIDO ")</f>
        <v>SANTA ELENA</v>
      </c>
      <c r="C1587" s="53" t="str">
        <f>IFERROR(VLOOKUP(D1587,[28]CODIGOS!$A$1:$I$1872,4,0),"CODIGO INVALIDO ")</f>
        <v>LA LIBERTAD</v>
      </c>
      <c r="D1587" s="53" t="s">
        <v>2066</v>
      </c>
      <c r="E1587" s="53" t="str">
        <f>IFERROR(VLOOKUP(D1587,[29]CODIGOS!$A$1:$I$1872,6,0),"CODIGO INVALIDO ")</f>
        <v>LIBERTAD SALINAS</v>
      </c>
      <c r="F1587" s="53" t="str">
        <f>IFERROR(VLOOKUP(D1587,[29]CODIGOS!$A$1:$I$1872,7,0),"CODIGO INVALIDO ")</f>
        <v>5 DE JUNIO</v>
      </c>
      <c r="G1587" s="53" t="str">
        <f>IFERROR(VLOOKUP(D1587,[29]CODIGOS!$A$1:$I$1872,8,0),"CODIGO INVALIDO ")</f>
        <v>5 DE JUNIO 2</v>
      </c>
      <c r="H1587" s="53" t="s">
        <v>2067</v>
      </c>
      <c r="I1587" s="53">
        <v>-2.2419972999994999</v>
      </c>
      <c r="J1587" s="129">
        <v>-80.935929690687402</v>
      </c>
      <c r="K1587" s="24">
        <v>45208</v>
      </c>
      <c r="L1587" s="53" t="s">
        <v>27</v>
      </c>
      <c r="M1587" s="53" t="s">
        <v>17</v>
      </c>
      <c r="N1587" s="148">
        <v>0.52222222222222225</v>
      </c>
      <c r="O1587" s="148">
        <v>0.70763888888888893</v>
      </c>
      <c r="P1587" s="53">
        <v>15.6</v>
      </c>
      <c r="Q1587" s="53" t="s">
        <v>46</v>
      </c>
      <c r="R1587" s="53" t="s">
        <v>47</v>
      </c>
      <c r="S1587" s="53" t="s">
        <v>496</v>
      </c>
      <c r="T1587" s="53" t="s">
        <v>467</v>
      </c>
      <c r="U1587" s="53" t="s">
        <v>50</v>
      </c>
    </row>
    <row r="1588" spans="1:21" s="186" customFormat="1" ht="15" customHeight="1" x14ac:dyDescent="0.25">
      <c r="A1588" s="53" t="str">
        <f>IFERROR(VLOOKUP(D1588,[28]CODIGOS!$A$1:$I$1872,2,0),"CODIGO INVALIDO ")</f>
        <v>ZONA 5</v>
      </c>
      <c r="B1588" s="53" t="str">
        <f>IFERROR(VLOOKUP(D1588,[28]CODIGOS!$A$1:$I$1872,3,0),"CODIGO INVALIDO ")</f>
        <v>SANTA ELENA</v>
      </c>
      <c r="C1588" s="53" t="str">
        <f>IFERROR(VLOOKUP(D1588,[28]CODIGOS!$A$1:$I$1872,4,0),"CODIGO INVALIDO ")</f>
        <v>SANTA ELENA</v>
      </c>
      <c r="D1588" s="53" t="s">
        <v>2040</v>
      </c>
      <c r="E1588" s="53" t="str">
        <f>IFERROR(VLOOKUP(D1588,[29]CODIGOS!$A$1:$I$1872,6,0),"CODIGO INVALIDO ")</f>
        <v>SANTA ELENA</v>
      </c>
      <c r="F1588" s="53" t="str">
        <f>IFERROR(VLOOKUP(D1588,[29]CODIGOS!$A$1:$I$1872,7,0),"CODIGO INVALIDO ")</f>
        <v>ATAHUALPA</v>
      </c>
      <c r="G1588" s="53" t="str">
        <f>IFERROR(VLOOKUP(D1588,[29]CODIGOS!$A$1:$I$1872,8,0),"CODIGO INVALIDO ")</f>
        <v>ATAHUALPA 2</v>
      </c>
      <c r="H1588" s="53" t="s">
        <v>2068</v>
      </c>
      <c r="I1588" s="53">
        <v>-2.31090399884777</v>
      </c>
      <c r="J1588" s="129">
        <v>-80.773799160661</v>
      </c>
      <c r="K1588" s="24">
        <v>45210</v>
      </c>
      <c r="L1588" s="53" t="s">
        <v>27</v>
      </c>
      <c r="M1588" s="53" t="s">
        <v>17</v>
      </c>
      <c r="N1588" s="148">
        <v>0.63680555555555551</v>
      </c>
      <c r="O1588" s="148">
        <v>0.78541666666666676</v>
      </c>
      <c r="P1588" s="53">
        <v>1.61</v>
      </c>
      <c r="Q1588" s="53" t="s">
        <v>46</v>
      </c>
      <c r="R1588" s="53" t="s">
        <v>47</v>
      </c>
      <c r="S1588" s="53" t="s">
        <v>396</v>
      </c>
      <c r="T1588" s="53" t="s">
        <v>120</v>
      </c>
      <c r="U1588" s="53" t="s">
        <v>50</v>
      </c>
    </row>
    <row r="1589" spans="1:21" s="186" customFormat="1" ht="15" customHeight="1" x14ac:dyDescent="0.25">
      <c r="A1589" s="53" t="str">
        <f>IFERROR(VLOOKUP(D1589,[28]CODIGOS!$A$1:$I$1872,2,0),"CODIGO INVALIDO ")</f>
        <v>ZONA 5</v>
      </c>
      <c r="B1589" s="53" t="str">
        <f>IFERROR(VLOOKUP(D1589,[28]CODIGOS!$A$1:$I$1872,3,0),"CODIGO INVALIDO ")</f>
        <v>SANTA ELENA</v>
      </c>
      <c r="C1589" s="53" t="str">
        <f>IFERROR(VLOOKUP(D1589,[28]CODIGOS!$A$1:$I$1872,4,0),"CODIGO INVALIDO ")</f>
        <v>LA LIBERTAD</v>
      </c>
      <c r="D1589" s="53" t="s">
        <v>191</v>
      </c>
      <c r="E1589" s="53" t="str">
        <f>IFERROR(VLOOKUP(D1589,[29]CODIGOS!$A$1:$I$1872,6,0),"CODIGO INVALIDO ")</f>
        <v>LIBERTAD SALINAS</v>
      </c>
      <c r="F1589" s="53" t="str">
        <f>IFERROR(VLOOKUP(D1589,[29]CODIGOS!$A$1:$I$1872,7,0),"CODIGO INVALIDO ")</f>
        <v>LIBERTAD CENTRO</v>
      </c>
      <c r="G1589" s="53" t="str">
        <f>IFERROR(VLOOKUP(D1589,[29]CODIGOS!$A$1:$I$1872,8,0),"CODIGO INVALIDO ")</f>
        <v>LIBERTAD CENTRO 2</v>
      </c>
      <c r="H1589" s="53" t="s">
        <v>2069</v>
      </c>
      <c r="I1589" s="53">
        <v>-2.2352118954576801</v>
      </c>
      <c r="J1589" s="129">
        <v>-80.894351514225207</v>
      </c>
      <c r="K1589" s="24">
        <v>45215</v>
      </c>
      <c r="L1589" s="53" t="s">
        <v>27</v>
      </c>
      <c r="M1589" s="53" t="s">
        <v>17</v>
      </c>
      <c r="N1589" s="148">
        <v>0.67222222222222217</v>
      </c>
      <c r="O1589" s="148">
        <v>0.81319444444444444</v>
      </c>
      <c r="P1589" s="53">
        <v>9</v>
      </c>
      <c r="Q1589" s="53" t="s">
        <v>46</v>
      </c>
      <c r="R1589" s="53" t="s">
        <v>47</v>
      </c>
      <c r="S1589" s="53" t="s">
        <v>513</v>
      </c>
      <c r="T1589" s="53" t="s">
        <v>165</v>
      </c>
      <c r="U1589" s="53" t="s">
        <v>50</v>
      </c>
    </row>
    <row r="1590" spans="1:21" s="186" customFormat="1" ht="15" customHeight="1" x14ac:dyDescent="0.25">
      <c r="A1590" s="53" t="str">
        <f>IFERROR(VLOOKUP(D1590,[28]CODIGOS!$A$1:$I$1872,2,0),"CODIGO INVALIDO ")</f>
        <v>ZONA 5</v>
      </c>
      <c r="B1590" s="53" t="str">
        <f>IFERROR(VLOOKUP(D1590,[28]CODIGOS!$A$1:$I$1872,3,0),"CODIGO INVALIDO ")</f>
        <v>SANTA ELENA</v>
      </c>
      <c r="C1590" s="53" t="str">
        <f>IFERROR(VLOOKUP(D1590,[28]CODIGOS!$A$1:$I$1872,4,0),"CODIGO INVALIDO ")</f>
        <v>SANTA ELENA</v>
      </c>
      <c r="D1590" s="53" t="s">
        <v>474</v>
      </c>
      <c r="E1590" s="53" t="str">
        <f>IFERROR(VLOOKUP(D1590,[29]CODIGOS!$A$1:$I$1872,6,0),"CODIGO INVALIDO ")</f>
        <v>SANTA ELENA</v>
      </c>
      <c r="F1590" s="53" t="str">
        <f>IFERROR(VLOOKUP(D1590,[29]CODIGOS!$A$1:$I$1872,7,0),"CODIGO INVALIDO ")</f>
        <v>SANTA ELENA CENTRO</v>
      </c>
      <c r="G1590" s="53" t="str">
        <f>IFERROR(VLOOKUP(D1590,[29]CODIGOS!$A$1:$I$1872,8,0),"CODIGO INVALIDO ")</f>
        <v>SANTA ELENA CENTRO 3</v>
      </c>
      <c r="H1590" s="53" t="s">
        <v>2070</v>
      </c>
      <c r="I1590" s="53">
        <v>-2.2314405112797799</v>
      </c>
      <c r="J1590" s="129">
        <v>-80.873148211501601</v>
      </c>
      <c r="K1590" s="24">
        <v>45216</v>
      </c>
      <c r="L1590" s="53" t="s">
        <v>27</v>
      </c>
      <c r="M1590" s="53" t="s">
        <v>17</v>
      </c>
      <c r="N1590" s="148">
        <v>0.375</v>
      </c>
      <c r="O1590" s="148">
        <v>0.75624999999999998</v>
      </c>
      <c r="P1590" s="53">
        <v>41.32</v>
      </c>
      <c r="Q1590" s="53" t="s">
        <v>46</v>
      </c>
      <c r="R1590" s="53" t="s">
        <v>47</v>
      </c>
      <c r="S1590" s="53" t="s">
        <v>513</v>
      </c>
      <c r="T1590" s="53" t="s">
        <v>598</v>
      </c>
      <c r="U1590" s="53" t="s">
        <v>50</v>
      </c>
    </row>
    <row r="1591" spans="1:21" s="186" customFormat="1" ht="15" customHeight="1" x14ac:dyDescent="0.25">
      <c r="A1591" s="53" t="str">
        <f>IFERROR(VLOOKUP(D1591,[28]CODIGOS!$A$1:$I$1872,2,0),"CODIGO INVALIDO ")</f>
        <v>ZONA 5</v>
      </c>
      <c r="B1591" s="53" t="str">
        <f>IFERROR(VLOOKUP(D1591,[28]CODIGOS!$A$1:$I$1872,3,0),"CODIGO INVALIDO ")</f>
        <v>SANTA ELENA</v>
      </c>
      <c r="C1591" s="53" t="str">
        <f>IFERROR(VLOOKUP(D1591,[28]CODIGOS!$A$1:$I$1872,4,0),"CODIGO INVALIDO ")</f>
        <v>SANTA ELENA</v>
      </c>
      <c r="D1591" s="53" t="s">
        <v>499</v>
      </c>
      <c r="E1591" s="53" t="str">
        <f>IFERROR(VLOOKUP(D1591,[29]CODIGOS!$A$1:$I$1872,6,0),"CODIGO INVALIDO ")</f>
        <v>SANTA ELENA</v>
      </c>
      <c r="F1591" s="53" t="str">
        <f>IFERROR(VLOOKUP(D1591,[29]CODIGOS!$A$1:$I$1872,7,0),"CODIGO INVALIDO ")</f>
        <v>SAN PABLO</v>
      </c>
      <c r="G1591" s="53" t="str">
        <f>IFERROR(VLOOKUP(D1591,[29]CODIGOS!$A$1:$I$1872,8,0),"CODIGO INVALIDO ")</f>
        <v>SAN PABLO 1</v>
      </c>
      <c r="H1591" s="53" t="s">
        <v>2071</v>
      </c>
      <c r="I1591" s="53">
        <v>-2.1535794374770201</v>
      </c>
      <c r="J1591" s="129">
        <v>-80.780972186501202</v>
      </c>
      <c r="K1591" s="24">
        <v>45222</v>
      </c>
      <c r="L1591" s="53" t="s">
        <v>27</v>
      </c>
      <c r="M1591" s="53" t="s">
        <v>17</v>
      </c>
      <c r="N1591" s="148">
        <v>0.46527777777777773</v>
      </c>
      <c r="O1591" s="148">
        <v>0.52083333333333337</v>
      </c>
      <c r="P1591" s="53">
        <v>24</v>
      </c>
      <c r="Q1591" s="53" t="s">
        <v>46</v>
      </c>
      <c r="R1591" s="53" t="s">
        <v>47</v>
      </c>
      <c r="S1591" s="53" t="s">
        <v>513</v>
      </c>
      <c r="T1591" s="53" t="s">
        <v>496</v>
      </c>
      <c r="U1591" s="53" t="s">
        <v>50</v>
      </c>
    </row>
    <row r="1592" spans="1:21" s="186" customFormat="1" ht="15" customHeight="1" x14ac:dyDescent="0.25">
      <c r="A1592" s="53" t="str">
        <f>IFERROR(VLOOKUP(D1592,[28]CODIGOS!$A$1:$I$1872,2,0),"CODIGO INVALIDO ")</f>
        <v>ZONA 5</v>
      </c>
      <c r="B1592" s="53" t="str">
        <f>IFERROR(VLOOKUP(D1592,[28]CODIGOS!$A$1:$I$1872,3,0),"CODIGO INVALIDO ")</f>
        <v>SANTA ELENA</v>
      </c>
      <c r="C1592" s="53" t="str">
        <f>IFERROR(VLOOKUP(D1592,[28]CODIGOS!$A$1:$I$1872,4,0),"CODIGO INVALIDO ")</f>
        <v>SANTA ELENA</v>
      </c>
      <c r="D1592" s="53" t="s">
        <v>2043</v>
      </c>
      <c r="E1592" s="53" t="str">
        <f>IFERROR(VLOOKUP(D1592,[29]CODIGOS!$A$1:$I$1872,6,0),"CODIGO INVALIDO ")</f>
        <v>SANTA ELENA</v>
      </c>
      <c r="F1592" s="53" t="str">
        <f>IFERROR(VLOOKUP(D1592,[29]CODIGOS!$A$1:$I$1872,7,0),"CODIGO INVALIDO ")</f>
        <v>MONTAÑITA</v>
      </c>
      <c r="G1592" s="53" t="str">
        <f>IFERROR(VLOOKUP(D1592,[29]CODIGOS!$A$1:$I$1872,8,0),"CODIGO INVALIDO ")</f>
        <v>MONTAÑITA 1</v>
      </c>
      <c r="H1592" s="53" t="s">
        <v>2072</v>
      </c>
      <c r="I1592" s="53">
        <v>-1.8421405532130699</v>
      </c>
      <c r="J1592" s="129">
        <v>-80.743667175974394</v>
      </c>
      <c r="K1592" s="24">
        <v>45226</v>
      </c>
      <c r="L1592" s="53" t="s">
        <v>27</v>
      </c>
      <c r="M1592" s="53" t="s">
        <v>17</v>
      </c>
      <c r="N1592" s="148">
        <v>0.54166666666666663</v>
      </c>
      <c r="O1592" s="148">
        <v>0.58333333333333337</v>
      </c>
      <c r="P1592" s="53">
        <v>8</v>
      </c>
      <c r="Q1592" s="53" t="s">
        <v>46</v>
      </c>
      <c r="R1592" s="53" t="s">
        <v>47</v>
      </c>
      <c r="S1592" s="53" t="s">
        <v>161</v>
      </c>
      <c r="T1592" s="53"/>
      <c r="U1592" s="53" t="s">
        <v>50</v>
      </c>
    </row>
    <row r="1593" spans="1:21" s="189" customFormat="1" ht="15" customHeight="1" x14ac:dyDescent="0.25">
      <c r="A1593" s="150" t="str">
        <f>IFERROR(VLOOKUP(D1593,[28]CODIGOS!$A$1:$I$1872,2,0),"CODIGO INVALIDO ")</f>
        <v>ZONA 5</v>
      </c>
      <c r="B1593" s="150" t="str">
        <f>IFERROR(VLOOKUP(D1593,[28]CODIGOS!$A$1:$I$1872,3,0),"CODIGO INVALIDO ")</f>
        <v>SANTA ELENA</v>
      </c>
      <c r="C1593" s="150" t="str">
        <f>IFERROR(VLOOKUP(D1593,[28]CODIGOS!$A$1:$I$1872,4,0),"CODIGO INVALIDO ")</f>
        <v>LA LIBERTAD</v>
      </c>
      <c r="D1593" s="150" t="s">
        <v>2073</v>
      </c>
      <c r="E1593" s="150" t="str">
        <f>IFERROR(VLOOKUP(D1593,[29]CODIGOS!$A$1:$I$1872,6,0),"CODIGO INVALIDO ")</f>
        <v>LIBERTAD SALINAS</v>
      </c>
      <c r="F1593" s="150" t="str">
        <f>IFERROR(VLOOKUP(D1593,[29]CODIGOS!$A$1:$I$1872,7,0),"CODIGO INVALIDO ")</f>
        <v>VIRGEN DEL CARMEN</v>
      </c>
      <c r="G1593" s="150" t="str">
        <f>IFERROR(VLOOKUP(D1593,[29]CODIGOS!$A$1:$I$1872,8,0),"CODIGO INVALIDO ")</f>
        <v>VIRGEN DEL CARMEN 2</v>
      </c>
      <c r="H1593" s="150" t="s">
        <v>2074</v>
      </c>
      <c r="I1593" s="53">
        <v>-2.2396479504772899</v>
      </c>
      <c r="J1593" s="129">
        <v>-80.916865468025193</v>
      </c>
      <c r="K1593" s="24">
        <v>45264</v>
      </c>
      <c r="L1593" s="150" t="s">
        <v>27</v>
      </c>
      <c r="M1593" s="150" t="s">
        <v>17</v>
      </c>
      <c r="N1593" s="148">
        <v>0.54166666666666663</v>
      </c>
      <c r="O1593" s="148">
        <v>0.66666666666666663</v>
      </c>
      <c r="P1593" s="53">
        <v>6.6</v>
      </c>
      <c r="Q1593" s="150" t="s">
        <v>46</v>
      </c>
      <c r="R1593" s="150" t="s">
        <v>47</v>
      </c>
      <c r="S1593" s="150" t="s">
        <v>957</v>
      </c>
      <c r="T1593" s="150"/>
      <c r="U1593" s="150" t="s">
        <v>50</v>
      </c>
    </row>
    <row r="1594" spans="1:21" s="189" customFormat="1" ht="15" customHeight="1" x14ac:dyDescent="0.25">
      <c r="A1594" s="150" t="str">
        <f>IFERROR(VLOOKUP(D1594,[28]CODIGOS!$A$1:$I$1872,2,0),"CODIGO INVALIDO ")</f>
        <v>ZONA 5</v>
      </c>
      <c r="B1594" s="150" t="str">
        <f>IFERROR(VLOOKUP(D1594,[28]CODIGOS!$A$1:$I$1872,3,0),"CODIGO INVALIDO ")</f>
        <v>SANTA ELENA</v>
      </c>
      <c r="C1594" s="150" t="str">
        <f>IFERROR(VLOOKUP(D1594,[28]CODIGOS!$A$1:$I$1872,4,0),"CODIGO INVALIDO ")</f>
        <v>SANTA ELENA</v>
      </c>
      <c r="D1594" s="150" t="s">
        <v>193</v>
      </c>
      <c r="E1594" s="150" t="str">
        <f>IFERROR(VLOOKUP(D1594,[29]CODIGOS!$A$1:$I$1872,6,0),"CODIGO INVALIDO ")</f>
        <v>SANTA ELENA</v>
      </c>
      <c r="F1594" s="150" t="str">
        <f>IFERROR(VLOOKUP(D1594,[29]CODIGOS!$A$1:$I$1872,7,0),"CODIGO INVALIDO ")</f>
        <v>SANTA ELENA CENTRO</v>
      </c>
      <c r="G1594" s="150" t="str">
        <f>IFERROR(VLOOKUP(D1594,[29]CODIGOS!$A$1:$I$1872,8,0),"CODIGO INVALIDO ")</f>
        <v>SANTA ELENA CENTRO 1</v>
      </c>
      <c r="H1594" s="150" t="s">
        <v>2044</v>
      </c>
      <c r="I1594" s="53">
        <v>-2.20596943892745</v>
      </c>
      <c r="J1594" s="129">
        <v>-80.861769555488394</v>
      </c>
      <c r="K1594" s="24">
        <v>45267</v>
      </c>
      <c r="L1594" s="150" t="s">
        <v>27</v>
      </c>
      <c r="M1594" s="150" t="s">
        <v>17</v>
      </c>
      <c r="N1594" s="148">
        <v>0.70833333333333337</v>
      </c>
      <c r="O1594" s="148">
        <v>0.75</v>
      </c>
      <c r="P1594" s="53">
        <v>4.8</v>
      </c>
      <c r="Q1594" s="150" t="s">
        <v>46</v>
      </c>
      <c r="R1594" s="150" t="s">
        <v>47</v>
      </c>
      <c r="S1594" s="150" t="s">
        <v>1429</v>
      </c>
      <c r="T1594" s="150"/>
      <c r="U1594" s="150" t="s">
        <v>50</v>
      </c>
    </row>
    <row r="1595" spans="1:21" s="189" customFormat="1" ht="15" customHeight="1" x14ac:dyDescent="0.25">
      <c r="A1595" s="150" t="str">
        <f>IFERROR(VLOOKUP(D1595,[28]CODIGOS!$A$1:$I$1872,2,0),"CODIGO INVALIDO ")</f>
        <v>ZONA 5</v>
      </c>
      <c r="B1595" s="150" t="str">
        <f>IFERROR(VLOOKUP(D1595,[28]CODIGOS!$A$1:$I$1872,3,0),"CODIGO INVALIDO ")</f>
        <v>SANTA ELENA</v>
      </c>
      <c r="C1595" s="150" t="str">
        <f>IFERROR(VLOOKUP(D1595,[28]CODIGOS!$A$1:$I$1872,4,0),"CODIGO INVALIDO ")</f>
        <v>SANTA ELENA</v>
      </c>
      <c r="D1595" s="150" t="s">
        <v>499</v>
      </c>
      <c r="E1595" s="150" t="str">
        <f>IFERROR(VLOOKUP(D1595,[29]CODIGOS!$A$1:$I$1872,6,0),"CODIGO INVALIDO ")</f>
        <v>SANTA ELENA</v>
      </c>
      <c r="F1595" s="150" t="str">
        <f>IFERROR(VLOOKUP(D1595,[29]CODIGOS!$A$1:$I$1872,7,0),"CODIGO INVALIDO ")</f>
        <v>SAN PABLO</v>
      </c>
      <c r="G1595" s="150" t="str">
        <f>IFERROR(VLOOKUP(D1595,[29]CODIGOS!$A$1:$I$1872,8,0),"CODIGO INVALIDO ")</f>
        <v>SAN PABLO 1</v>
      </c>
      <c r="H1595" s="150" t="s">
        <v>2075</v>
      </c>
      <c r="I1595" s="53">
        <v>-2.26610242148872</v>
      </c>
      <c r="J1595" s="129">
        <v>-80.759552545590196</v>
      </c>
      <c r="K1595" s="24">
        <v>45269</v>
      </c>
      <c r="L1595" s="150" t="s">
        <v>27</v>
      </c>
      <c r="M1595" s="150" t="s">
        <v>17</v>
      </c>
      <c r="N1595" s="148">
        <v>0.47222222222222227</v>
      </c>
      <c r="O1595" s="148">
        <v>0.89583333333333337</v>
      </c>
      <c r="P1595" s="53">
        <v>21.77</v>
      </c>
      <c r="Q1595" s="150" t="s">
        <v>46</v>
      </c>
      <c r="R1595" s="150" t="s">
        <v>47</v>
      </c>
      <c r="S1595" s="150" t="s">
        <v>187</v>
      </c>
      <c r="T1595" s="150"/>
      <c r="U1595" s="150" t="s">
        <v>50</v>
      </c>
    </row>
    <row r="1596" spans="1:21" s="189" customFormat="1" ht="15" customHeight="1" x14ac:dyDescent="0.2">
      <c r="A1596" s="150" t="str">
        <f>IFERROR(VLOOKUP(D1596,[28]CODIGOS!$A$1:$I$1872,2,0),"CODIGO INVALIDO ")</f>
        <v>ZONA 5</v>
      </c>
      <c r="B1596" s="150" t="str">
        <f>IFERROR(VLOOKUP(D1596,[28]CODIGOS!$A$1:$I$1872,3,0),"CODIGO INVALIDO ")</f>
        <v>SANTA ELENA</v>
      </c>
      <c r="C1596" s="150" t="str">
        <f>IFERROR(VLOOKUP(D1596,[28]CODIGOS!$A$1:$I$1872,4,0),"CODIGO INVALIDO ")</f>
        <v>SANTA ELENA</v>
      </c>
      <c r="D1596" s="150" t="s">
        <v>499</v>
      </c>
      <c r="E1596" s="150" t="str">
        <f>IFERROR(VLOOKUP(D1596,[29]CODIGOS!$A$1:$I$1872,6,0),"CODIGO INVALIDO ")</f>
        <v>SANTA ELENA</v>
      </c>
      <c r="F1596" s="150" t="str">
        <f>IFERROR(VLOOKUP(D1596,[29]CODIGOS!$A$1:$I$1872,7,0),"CODIGO INVALIDO ")</f>
        <v>SAN PABLO</v>
      </c>
      <c r="G1596" s="150" t="str">
        <f>IFERROR(VLOOKUP(D1596,[29]CODIGOS!$A$1:$I$1872,8,0),"CODIGO INVALIDO ")</f>
        <v>SAN PABLO 1</v>
      </c>
      <c r="H1596" s="150" t="s">
        <v>2044</v>
      </c>
      <c r="I1596" s="53">
        <v>-2.0241140393378898</v>
      </c>
      <c r="J1596" s="129">
        <v>-80.720213369137298</v>
      </c>
      <c r="K1596" s="67">
        <v>45274</v>
      </c>
      <c r="L1596" s="150" t="s">
        <v>27</v>
      </c>
      <c r="M1596" s="150" t="s">
        <v>17</v>
      </c>
      <c r="N1596" s="148">
        <v>0.52083333333333337</v>
      </c>
      <c r="O1596" s="148">
        <v>0.625</v>
      </c>
      <c r="P1596" s="53">
        <v>13.83</v>
      </c>
      <c r="Q1596" s="150" t="s">
        <v>46</v>
      </c>
      <c r="R1596" s="150" t="s">
        <v>47</v>
      </c>
      <c r="S1596" s="150" t="s">
        <v>372</v>
      </c>
      <c r="T1596" s="150"/>
      <c r="U1596" s="150" t="s">
        <v>50</v>
      </c>
    </row>
    <row r="1597" spans="1:21" s="189" customFormat="1" ht="15" customHeight="1" x14ac:dyDescent="0.2">
      <c r="A1597" s="150" t="str">
        <f>IFERROR(VLOOKUP(D1597,[28]CODIGOS!$A$1:$I$1872,2,0),"CODIGO INVALIDO ")</f>
        <v>ZONA 5</v>
      </c>
      <c r="B1597" s="150" t="str">
        <f>IFERROR(VLOOKUP(D1597,[28]CODIGOS!$A$1:$I$1872,3,0),"CODIGO INVALIDO ")</f>
        <v>SANTA ELENA</v>
      </c>
      <c r="C1597" s="150" t="str">
        <f>IFERROR(VLOOKUP(D1597,[28]CODIGOS!$A$1:$I$1872,4,0),"CODIGO INVALIDO ")</f>
        <v>SANTA ELENA</v>
      </c>
      <c r="D1597" s="150" t="s">
        <v>499</v>
      </c>
      <c r="E1597" s="150" t="str">
        <f>IFERROR(VLOOKUP(D1597,[29]CODIGOS!$A$1:$I$1872,6,0),"CODIGO INVALIDO ")</f>
        <v>SANTA ELENA</v>
      </c>
      <c r="F1597" s="150" t="str">
        <f>IFERROR(VLOOKUP(D1597,[29]CODIGOS!$A$1:$I$1872,7,0),"CODIGO INVALIDO ")</f>
        <v>SAN PABLO</v>
      </c>
      <c r="G1597" s="150" t="str">
        <f>IFERROR(VLOOKUP(D1597,[29]CODIGOS!$A$1:$I$1872,8,0),"CODIGO INVALIDO ")</f>
        <v>SAN PABLO 1</v>
      </c>
      <c r="H1597" s="150" t="s">
        <v>2044</v>
      </c>
      <c r="I1597" s="53">
        <v>-2.0224107496505002</v>
      </c>
      <c r="J1597" s="129">
        <v>-80.720535306705202</v>
      </c>
      <c r="K1597" s="67">
        <v>45274</v>
      </c>
      <c r="L1597" s="150" t="s">
        <v>27</v>
      </c>
      <c r="M1597" s="150" t="s">
        <v>17</v>
      </c>
      <c r="N1597" s="148">
        <v>0.52083333333333337</v>
      </c>
      <c r="O1597" s="148">
        <v>0.625</v>
      </c>
      <c r="P1597" s="53">
        <v>13.83</v>
      </c>
      <c r="Q1597" s="150" t="s">
        <v>46</v>
      </c>
      <c r="R1597" s="150" t="s">
        <v>47</v>
      </c>
      <c r="S1597" s="150" t="s">
        <v>372</v>
      </c>
      <c r="T1597" s="150"/>
      <c r="U1597" s="150" t="s">
        <v>50</v>
      </c>
    </row>
    <row r="1598" spans="1:21" s="189" customFormat="1" ht="15" customHeight="1" x14ac:dyDescent="0.2">
      <c r="A1598" s="150" t="str">
        <f>IFERROR(VLOOKUP(D1598,[28]CODIGOS!$A$1:$I$1872,2,0),"CODIGO INVALIDO ")</f>
        <v>ZONA 5</v>
      </c>
      <c r="B1598" s="150" t="str">
        <f>IFERROR(VLOOKUP(D1598,[28]CODIGOS!$A$1:$I$1872,3,0),"CODIGO INVALIDO ")</f>
        <v>SANTA ELENA</v>
      </c>
      <c r="C1598" s="150" t="str">
        <f>IFERROR(VLOOKUP(D1598,[28]CODIGOS!$A$1:$I$1872,4,0),"CODIGO INVALIDO ")</f>
        <v>SANTA ELENA</v>
      </c>
      <c r="D1598" s="150" t="s">
        <v>2076</v>
      </c>
      <c r="E1598" s="150" t="str">
        <f>IFERROR(VLOOKUP(D1598,[29]CODIGOS!$A$1:$I$1872,6,0),"CODIGO INVALIDO ")</f>
        <v>SANTA ELENA</v>
      </c>
      <c r="F1598" s="150" t="str">
        <f>IFERROR(VLOOKUP(D1598,[29]CODIGOS!$A$1:$I$1872,7,0),"CODIGO INVALIDO ")</f>
        <v>COLONCHE</v>
      </c>
      <c r="G1598" s="150" t="str">
        <f>IFERROR(VLOOKUP(D1598,[29]CODIGOS!$A$1:$I$1872,8,0),"CODIGO INVALIDO ")</f>
        <v>COLONCHE 1</v>
      </c>
      <c r="H1598" s="150" t="s">
        <v>2077</v>
      </c>
      <c r="I1598" s="53">
        <v>-1.8953108120826501</v>
      </c>
      <c r="J1598" s="129">
        <v>-80.562061470314305</v>
      </c>
      <c r="K1598" s="67">
        <v>45275</v>
      </c>
      <c r="L1598" s="150" t="s">
        <v>27</v>
      </c>
      <c r="M1598" s="150" t="s">
        <v>17</v>
      </c>
      <c r="N1598" s="148">
        <v>0.66666666666666663</v>
      </c>
      <c r="O1598" s="148">
        <v>0.77083333333333337</v>
      </c>
      <c r="P1598" s="53">
        <v>4.74</v>
      </c>
      <c r="Q1598" s="150" t="s">
        <v>46</v>
      </c>
      <c r="R1598" s="150" t="s">
        <v>47</v>
      </c>
      <c r="S1598" s="150" t="s">
        <v>49</v>
      </c>
      <c r="T1598" s="150"/>
      <c r="U1598" s="150" t="s">
        <v>50</v>
      </c>
    </row>
    <row r="1599" spans="1:21" s="186" customFormat="1" ht="15" customHeight="1" x14ac:dyDescent="0.25">
      <c r="A1599" s="53" t="str">
        <f>IFERROR(VLOOKUP(D1599,[28]CODIGOS!$A$1:$I$1872,2,0),"CODIGO INVALIDO ")</f>
        <v>ZONA 5</v>
      </c>
      <c r="B1599" s="53" t="str">
        <f>IFERROR(VLOOKUP(D1599,[28]CODIGOS!$A$1:$I$1872,3,0),"CODIGO INVALIDO ")</f>
        <v>BOLIVAR</v>
      </c>
      <c r="C1599" s="53" t="str">
        <f>IFERROR(VLOOKUP(D1599,[28]CODIGOS!$A$1:$I$1872,4,0),"CODIGO INVALIDO ")</f>
        <v>GUARANDA</v>
      </c>
      <c r="D1599" s="53" t="s">
        <v>131</v>
      </c>
      <c r="E1599" s="53" t="str">
        <f>IFERROR(VLOOKUP(D1599,[29]CODIGOS!$A$1:$I$1872,6,0),"CODIGO INVALIDO ")</f>
        <v>GUARANDA</v>
      </c>
      <c r="F1599" s="53" t="str">
        <f>IFERROR(VLOOKUP(D1599,[29]CODIGOS!$A$1:$I$1872,7,0),"CODIGO INVALIDO ")</f>
        <v>GUARANDA SUR</v>
      </c>
      <c r="G1599" s="53" t="str">
        <f>IFERROR(VLOOKUP(D1599,[29]CODIGOS!$A$1:$I$1872,8,0),"CODIGO INVALIDO ")</f>
        <v>GUARANDA SUR 1</v>
      </c>
      <c r="H1599" s="53" t="s">
        <v>2078</v>
      </c>
      <c r="I1599" s="53">
        <v>-1.5972010000000001</v>
      </c>
      <c r="J1599" s="129">
        <v>-78.990786</v>
      </c>
      <c r="K1599" s="24">
        <v>44930</v>
      </c>
      <c r="L1599" s="53" t="s">
        <v>555</v>
      </c>
      <c r="M1599" s="53" t="s">
        <v>17</v>
      </c>
      <c r="N1599" s="148" t="s">
        <v>1408</v>
      </c>
      <c r="O1599" s="148" t="s">
        <v>1473</v>
      </c>
      <c r="P1599" s="53">
        <v>3.29</v>
      </c>
      <c r="Q1599" s="53" t="s">
        <v>550</v>
      </c>
      <c r="R1599" s="53" t="s">
        <v>47</v>
      </c>
      <c r="S1599" s="53" t="s">
        <v>83</v>
      </c>
      <c r="T1599" s="53"/>
      <c r="U1599" s="53" t="s">
        <v>50</v>
      </c>
    </row>
    <row r="1600" spans="1:21" s="186" customFormat="1" ht="15" customHeight="1" x14ac:dyDescent="0.25">
      <c r="A1600" s="53" t="str">
        <f>IFERROR(VLOOKUP(D1600,[28]CODIGOS!$A$1:$I$1872,2,0),"CODIGO INVALIDO ")</f>
        <v>ZONA 5</v>
      </c>
      <c r="B1600" s="53" t="str">
        <f>IFERROR(VLOOKUP(D1600,[28]CODIGOS!$A$1:$I$1872,3,0),"CODIGO INVALIDO ")</f>
        <v>BOLIVAR</v>
      </c>
      <c r="C1600" s="53" t="str">
        <f>IFERROR(VLOOKUP(D1600,[28]CODIGOS!$A$1:$I$1872,4,0),"CODIGO INVALIDO ")</f>
        <v>SAN MIGUEL</v>
      </c>
      <c r="D1600" s="53" t="s">
        <v>2079</v>
      </c>
      <c r="E1600" s="53" t="str">
        <f>IFERROR(VLOOKUP(D1600,[29]CODIGOS!$A$1:$I$1872,6,0),"CODIGO INVALIDO ")</f>
        <v>SAN MIGUEL</v>
      </c>
      <c r="F1600" s="53" t="str">
        <f>IFERROR(VLOOKUP(D1600,[29]CODIGOS!$A$1:$I$1872,7,0),"CODIGO INVALIDO ")</f>
        <v>SAN PABLO</v>
      </c>
      <c r="G1600" s="53" t="str">
        <f>IFERROR(VLOOKUP(D1600,[29]CODIGOS!$A$1:$I$1872,8,0),"CODIGO INVALIDO ")</f>
        <v>SAN PABLO 1</v>
      </c>
      <c r="H1600" s="53" t="s">
        <v>2080</v>
      </c>
      <c r="I1600" s="53">
        <v>-1.7952953</v>
      </c>
      <c r="J1600" s="129">
        <v>-78.059629700000002</v>
      </c>
      <c r="K1600" s="24">
        <v>44952</v>
      </c>
      <c r="L1600" s="53" t="s">
        <v>555</v>
      </c>
      <c r="M1600" s="53" t="s">
        <v>17</v>
      </c>
      <c r="N1600" s="148" t="s">
        <v>1393</v>
      </c>
      <c r="O1600" s="148" t="s">
        <v>1409</v>
      </c>
      <c r="P1600" s="53">
        <v>8</v>
      </c>
      <c r="Q1600" s="53" t="s">
        <v>550</v>
      </c>
      <c r="R1600" s="53" t="s">
        <v>109</v>
      </c>
      <c r="S1600" s="53" t="s">
        <v>2081</v>
      </c>
      <c r="T1600" s="53"/>
      <c r="U1600" s="53" t="s">
        <v>50</v>
      </c>
    </row>
    <row r="1601" spans="1:21" s="185" customFormat="1" ht="15" customHeight="1" x14ac:dyDescent="0.25">
      <c r="A1601" s="53" t="str">
        <f>IFERROR(VLOOKUP(D1601,[28]CODIGOS!$A$1:$I$1872,2,0),"CODIGO INVALIDO ")</f>
        <v>ZONA 5</v>
      </c>
      <c r="B1601" s="53" t="str">
        <f>IFERROR(VLOOKUP(D1601,[28]CODIGOS!$A$1:$I$1872,3,0),"CODIGO INVALIDO ")</f>
        <v>BOLIVAR</v>
      </c>
      <c r="C1601" s="53" t="str">
        <f>IFERROR(VLOOKUP(D1601,[28]CODIGOS!$A$1:$I$1872,4,0),"CODIGO INVALIDO ")</f>
        <v>GUARANDA</v>
      </c>
      <c r="D1601" s="65" t="s">
        <v>2082</v>
      </c>
      <c r="E1601" s="53" t="str">
        <f>IFERROR(VLOOKUP(D1601,[29]CODIGOS!$A$1:$I$1872,6,0),"CODIGO INVALIDO ")</f>
        <v>GUARANDA</v>
      </c>
      <c r="F1601" s="53" t="str">
        <f>IFERROR(VLOOKUP(D1601,[29]CODIGOS!$A$1:$I$1872,7,0),"CODIGO INVALIDO ")</f>
        <v>QUINDIGUA BAJO</v>
      </c>
      <c r="G1601" s="53" t="str">
        <f>IFERROR(VLOOKUP(D1601,[29]CODIGOS!$A$1:$I$1872,8,0),"CODIGO INVALIDO ")</f>
        <v>QUINDIGUA BAJO 1</v>
      </c>
      <c r="H1601" s="23" t="s">
        <v>2083</v>
      </c>
      <c r="I1601" s="49">
        <v>-1.477751</v>
      </c>
      <c r="J1601" s="129">
        <v>-79.958839999999995</v>
      </c>
      <c r="K1601" s="24">
        <v>45021</v>
      </c>
      <c r="L1601" s="23" t="s">
        <v>132</v>
      </c>
      <c r="M1601" s="53" t="s">
        <v>17</v>
      </c>
      <c r="N1601" s="62">
        <v>0.52083333333333337</v>
      </c>
      <c r="O1601" s="62">
        <v>0.5625</v>
      </c>
      <c r="P1601" s="23">
        <v>6.75</v>
      </c>
      <c r="Q1601" s="23" t="s">
        <v>550</v>
      </c>
      <c r="R1601" s="23" t="s">
        <v>47</v>
      </c>
      <c r="S1601" s="23" t="s">
        <v>83</v>
      </c>
      <c r="T1601" s="23"/>
      <c r="U1601" s="23" t="s">
        <v>50</v>
      </c>
    </row>
    <row r="1602" spans="1:21" s="185" customFormat="1" ht="15" customHeight="1" x14ac:dyDescent="0.25">
      <c r="A1602" s="53" t="str">
        <f>IFERROR(VLOOKUP(D1602,[28]CODIGOS!$A$1:$I$1872,2,0),"CODIGO INVALIDO ")</f>
        <v>ZONA 5</v>
      </c>
      <c r="B1602" s="53" t="str">
        <f>IFERROR(VLOOKUP(D1602,[28]CODIGOS!$A$1:$I$1872,3,0),"CODIGO INVALIDO ")</f>
        <v>BOLIVAR</v>
      </c>
      <c r="C1602" s="53" t="str">
        <f>IFERROR(VLOOKUP(D1602,[28]CODIGOS!$A$1:$I$1872,4,0),"CODIGO INVALIDO ")</f>
        <v>SAN MIGUEL</v>
      </c>
      <c r="D1602" s="49" t="s">
        <v>2079</v>
      </c>
      <c r="E1602" s="53" t="str">
        <f>IFERROR(VLOOKUP(D1602,[29]CODIGOS!$A$1:$I$1872,6,0),"CODIGO INVALIDO ")</f>
        <v>SAN MIGUEL</v>
      </c>
      <c r="F1602" s="53" t="str">
        <f>IFERROR(VLOOKUP(D1602,[29]CODIGOS!$A$1:$I$1872,7,0),"CODIGO INVALIDO ")</f>
        <v>SAN PABLO</v>
      </c>
      <c r="G1602" s="53" t="str">
        <f>IFERROR(VLOOKUP(D1602,[29]CODIGOS!$A$1:$I$1872,8,0),"CODIGO INVALIDO ")</f>
        <v>SAN PABLO 1</v>
      </c>
      <c r="H1602" s="37" t="s">
        <v>2084</v>
      </c>
      <c r="I1602" s="37">
        <v>-1.6457059000000001</v>
      </c>
      <c r="J1602" s="129">
        <v>-79.012888700000005</v>
      </c>
      <c r="K1602" s="68">
        <v>45051</v>
      </c>
      <c r="L1602" s="37" t="s">
        <v>132</v>
      </c>
      <c r="M1602" s="53" t="s">
        <v>17</v>
      </c>
      <c r="N1602" s="79">
        <v>0.52083333333333337</v>
      </c>
      <c r="O1602" s="79">
        <v>0.57291666666666663</v>
      </c>
      <c r="P1602" s="65">
        <v>7.02</v>
      </c>
      <c r="Q1602" s="23" t="s">
        <v>550</v>
      </c>
      <c r="R1602" s="23" t="s">
        <v>47</v>
      </c>
      <c r="S1602" s="65" t="s">
        <v>176</v>
      </c>
      <c r="T1602" s="37"/>
      <c r="U1602" s="37" t="s">
        <v>50</v>
      </c>
    </row>
    <row r="1603" spans="1:21" s="185" customFormat="1" ht="15" customHeight="1" x14ac:dyDescent="0.25">
      <c r="A1603" s="53" t="str">
        <f>IFERROR(VLOOKUP(D1603,[28]CODIGOS!$A$1:$I$1872,2,0),"CODIGO INVALIDO ")</f>
        <v>ZONA 5</v>
      </c>
      <c r="B1603" s="53" t="str">
        <f>IFERROR(VLOOKUP(D1603,[28]CODIGOS!$A$1:$I$1872,3,0),"CODIGO INVALIDO ")</f>
        <v>BOLIVAR</v>
      </c>
      <c r="C1603" s="53" t="str">
        <f>IFERROR(VLOOKUP(D1603,[28]CODIGOS!$A$1:$I$1872,4,0),"CODIGO INVALIDO ")</f>
        <v>SAN MIGUEL</v>
      </c>
      <c r="D1603" s="49" t="s">
        <v>2085</v>
      </c>
      <c r="E1603" s="53" t="str">
        <f>IFERROR(VLOOKUP(D1603,[29]CODIGOS!$A$1:$I$1872,6,0),"CODIGO INVALIDO ")</f>
        <v>SAN MIGUEL</v>
      </c>
      <c r="F1603" s="53" t="str">
        <f>IFERROR(VLOOKUP(D1603,[29]CODIGOS!$A$1:$I$1872,7,0),"CODIGO INVALIDO ")</f>
        <v>SANTIAGO</v>
      </c>
      <c r="G1603" s="53" t="str">
        <f>IFERROR(VLOOKUP(D1603,[29]CODIGOS!$A$1:$I$1872,8,0),"CODIGO INVALIDO ")</f>
        <v>SANTIAGO 1</v>
      </c>
      <c r="H1603" s="37" t="s">
        <v>2086</v>
      </c>
      <c r="I1603" s="37">
        <v>-1.7268025</v>
      </c>
      <c r="J1603" s="129">
        <v>-79.007408299999994</v>
      </c>
      <c r="K1603" s="68">
        <v>45051</v>
      </c>
      <c r="L1603" s="37" t="s">
        <v>132</v>
      </c>
      <c r="M1603" s="53" t="s">
        <v>17</v>
      </c>
      <c r="N1603" s="79">
        <v>0.66666666666666663</v>
      </c>
      <c r="O1603" s="79">
        <v>0.70833333333333337</v>
      </c>
      <c r="P1603" s="65">
        <v>15.77</v>
      </c>
      <c r="Q1603" s="23" t="s">
        <v>550</v>
      </c>
      <c r="R1603" s="23" t="s">
        <v>47</v>
      </c>
      <c r="S1603" s="65" t="s">
        <v>216</v>
      </c>
      <c r="T1603" s="37"/>
      <c r="U1603" s="37" t="s">
        <v>50</v>
      </c>
    </row>
    <row r="1604" spans="1:21" s="185" customFormat="1" ht="15" customHeight="1" x14ac:dyDescent="0.25">
      <c r="A1604" s="53" t="str">
        <f>IFERROR(VLOOKUP(D1604,[28]CODIGOS!$A$1:$I$1872,2,0),"CODIGO INVALIDO ")</f>
        <v>ZONA 5</v>
      </c>
      <c r="B1604" s="53" t="str">
        <f>IFERROR(VLOOKUP(D1604,[28]CODIGOS!$A$1:$I$1872,3,0),"CODIGO INVALIDO ")</f>
        <v>BOLIVAR</v>
      </c>
      <c r="C1604" s="53" t="str">
        <f>IFERROR(VLOOKUP(D1604,[28]CODIGOS!$A$1:$I$1872,4,0),"CODIGO INVALIDO ")</f>
        <v>GUARANDA</v>
      </c>
      <c r="D1604" s="49" t="s">
        <v>234</v>
      </c>
      <c r="E1604" s="53" t="str">
        <f>IFERROR(VLOOKUP(D1604,[29]CODIGOS!$A$1:$I$1872,6,0),"CODIGO INVALIDO ")</f>
        <v>GUARANDA</v>
      </c>
      <c r="F1604" s="53" t="str">
        <f>IFERROR(VLOOKUP(D1604,[29]CODIGOS!$A$1:$I$1872,7,0),"CODIGO INVALIDO ")</f>
        <v>PALMA LOMA</v>
      </c>
      <c r="G1604" s="53" t="str">
        <f>IFERROR(VLOOKUP(D1604,[29]CODIGOS!$A$1:$I$1872,8,0),"CODIGO INVALIDO ")</f>
        <v>PALMA LOMA 1</v>
      </c>
      <c r="H1604" s="37" t="s">
        <v>2087</v>
      </c>
      <c r="I1604" s="37">
        <v>-1.5903863</v>
      </c>
      <c r="J1604" s="129">
        <v>-78.995524900000007</v>
      </c>
      <c r="K1604" s="68">
        <v>45055</v>
      </c>
      <c r="L1604" s="37" t="s">
        <v>132</v>
      </c>
      <c r="M1604" s="53" t="s">
        <v>17</v>
      </c>
      <c r="N1604" s="79">
        <v>0.39583333333333331</v>
      </c>
      <c r="O1604" s="79">
        <v>0.54166666666666663</v>
      </c>
      <c r="P1604" s="65">
        <v>5.76</v>
      </c>
      <c r="Q1604" s="23" t="s">
        <v>550</v>
      </c>
      <c r="R1604" s="23" t="s">
        <v>47</v>
      </c>
      <c r="S1604" s="65" t="s">
        <v>83</v>
      </c>
      <c r="T1604" s="37"/>
      <c r="U1604" s="23" t="s">
        <v>50</v>
      </c>
    </row>
    <row r="1605" spans="1:21" s="186" customFormat="1" ht="15" customHeight="1" x14ac:dyDescent="0.25">
      <c r="A1605" s="53" t="str">
        <f>IFERROR(VLOOKUP(D1605,[28]CODIGOS!$A$1:$I$1872,2,0),"CODIGO INVALIDO ")</f>
        <v>ZONA 5</v>
      </c>
      <c r="B1605" s="53" t="str">
        <f>IFERROR(VLOOKUP(D1605,[28]CODIGOS!$A$1:$I$1872,3,0),"CODIGO INVALIDO ")</f>
        <v>BOLIVAR</v>
      </c>
      <c r="C1605" s="53" t="str">
        <f>IFERROR(VLOOKUP(D1605,[28]CODIGOS!$A$1:$I$1872,4,0),"CODIGO INVALIDO ")</f>
        <v>CALUMA</v>
      </c>
      <c r="D1605" s="53" t="s">
        <v>2088</v>
      </c>
      <c r="E1605" s="53" t="str">
        <f>IFERROR(VLOOKUP(D1605,[29]CODIGOS!$A$1:$I$1872,6,0),"CODIGO INVALIDO ")</f>
        <v>SUBTROPICO</v>
      </c>
      <c r="F1605" s="53" t="str">
        <f>IFERROR(VLOOKUP(D1605,[29]CODIGOS!$A$1:$I$1872,7,0),"CODIGO INVALIDO ")</f>
        <v>CALUMA</v>
      </c>
      <c r="G1605" s="53" t="str">
        <f>IFERROR(VLOOKUP(D1605,[29]CODIGOS!$A$1:$I$1872,8,0),"CODIGO INVALIDO ")</f>
        <v>CALUMA 2</v>
      </c>
      <c r="H1605" s="53" t="s">
        <v>2089</v>
      </c>
      <c r="I1605" s="53">
        <v>-1.4396743000000001</v>
      </c>
      <c r="J1605" s="129">
        <v>-79.291194700000005</v>
      </c>
      <c r="K1605" s="24">
        <v>45089</v>
      </c>
      <c r="L1605" s="53" t="s">
        <v>132</v>
      </c>
      <c r="M1605" s="53" t="s">
        <v>17</v>
      </c>
      <c r="N1605" s="148" t="s">
        <v>1473</v>
      </c>
      <c r="O1605" s="148" t="s">
        <v>1418</v>
      </c>
      <c r="P1605" s="53">
        <v>68.510000000000005</v>
      </c>
      <c r="Q1605" s="23" t="s">
        <v>550</v>
      </c>
      <c r="R1605" s="23" t="s">
        <v>47</v>
      </c>
      <c r="S1605" s="53" t="s">
        <v>161</v>
      </c>
      <c r="T1605" s="53"/>
      <c r="U1605" s="53" t="s">
        <v>50</v>
      </c>
    </row>
    <row r="1606" spans="1:21" s="186" customFormat="1" ht="15" customHeight="1" x14ac:dyDescent="0.25">
      <c r="A1606" s="53" t="str">
        <f>IFERROR(VLOOKUP(D1606,[28]CODIGOS!$A$1:$I$1872,2,0),"CODIGO INVALIDO ")</f>
        <v>ZONA 5</v>
      </c>
      <c r="B1606" s="53" t="str">
        <f>IFERROR(VLOOKUP(D1606,[28]CODIGOS!$A$1:$I$1872,3,0),"CODIGO INVALIDO ")</f>
        <v>BOLIVAR</v>
      </c>
      <c r="C1606" s="53" t="str">
        <f>IFERROR(VLOOKUP(D1606,[28]CODIGOS!$A$1:$I$1872,4,0),"CODIGO INVALIDO ")</f>
        <v>GUARANDA</v>
      </c>
      <c r="D1606" s="53" t="s">
        <v>292</v>
      </c>
      <c r="E1606" s="53" t="str">
        <f>IFERROR(VLOOKUP(D1606,[29]CODIGOS!$A$1:$I$1872,6,0),"CODIGO INVALIDO ")</f>
        <v>GUARANDA</v>
      </c>
      <c r="F1606" s="53" t="str">
        <f>IFERROR(VLOOKUP(D1606,[29]CODIGOS!$A$1:$I$1872,7,0),"CODIGO INVALIDO ")</f>
        <v>SALINAS</v>
      </c>
      <c r="G1606" s="53" t="str">
        <f>IFERROR(VLOOKUP(D1606,[29]CODIGOS!$A$1:$I$1872,8,0),"CODIGO INVALIDO ")</f>
        <v>SALINAS 1</v>
      </c>
      <c r="H1606" s="53" t="s">
        <v>2090</v>
      </c>
      <c r="I1606" s="53">
        <v>-1.4042131</v>
      </c>
      <c r="J1606" s="129">
        <v>-79.023281100000005</v>
      </c>
      <c r="K1606" s="24">
        <v>45146</v>
      </c>
      <c r="L1606" s="53" t="s">
        <v>132</v>
      </c>
      <c r="M1606" s="53" t="s">
        <v>17</v>
      </c>
      <c r="N1606" s="148">
        <v>0.41666666666666669</v>
      </c>
      <c r="O1606" s="148">
        <v>0.58333333333333337</v>
      </c>
      <c r="P1606" s="53">
        <v>2.5</v>
      </c>
      <c r="Q1606" s="53" t="s">
        <v>550</v>
      </c>
      <c r="R1606" s="53" t="s">
        <v>47</v>
      </c>
      <c r="S1606" s="53" t="s">
        <v>176</v>
      </c>
      <c r="T1606" s="53"/>
      <c r="U1606" s="53" t="s">
        <v>50</v>
      </c>
    </row>
    <row r="1607" spans="1:21" s="186" customFormat="1" ht="15" customHeight="1" x14ac:dyDescent="0.25">
      <c r="A1607" s="53" t="str">
        <f>IFERROR(VLOOKUP(D1607,[28]CODIGOS!$A$1:$I$1872,2,0),"CODIGO INVALIDO ")</f>
        <v>ZONA 5</v>
      </c>
      <c r="B1607" s="53" t="str">
        <f>IFERROR(VLOOKUP(D1607,[28]CODIGOS!$A$1:$I$1872,3,0),"CODIGO INVALIDO ")</f>
        <v>BOLIVAR</v>
      </c>
      <c r="C1607" s="53" t="str">
        <f>IFERROR(VLOOKUP(D1607,[28]CODIGOS!$A$1:$I$1872,4,0),"CODIGO INVALIDO ")</f>
        <v>GUARANDA</v>
      </c>
      <c r="D1607" s="53" t="s">
        <v>2082</v>
      </c>
      <c r="E1607" s="53" t="str">
        <f>IFERROR(VLOOKUP(D1607,[29]CODIGOS!$A$1:$I$1872,6,0),"CODIGO INVALIDO ")</f>
        <v>GUARANDA</v>
      </c>
      <c r="F1607" s="53" t="str">
        <f>IFERROR(VLOOKUP(D1607,[29]CODIGOS!$A$1:$I$1872,7,0),"CODIGO INVALIDO ")</f>
        <v>QUINDIGUA BAJO</v>
      </c>
      <c r="G1607" s="53" t="str">
        <f>IFERROR(VLOOKUP(D1607,[29]CODIGOS!$A$1:$I$1872,8,0),"CODIGO INVALIDO ")</f>
        <v>QUINDIGUA BAJO 1</v>
      </c>
      <c r="H1607" s="53" t="s">
        <v>2091</v>
      </c>
      <c r="I1607" s="53">
        <v>-1.5680975851235699</v>
      </c>
      <c r="J1607" s="129">
        <f>-79.0089665167657</f>
        <v>-79.008966516765696</v>
      </c>
      <c r="K1607" s="24">
        <v>45252</v>
      </c>
      <c r="L1607" s="53" t="s">
        <v>132</v>
      </c>
      <c r="M1607" s="53" t="s">
        <v>17</v>
      </c>
      <c r="N1607" s="148">
        <v>0.5</v>
      </c>
      <c r="O1607" s="148">
        <v>0.6875</v>
      </c>
      <c r="P1607" s="53">
        <v>6.39</v>
      </c>
      <c r="Q1607" s="53" t="s">
        <v>550</v>
      </c>
      <c r="R1607" s="53" t="s">
        <v>47</v>
      </c>
      <c r="S1607" s="53" t="s">
        <v>120</v>
      </c>
      <c r="T1607" s="53" t="s">
        <v>663</v>
      </c>
      <c r="U1607" s="53" t="s">
        <v>50</v>
      </c>
    </row>
    <row r="1608" spans="1:21" s="185" customFormat="1" ht="15" customHeight="1" x14ac:dyDescent="0.25">
      <c r="A1608" s="53" t="str">
        <f>IFERROR(VLOOKUP(D1608,[28]CODIGOS!$A$1:$I$1872,2,0),"CODIGO INVALIDO ")</f>
        <v>ZONA 5</v>
      </c>
      <c r="B1608" s="53" t="str">
        <f>IFERROR(VLOOKUP(D1608,[28]CODIGOS!$A$1:$I$1872,3,0),"CODIGO INVALIDO ")</f>
        <v>GALAPAGOS</v>
      </c>
      <c r="C1608" s="53" t="str">
        <f>IFERROR(VLOOKUP(D1608,[28]CODIGOS!$A$1:$I$1872,4,0),"CODIGO INVALIDO ")</f>
        <v>SANTA CRUZ</v>
      </c>
      <c r="D1608" s="23" t="s">
        <v>73</v>
      </c>
      <c r="E1608" s="53" t="str">
        <f>IFERROR(VLOOKUP(D1608,[29]CODIGOS!$A$1:$I$1872,6,0),"CODIGO INVALIDO ")</f>
        <v>GALAPAGOS</v>
      </c>
      <c r="F1608" s="53" t="str">
        <f>IFERROR(VLOOKUP(D1608,[29]CODIGOS!$A$1:$I$1872,7,0),"CODIGO INVALIDO ")</f>
        <v>PUERTO AYORA</v>
      </c>
      <c r="G1608" s="53" t="str">
        <f>IFERROR(VLOOKUP(D1608,[29]CODIGOS!$A$1:$I$1872,8,0),"CODIGO INVALIDO ")</f>
        <v>PUERTO AYORA 1</v>
      </c>
      <c r="H1608" s="23" t="s">
        <v>2092</v>
      </c>
      <c r="I1608" s="23">
        <v>-0.66732999999999998</v>
      </c>
      <c r="J1608" s="129">
        <v>-90.274190000000004</v>
      </c>
      <c r="K1608" s="24">
        <v>45094</v>
      </c>
      <c r="L1608" s="23" t="s">
        <v>31</v>
      </c>
      <c r="M1608" s="53" t="s">
        <v>17</v>
      </c>
      <c r="N1608" s="62">
        <v>0.625</v>
      </c>
      <c r="O1608" s="62">
        <v>0.6875</v>
      </c>
      <c r="P1608" s="23">
        <v>1.2</v>
      </c>
      <c r="Q1608" s="23" t="s">
        <v>46</v>
      </c>
      <c r="R1608" s="23" t="s">
        <v>47</v>
      </c>
      <c r="S1608" s="53" t="s">
        <v>2093</v>
      </c>
      <c r="T1608" s="23"/>
      <c r="U1608" s="53" t="s">
        <v>50</v>
      </c>
    </row>
    <row r="1609" spans="1:21" s="186" customFormat="1" ht="15" customHeight="1" x14ac:dyDescent="0.25">
      <c r="A1609" s="53" t="str">
        <f>IFERROR(VLOOKUP(D1609,[28]CODIGOS!$A$1:$I$1872,2,0),"CODIGO INVALIDO ")</f>
        <v>ZONA 6</v>
      </c>
      <c r="B1609" s="53" t="str">
        <f>IFERROR(VLOOKUP(D1609,[28]CODIGOS!$A$1:$I$1872,3,0),"CODIGO INVALIDO ")</f>
        <v>AZUAY</v>
      </c>
      <c r="C1609" s="53" t="str">
        <f>IFERROR(VLOOKUP(D1609,[28]CODIGOS!$A$1:$I$1872,4,0),"CODIGO INVALIDO ")</f>
        <v>CUENCA</v>
      </c>
      <c r="D1609" s="37" t="s">
        <v>257</v>
      </c>
      <c r="E1609" s="53" t="str">
        <f>IFERROR(VLOOKUP(D1609,[29]CODIGOS!$A$1:$I$1872,6,0),"CODIGO INVALIDO ")</f>
        <v>CUENCA SUR</v>
      </c>
      <c r="F1609" s="53" t="str">
        <f>IFERROR(VLOOKUP(D1609,[29]CODIGOS!$A$1:$I$1872,7,0),"CODIGO INVALIDO ")</f>
        <v>YANUNCAY</v>
      </c>
      <c r="G1609" s="53" t="str">
        <f>IFERROR(VLOOKUP(D1609,[29]CODIGOS!$A$1:$I$1872,8,0),"CODIGO INVALIDO ")</f>
        <v>YANUNCAY 1</v>
      </c>
      <c r="H1609" s="53" t="s">
        <v>2094</v>
      </c>
      <c r="I1609" s="53">
        <v>-2.9236840000000002</v>
      </c>
      <c r="J1609" s="129">
        <v>-79.0542011</v>
      </c>
      <c r="K1609" s="24">
        <v>44931</v>
      </c>
      <c r="L1609" s="53" t="s">
        <v>121</v>
      </c>
      <c r="M1609" s="53" t="s">
        <v>17</v>
      </c>
      <c r="N1609" s="148" t="s">
        <v>2095</v>
      </c>
      <c r="O1609" s="148" t="s">
        <v>1400</v>
      </c>
      <c r="P1609" s="53">
        <v>10.41</v>
      </c>
      <c r="Q1609" s="53" t="s">
        <v>550</v>
      </c>
      <c r="R1609" s="53" t="s">
        <v>47</v>
      </c>
      <c r="S1609" s="53" t="s">
        <v>166</v>
      </c>
      <c r="T1609" s="53"/>
      <c r="U1609" s="53" t="s">
        <v>50</v>
      </c>
    </row>
    <row r="1610" spans="1:21" s="186" customFormat="1" ht="15" customHeight="1" x14ac:dyDescent="0.25">
      <c r="A1610" s="53" t="str">
        <f>IFERROR(VLOOKUP(D1610,[28]CODIGOS!$A$1:$I$1872,2,0),"CODIGO INVALIDO ")</f>
        <v>ZONA 6</v>
      </c>
      <c r="B1610" s="53" t="str">
        <f>IFERROR(VLOOKUP(D1610,[28]CODIGOS!$A$1:$I$1872,3,0),"CODIGO INVALIDO ")</f>
        <v>AZUAY</v>
      </c>
      <c r="C1610" s="53" t="str">
        <f>IFERROR(VLOOKUP(D1610,[28]CODIGOS!$A$1:$I$1872,4,0),"CODIGO INVALIDO ")</f>
        <v>CUENCA</v>
      </c>
      <c r="D1610" s="37" t="s">
        <v>116</v>
      </c>
      <c r="E1610" s="53" t="str">
        <f>IFERROR(VLOOKUP(D1610,[29]CODIGOS!$A$1:$I$1872,6,0),"CODIGO INVALIDO ")</f>
        <v>CUENCA NORTE</v>
      </c>
      <c r="F1610" s="53" t="str">
        <f>IFERROR(VLOOKUP(D1610,[29]CODIGOS!$A$1:$I$1872,7,0),"CODIGO INVALIDO ")</f>
        <v>CHECA</v>
      </c>
      <c r="G1610" s="53" t="str">
        <f>IFERROR(VLOOKUP(D1610,[29]CODIGOS!$A$1:$I$1872,8,0),"CODIGO INVALIDO ")</f>
        <v>CHECA 1</v>
      </c>
      <c r="H1610" s="53" t="s">
        <v>2096</v>
      </c>
      <c r="I1610" s="53">
        <v>-2.8497374999999998</v>
      </c>
      <c r="J1610" s="129">
        <v>-78.994940999999997</v>
      </c>
      <c r="K1610" s="24">
        <v>44945</v>
      </c>
      <c r="L1610" s="53" t="s">
        <v>121</v>
      </c>
      <c r="M1610" s="53" t="s">
        <v>17</v>
      </c>
      <c r="N1610" s="148" t="s">
        <v>1507</v>
      </c>
      <c r="O1610" s="148" t="s">
        <v>1417</v>
      </c>
      <c r="P1610" s="53">
        <v>5.7</v>
      </c>
      <c r="Q1610" s="53" t="s">
        <v>550</v>
      </c>
      <c r="R1610" s="53" t="s">
        <v>47</v>
      </c>
      <c r="S1610" s="53" t="s">
        <v>165</v>
      </c>
      <c r="T1610" s="53" t="s">
        <v>120</v>
      </c>
      <c r="U1610" s="53" t="s">
        <v>50</v>
      </c>
    </row>
    <row r="1611" spans="1:21" s="186" customFormat="1" ht="15" customHeight="1" x14ac:dyDescent="0.25">
      <c r="A1611" s="53" t="str">
        <f>IFERROR(VLOOKUP(D1611,[28]CODIGOS!$A$1:$I$1872,2,0),"CODIGO INVALIDO ")</f>
        <v>ZONA 6</v>
      </c>
      <c r="B1611" s="53" t="str">
        <f>IFERROR(VLOOKUP(D1611,[28]CODIGOS!$A$1:$I$1872,3,0),"CODIGO INVALIDO ")</f>
        <v>AZUAY</v>
      </c>
      <c r="C1611" s="53" t="str">
        <f>IFERROR(VLOOKUP(D1611,[28]CODIGOS!$A$1:$I$1872,4,0),"CODIGO INVALIDO ")</f>
        <v>CUENCA</v>
      </c>
      <c r="D1611" s="37" t="s">
        <v>257</v>
      </c>
      <c r="E1611" s="53" t="str">
        <f>IFERROR(VLOOKUP(D1611,[29]CODIGOS!$A$1:$I$1872,6,0),"CODIGO INVALIDO ")</f>
        <v>CUENCA SUR</v>
      </c>
      <c r="F1611" s="53" t="str">
        <f>IFERROR(VLOOKUP(D1611,[29]CODIGOS!$A$1:$I$1872,7,0),"CODIGO INVALIDO ")</f>
        <v>YANUNCAY</v>
      </c>
      <c r="G1611" s="53" t="str">
        <f>IFERROR(VLOOKUP(D1611,[29]CODIGOS!$A$1:$I$1872,8,0),"CODIGO INVALIDO ")</f>
        <v>YANUNCAY 1</v>
      </c>
      <c r="H1611" s="53" t="s">
        <v>2097</v>
      </c>
      <c r="I1611" s="53">
        <v>-2.9768493</v>
      </c>
      <c r="J1611" s="129">
        <v>-79.047814099999997</v>
      </c>
      <c r="K1611" s="24">
        <v>44946</v>
      </c>
      <c r="L1611" s="53" t="s">
        <v>121</v>
      </c>
      <c r="M1611" s="53" t="s">
        <v>17</v>
      </c>
      <c r="N1611" s="148" t="s">
        <v>1473</v>
      </c>
      <c r="O1611" s="148" t="s">
        <v>1399</v>
      </c>
      <c r="P1611" s="53">
        <v>5.05</v>
      </c>
      <c r="Q1611" s="23" t="s">
        <v>550</v>
      </c>
      <c r="R1611" s="53" t="s">
        <v>47</v>
      </c>
      <c r="S1611" s="53" t="s">
        <v>83</v>
      </c>
      <c r="T1611" s="53"/>
      <c r="U1611" s="53" t="s">
        <v>50</v>
      </c>
    </row>
    <row r="1612" spans="1:21" s="186" customFormat="1" ht="15" customHeight="1" x14ac:dyDescent="0.25">
      <c r="A1612" s="53" t="str">
        <f>IFERROR(VLOOKUP(D1612,[28]CODIGOS!$A$1:$I$1872,2,0),"CODIGO INVALIDO ")</f>
        <v>ZONA 6</v>
      </c>
      <c r="B1612" s="53" t="str">
        <f>IFERROR(VLOOKUP(D1612,[28]CODIGOS!$A$1:$I$1872,3,0),"CODIGO INVALIDO ")</f>
        <v>AZUAY</v>
      </c>
      <c r="C1612" s="53" t="str">
        <f>IFERROR(VLOOKUP(D1612,[28]CODIGOS!$A$1:$I$1872,4,0),"CODIGO INVALIDO ")</f>
        <v>GUALACEO</v>
      </c>
      <c r="D1612" s="37" t="s">
        <v>1096</v>
      </c>
      <c r="E1612" s="53" t="str">
        <f>IFERROR(VLOOKUP(D1612,[29]CODIGOS!$A$1:$I$1872,6,0),"CODIGO INVALIDO ")</f>
        <v>GUALACEO</v>
      </c>
      <c r="F1612" s="53" t="str">
        <f>IFERROR(VLOOKUP(D1612,[29]CODIGOS!$A$1:$I$1872,7,0),"CODIGO INVALIDO ")</f>
        <v>GUALACEO SUR</v>
      </c>
      <c r="G1612" s="53" t="str">
        <f>IFERROR(VLOOKUP(D1612,[29]CODIGOS!$A$1:$I$1872,8,0),"CODIGO INVALIDO ")</f>
        <v>GUALACEO SUR 1</v>
      </c>
      <c r="H1612" s="53" t="s">
        <v>2098</v>
      </c>
      <c r="I1612" s="53">
        <v>-2.8975599999999999</v>
      </c>
      <c r="J1612" s="129">
        <v>-78.751571999999996</v>
      </c>
      <c r="K1612" s="24">
        <v>44947</v>
      </c>
      <c r="L1612" s="53" t="s">
        <v>121</v>
      </c>
      <c r="M1612" s="53" t="s">
        <v>17</v>
      </c>
      <c r="N1612" s="148" t="s">
        <v>1547</v>
      </c>
      <c r="O1612" s="148" t="s">
        <v>1479</v>
      </c>
      <c r="P1612" s="53">
        <v>8.3000000000000007</v>
      </c>
      <c r="Q1612" s="23" t="s">
        <v>550</v>
      </c>
      <c r="R1612" s="53" t="s">
        <v>47</v>
      </c>
      <c r="S1612" s="53" t="s">
        <v>598</v>
      </c>
      <c r="T1612" s="53" t="s">
        <v>75</v>
      </c>
      <c r="U1612" s="53" t="s">
        <v>50</v>
      </c>
    </row>
    <row r="1613" spans="1:21" s="186" customFormat="1" ht="15" customHeight="1" x14ac:dyDescent="0.25">
      <c r="A1613" s="53" t="str">
        <f>IFERROR(VLOOKUP(D1613,[28]CODIGOS!$A$1:$I$1872,2,0),"CODIGO INVALIDO ")</f>
        <v>ZONA 6</v>
      </c>
      <c r="B1613" s="53" t="str">
        <f>IFERROR(VLOOKUP(D1613,[28]CODIGOS!$A$1:$I$1872,3,0),"CODIGO INVALIDO ")</f>
        <v>AZUAY</v>
      </c>
      <c r="C1613" s="53" t="str">
        <f>IFERROR(VLOOKUP(D1613,[28]CODIGOS!$A$1:$I$1872,4,0),"CODIGO INVALIDO ")</f>
        <v>GUALACEO</v>
      </c>
      <c r="D1613" s="37" t="s">
        <v>893</v>
      </c>
      <c r="E1613" s="53" t="str">
        <f>IFERROR(VLOOKUP(D1613,[29]CODIGOS!$A$1:$I$1872,6,0),"CODIGO INVALIDO ")</f>
        <v>GUALACEO</v>
      </c>
      <c r="F1613" s="53" t="str">
        <f>IFERROR(VLOOKUP(D1613,[29]CODIGOS!$A$1:$I$1872,7,0),"CODIGO INVALIDO ")</f>
        <v>GUALACEO</v>
      </c>
      <c r="G1613" s="53" t="str">
        <f>IFERROR(VLOOKUP(D1613,[29]CODIGOS!$A$1:$I$1872,8,0),"CODIGO INVALIDO ")</f>
        <v>GUALACEO 2</v>
      </c>
      <c r="H1613" s="53" t="s">
        <v>2099</v>
      </c>
      <c r="I1613" s="53">
        <v>-2.9049116816751299</v>
      </c>
      <c r="J1613" s="129">
        <v>-78.778361361107898</v>
      </c>
      <c r="K1613" s="24">
        <v>44981</v>
      </c>
      <c r="L1613" s="53" t="s">
        <v>121</v>
      </c>
      <c r="M1613" s="53" t="s">
        <v>17</v>
      </c>
      <c r="N1613" s="148" t="s">
        <v>1507</v>
      </c>
      <c r="O1613" s="148" t="s">
        <v>1399</v>
      </c>
      <c r="P1613" s="53">
        <v>3.6</v>
      </c>
      <c r="Q1613" s="53" t="s">
        <v>550</v>
      </c>
      <c r="R1613" s="53" t="s">
        <v>47</v>
      </c>
      <c r="S1613" s="53" t="s">
        <v>83</v>
      </c>
      <c r="T1613" s="53"/>
      <c r="U1613" s="53" t="s">
        <v>50</v>
      </c>
    </row>
    <row r="1614" spans="1:21" s="186" customFormat="1" ht="15" customHeight="1" x14ac:dyDescent="0.25">
      <c r="A1614" s="53" t="str">
        <f>IFERROR(VLOOKUP(D1614,[28]CODIGOS!$A$1:$I$1872,2,0),"CODIGO INVALIDO ")</f>
        <v>ZONA 6</v>
      </c>
      <c r="B1614" s="53" t="str">
        <f>IFERROR(VLOOKUP(D1614,[28]CODIGOS!$A$1:$I$1872,3,0),"CODIGO INVALIDO ")</f>
        <v>AZUAY</v>
      </c>
      <c r="C1614" s="53" t="str">
        <f>IFERROR(VLOOKUP(D1614,[28]CODIGOS!$A$1:$I$1872,4,0),"CODIGO INVALIDO ")</f>
        <v>GUALACEO</v>
      </c>
      <c r="D1614" s="37" t="s">
        <v>1096</v>
      </c>
      <c r="E1614" s="53" t="str">
        <f>IFERROR(VLOOKUP(D1614,[29]CODIGOS!$A$1:$I$1872,6,0),"CODIGO INVALIDO ")</f>
        <v>GUALACEO</v>
      </c>
      <c r="F1614" s="53" t="str">
        <f>IFERROR(VLOOKUP(D1614,[29]CODIGOS!$A$1:$I$1872,7,0),"CODIGO INVALIDO ")</f>
        <v>GUALACEO SUR</v>
      </c>
      <c r="G1614" s="53" t="str">
        <f>IFERROR(VLOOKUP(D1614,[29]CODIGOS!$A$1:$I$1872,8,0),"CODIGO INVALIDO ")</f>
        <v>GUALACEO SUR 1</v>
      </c>
      <c r="H1614" s="53" t="s">
        <v>2100</v>
      </c>
      <c r="I1614" s="53">
        <v>-2.8703419999999999</v>
      </c>
      <c r="J1614" s="129">
        <v>-78.773052000000007</v>
      </c>
      <c r="K1614" s="24">
        <v>44989</v>
      </c>
      <c r="L1614" s="53" t="s">
        <v>121</v>
      </c>
      <c r="M1614" s="53" t="s">
        <v>17</v>
      </c>
      <c r="N1614" s="148" t="s">
        <v>1969</v>
      </c>
      <c r="O1614" s="148" t="s">
        <v>1958</v>
      </c>
      <c r="P1614" s="53">
        <v>3.86</v>
      </c>
      <c r="Q1614" s="23" t="s">
        <v>550</v>
      </c>
      <c r="R1614" s="53" t="s">
        <v>47</v>
      </c>
      <c r="S1614" s="53" t="s">
        <v>1203</v>
      </c>
      <c r="T1614" s="53"/>
      <c r="U1614" s="53" t="s">
        <v>50</v>
      </c>
    </row>
    <row r="1615" spans="1:21" s="186" customFormat="1" ht="15" customHeight="1" x14ac:dyDescent="0.25">
      <c r="A1615" s="53" t="str">
        <f>IFERROR(VLOOKUP(D1615,[28]CODIGOS!$A$1:$I$1872,2,0),"CODIGO INVALIDO ")</f>
        <v>ZONA 6</v>
      </c>
      <c r="B1615" s="53" t="str">
        <f>IFERROR(VLOOKUP(D1615,[28]CODIGOS!$A$1:$I$1872,3,0),"CODIGO INVALIDO ")</f>
        <v>AZUAY</v>
      </c>
      <c r="C1615" s="53" t="str">
        <f>IFERROR(VLOOKUP(D1615,[28]CODIGOS!$A$1:$I$1872,4,0),"CODIGO INVALIDO ")</f>
        <v>CUENCA</v>
      </c>
      <c r="D1615" s="37" t="s">
        <v>438</v>
      </c>
      <c r="E1615" s="53" t="str">
        <f>IFERROR(VLOOKUP(D1615,[29]CODIGOS!$A$1:$I$1872,6,0),"CODIGO INVALIDO ")</f>
        <v>CUENCA SUR</v>
      </c>
      <c r="F1615" s="53" t="str">
        <f>IFERROR(VLOOKUP(D1615,[29]CODIGOS!$A$1:$I$1872,7,0),"CODIGO INVALIDO ")</f>
        <v>MONAY</v>
      </c>
      <c r="G1615" s="53" t="str">
        <f>IFERROR(VLOOKUP(D1615,[29]CODIGOS!$A$1:$I$1872,8,0),"CODIGO INVALIDO ")</f>
        <v>MONAY 1</v>
      </c>
      <c r="H1615" s="53" t="s">
        <v>2101</v>
      </c>
      <c r="I1615" s="53">
        <v>-2.9022679999999998</v>
      </c>
      <c r="J1615" s="129">
        <v>-78.975296</v>
      </c>
      <c r="K1615" s="24">
        <v>44992</v>
      </c>
      <c r="L1615" s="53" t="s">
        <v>121</v>
      </c>
      <c r="M1615" s="53" t="s">
        <v>17</v>
      </c>
      <c r="N1615" s="148" t="s">
        <v>1946</v>
      </c>
      <c r="O1615" s="148" t="s">
        <v>1734</v>
      </c>
      <c r="P1615" s="53">
        <v>5.7</v>
      </c>
      <c r="Q1615" s="23" t="s">
        <v>550</v>
      </c>
      <c r="R1615" s="53" t="s">
        <v>47</v>
      </c>
      <c r="S1615" s="53" t="s">
        <v>83</v>
      </c>
      <c r="T1615" s="53"/>
      <c r="U1615" s="53" t="s">
        <v>50</v>
      </c>
    </row>
    <row r="1616" spans="1:21" s="186" customFormat="1" ht="15" customHeight="1" x14ac:dyDescent="0.25">
      <c r="A1616" s="53" t="str">
        <f>IFERROR(VLOOKUP(D1616,[28]CODIGOS!$A$1:$I$1872,2,0),"CODIGO INVALIDO ")</f>
        <v>ZONA 6</v>
      </c>
      <c r="B1616" s="53" t="str">
        <f>IFERROR(VLOOKUP(D1616,[28]CODIGOS!$A$1:$I$1872,3,0),"CODIGO INVALIDO ")</f>
        <v>AZUAY</v>
      </c>
      <c r="C1616" s="53" t="str">
        <f>IFERROR(VLOOKUP(D1616,[28]CODIGOS!$A$1:$I$1872,4,0),"CODIGO INVALIDO ")</f>
        <v>CUENCA</v>
      </c>
      <c r="D1616" s="37" t="s">
        <v>257</v>
      </c>
      <c r="E1616" s="53" t="str">
        <f>IFERROR(VLOOKUP(D1616,[29]CODIGOS!$A$1:$I$1872,6,0),"CODIGO INVALIDO ")</f>
        <v>CUENCA SUR</v>
      </c>
      <c r="F1616" s="53" t="str">
        <f>IFERROR(VLOOKUP(D1616,[29]CODIGOS!$A$1:$I$1872,7,0),"CODIGO INVALIDO ")</f>
        <v>YANUNCAY</v>
      </c>
      <c r="G1616" s="53" t="str">
        <f>IFERROR(VLOOKUP(D1616,[29]CODIGOS!$A$1:$I$1872,8,0),"CODIGO INVALIDO ")</f>
        <v>YANUNCAY 1</v>
      </c>
      <c r="H1616" s="53" t="s">
        <v>2102</v>
      </c>
      <c r="I1616" s="53">
        <v>-2.921227</v>
      </c>
      <c r="J1616" s="129">
        <v>-79.047280000000001</v>
      </c>
      <c r="K1616" s="24">
        <v>44992</v>
      </c>
      <c r="L1616" s="53" t="s">
        <v>121</v>
      </c>
      <c r="M1616" s="53" t="s">
        <v>17</v>
      </c>
      <c r="N1616" s="148" t="s">
        <v>1935</v>
      </c>
      <c r="O1616" s="148" t="s">
        <v>1953</v>
      </c>
      <c r="P1616" s="53">
        <v>5.81</v>
      </c>
      <c r="Q1616" s="23" t="s">
        <v>550</v>
      </c>
      <c r="R1616" s="53" t="s">
        <v>47</v>
      </c>
      <c r="S1616" s="53" t="s">
        <v>502</v>
      </c>
      <c r="T1616" s="53" t="s">
        <v>382</v>
      </c>
      <c r="U1616" s="53" t="s">
        <v>50</v>
      </c>
    </row>
    <row r="1617" spans="1:21" s="186" customFormat="1" ht="15" customHeight="1" x14ac:dyDescent="0.25">
      <c r="A1617" s="53" t="str">
        <f>IFERROR(VLOOKUP(D1617,[28]CODIGOS!$A$1:$I$1872,2,0),"CODIGO INVALIDO ")</f>
        <v>ZONA 6</v>
      </c>
      <c r="B1617" s="53" t="str">
        <f>IFERROR(VLOOKUP(D1617,[28]CODIGOS!$A$1:$I$1872,3,0),"CODIGO INVALIDO ")</f>
        <v>AZUAY</v>
      </c>
      <c r="C1617" s="53" t="str">
        <f>IFERROR(VLOOKUP(D1617,[28]CODIGOS!$A$1:$I$1872,4,0),"CODIGO INVALIDO ")</f>
        <v>CUENCA</v>
      </c>
      <c r="D1617" s="37" t="s">
        <v>257</v>
      </c>
      <c r="E1617" s="53" t="str">
        <f>IFERROR(VLOOKUP(D1617,[29]CODIGOS!$A$1:$I$1872,6,0),"CODIGO INVALIDO ")</f>
        <v>CUENCA SUR</v>
      </c>
      <c r="F1617" s="53" t="str">
        <f>IFERROR(VLOOKUP(D1617,[29]CODIGOS!$A$1:$I$1872,7,0),"CODIGO INVALIDO ")</f>
        <v>YANUNCAY</v>
      </c>
      <c r="G1617" s="53" t="str">
        <f>IFERROR(VLOOKUP(D1617,[29]CODIGOS!$A$1:$I$1872,8,0),"CODIGO INVALIDO ")</f>
        <v>YANUNCAY 1</v>
      </c>
      <c r="H1617" s="53" t="s">
        <v>2103</v>
      </c>
      <c r="I1617" s="53">
        <v>-2.9090699999999998</v>
      </c>
      <c r="J1617" s="129">
        <v>-79.036140000000003</v>
      </c>
      <c r="K1617" s="24">
        <v>44995</v>
      </c>
      <c r="L1617" s="53" t="s">
        <v>121</v>
      </c>
      <c r="M1617" s="53" t="s">
        <v>17</v>
      </c>
      <c r="N1617" s="148" t="s">
        <v>1734</v>
      </c>
      <c r="O1617" s="148" t="s">
        <v>1935</v>
      </c>
      <c r="P1617" s="53">
        <v>3.66</v>
      </c>
      <c r="Q1617" s="53" t="s">
        <v>550</v>
      </c>
      <c r="R1617" s="53" t="s">
        <v>47</v>
      </c>
      <c r="S1617" s="53" t="s">
        <v>1157</v>
      </c>
      <c r="T1617" s="53"/>
      <c r="U1617" s="53" t="s">
        <v>50</v>
      </c>
    </row>
    <row r="1618" spans="1:21" s="186" customFormat="1" ht="15" customHeight="1" x14ac:dyDescent="0.25">
      <c r="A1618" s="53" t="str">
        <f>IFERROR(VLOOKUP(D1618,[28]CODIGOS!$A$1:$I$1872,2,0),"CODIGO INVALIDO ")</f>
        <v>ZONA 6</v>
      </c>
      <c r="B1618" s="53" t="str">
        <f>IFERROR(VLOOKUP(D1618,[28]CODIGOS!$A$1:$I$1872,3,0),"CODIGO INVALIDO ")</f>
        <v>AZUAY</v>
      </c>
      <c r="C1618" s="53" t="str">
        <f>IFERROR(VLOOKUP(D1618,[28]CODIGOS!$A$1:$I$1872,4,0),"CODIGO INVALIDO ")</f>
        <v>CUENCA</v>
      </c>
      <c r="D1618" s="37" t="s">
        <v>257</v>
      </c>
      <c r="E1618" s="53" t="str">
        <f>IFERROR(VLOOKUP(D1618,[29]CODIGOS!$A$1:$I$1872,6,0),"CODIGO INVALIDO ")</f>
        <v>CUENCA SUR</v>
      </c>
      <c r="F1618" s="53" t="str">
        <f>IFERROR(VLOOKUP(D1618,[29]CODIGOS!$A$1:$I$1872,7,0),"CODIGO INVALIDO ")</f>
        <v>YANUNCAY</v>
      </c>
      <c r="G1618" s="53" t="str">
        <f>IFERROR(VLOOKUP(D1618,[29]CODIGOS!$A$1:$I$1872,8,0),"CODIGO INVALIDO ")</f>
        <v>YANUNCAY 1</v>
      </c>
      <c r="H1618" s="53" t="s">
        <v>2104</v>
      </c>
      <c r="I1618" s="53">
        <v>-2.9127580000000002</v>
      </c>
      <c r="J1618" s="129">
        <v>-78.776556999999997</v>
      </c>
      <c r="K1618" s="24">
        <v>44998</v>
      </c>
      <c r="L1618" s="53" t="s">
        <v>121</v>
      </c>
      <c r="M1618" s="53" t="s">
        <v>17</v>
      </c>
      <c r="N1618" s="148" t="s">
        <v>1969</v>
      </c>
      <c r="O1618" s="148" t="s">
        <v>1956</v>
      </c>
      <c r="P1618" s="53">
        <v>3.51</v>
      </c>
      <c r="Q1618" s="23" t="s">
        <v>550</v>
      </c>
      <c r="R1618" s="53" t="s">
        <v>47</v>
      </c>
      <c r="S1618" s="53" t="s">
        <v>751</v>
      </c>
      <c r="T1618" s="53" t="s">
        <v>165</v>
      </c>
      <c r="U1618" s="53" t="s">
        <v>50</v>
      </c>
    </row>
    <row r="1619" spans="1:21" s="186" customFormat="1" ht="15" customHeight="1" x14ac:dyDescent="0.25">
      <c r="A1619" s="53" t="str">
        <f>IFERROR(VLOOKUP(D1619,[28]CODIGOS!$A$1:$I$1872,2,0),"CODIGO INVALIDO ")</f>
        <v>ZONA 6</v>
      </c>
      <c r="B1619" s="53" t="str">
        <f>IFERROR(VLOOKUP(D1619,[28]CODIGOS!$A$1:$I$1872,3,0),"CODIGO INVALIDO ")</f>
        <v>AZUAY</v>
      </c>
      <c r="C1619" s="53" t="str">
        <f>IFERROR(VLOOKUP(D1619,[28]CODIGOS!$A$1:$I$1872,4,0),"CODIGO INVALIDO ")</f>
        <v>CUENCA</v>
      </c>
      <c r="D1619" s="37" t="s">
        <v>589</v>
      </c>
      <c r="E1619" s="53" t="str">
        <f>IFERROR(VLOOKUP(D1619,[29]CODIGOS!$A$1:$I$1872,6,0),"CODIGO INVALIDO ")</f>
        <v>CUENCA SUR</v>
      </c>
      <c r="F1619" s="53" t="str">
        <f>IFERROR(VLOOKUP(D1619,[29]CODIGOS!$A$1:$I$1872,7,0),"CODIGO INVALIDO ")</f>
        <v>BAÑOS</v>
      </c>
      <c r="G1619" s="53" t="str">
        <f>IFERROR(VLOOKUP(D1619,[29]CODIGOS!$A$1:$I$1872,8,0),"CODIGO INVALIDO ")</f>
        <v>BAÑOS 1</v>
      </c>
      <c r="H1619" s="53" t="s">
        <v>2105</v>
      </c>
      <c r="I1619" s="53">
        <v>-2.9251960000000001</v>
      </c>
      <c r="J1619" s="129">
        <v>-79.067615000000004</v>
      </c>
      <c r="K1619" s="24">
        <v>45002</v>
      </c>
      <c r="L1619" s="53" t="s">
        <v>121</v>
      </c>
      <c r="M1619" s="53" t="s">
        <v>17</v>
      </c>
      <c r="N1619" s="148" t="s">
        <v>1969</v>
      </c>
      <c r="O1619" s="148" t="s">
        <v>1958</v>
      </c>
      <c r="P1619" s="53">
        <v>4.5</v>
      </c>
      <c r="Q1619" s="53" t="s">
        <v>550</v>
      </c>
      <c r="R1619" s="53" t="s">
        <v>47</v>
      </c>
      <c r="S1619" s="53" t="s">
        <v>83</v>
      </c>
      <c r="T1619" s="53"/>
      <c r="U1619" s="53" t="s">
        <v>50</v>
      </c>
    </row>
    <row r="1620" spans="1:21" s="186" customFormat="1" ht="15" customHeight="1" x14ac:dyDescent="0.25">
      <c r="A1620" s="53" t="str">
        <f>IFERROR(VLOOKUP(D1620,[28]CODIGOS!$A$1:$I$1872,2,0),"CODIGO INVALIDO ")</f>
        <v>ZONA 6</v>
      </c>
      <c r="B1620" s="53" t="str">
        <f>IFERROR(VLOOKUP(D1620,[28]CODIGOS!$A$1:$I$1872,3,0),"CODIGO INVALIDO ")</f>
        <v>AZUAY</v>
      </c>
      <c r="C1620" s="53" t="str">
        <f>IFERROR(VLOOKUP(D1620,[28]CODIGOS!$A$1:$I$1872,4,0),"CODIGO INVALIDO ")</f>
        <v>PAUTE</v>
      </c>
      <c r="D1620" s="37" t="s">
        <v>558</v>
      </c>
      <c r="E1620" s="53" t="str">
        <f>IFERROR(VLOOKUP(D1620,[29]CODIGOS!$A$1:$I$1872,6,0),"CODIGO INVALIDO ")</f>
        <v>PAUTE</v>
      </c>
      <c r="F1620" s="53" t="str">
        <f>IFERROR(VLOOKUP(D1620,[29]CODIGOS!$A$1:$I$1872,7,0),"CODIGO INVALIDO ")</f>
        <v>PAUTE</v>
      </c>
      <c r="G1620" s="53" t="str">
        <f>IFERROR(VLOOKUP(D1620,[29]CODIGOS!$A$1:$I$1872,8,0),"CODIGO INVALIDO ")</f>
        <v>PAUTE 2</v>
      </c>
      <c r="H1620" s="53" t="s">
        <v>2106</v>
      </c>
      <c r="I1620" s="53">
        <v>-2.8489140000000002</v>
      </c>
      <c r="J1620" s="129">
        <v>-78.852813999999995</v>
      </c>
      <c r="K1620" s="24">
        <v>45005</v>
      </c>
      <c r="L1620" s="53" t="s">
        <v>121</v>
      </c>
      <c r="M1620" s="53" t="s">
        <v>17</v>
      </c>
      <c r="N1620" s="148" t="s">
        <v>2107</v>
      </c>
      <c r="O1620" s="148" t="s">
        <v>1968</v>
      </c>
      <c r="P1620" s="53">
        <v>7.54</v>
      </c>
      <c r="Q1620" s="23" t="s">
        <v>550</v>
      </c>
      <c r="R1620" s="53" t="s">
        <v>47</v>
      </c>
      <c r="S1620" s="53" t="s">
        <v>1203</v>
      </c>
      <c r="T1620" s="53" t="s">
        <v>502</v>
      </c>
      <c r="U1620" s="53" t="s">
        <v>50</v>
      </c>
    </row>
    <row r="1621" spans="1:21" s="185" customFormat="1" ht="15" customHeight="1" x14ac:dyDescent="0.25">
      <c r="A1621" s="53" t="str">
        <f>IFERROR(VLOOKUP(D1621,[28]CODIGOS!$A$1:$I$1872,2,0),"CODIGO INVALIDO ")</f>
        <v>ZONA 6</v>
      </c>
      <c r="B1621" s="53" t="str">
        <f>IFERROR(VLOOKUP(D1621,[28]CODIGOS!$A$1:$I$1872,3,0),"CODIGO INVALIDO ")</f>
        <v>AZUAY</v>
      </c>
      <c r="C1621" s="53" t="str">
        <f>IFERROR(VLOOKUP(D1621,[28]CODIGOS!$A$1:$I$1872,4,0),"CODIGO INVALIDO ")</f>
        <v>CUENCA</v>
      </c>
      <c r="D1621" s="37" t="s">
        <v>2108</v>
      </c>
      <c r="E1621" s="53" t="str">
        <f>IFERROR(VLOOKUP(D1621,[29]CODIGOS!$A$1:$I$1872,6,0),"CODIGO INVALIDO ")</f>
        <v>CUENCA NORTE</v>
      </c>
      <c r="F1621" s="53" t="str">
        <f>IFERROR(VLOOKUP(D1621,[29]CODIGOS!$A$1:$I$1872,7,0),"CODIGO INVALIDO ")</f>
        <v>VERDE LOMA</v>
      </c>
      <c r="G1621" s="53" t="str">
        <f>IFERROR(VLOOKUP(D1621,[29]CODIGOS!$A$1:$I$1872,8,0),"CODIGO INVALIDO ")</f>
        <v>VERDE LOMA 1</v>
      </c>
      <c r="H1621" s="23" t="s">
        <v>2109</v>
      </c>
      <c r="I1621" s="23">
        <v>-2.884252</v>
      </c>
      <c r="J1621" s="129">
        <v>-79.015749999999997</v>
      </c>
      <c r="K1621" s="24">
        <v>45018</v>
      </c>
      <c r="L1621" s="23" t="s">
        <v>121</v>
      </c>
      <c r="M1621" s="53" t="s">
        <v>17</v>
      </c>
      <c r="N1621" s="62">
        <v>0.54166666666666663</v>
      </c>
      <c r="O1621" s="62">
        <v>0.60416666666666663</v>
      </c>
      <c r="P1621" s="23">
        <v>10.48</v>
      </c>
      <c r="Q1621" s="23" t="s">
        <v>46</v>
      </c>
      <c r="R1621" s="23" t="s">
        <v>47</v>
      </c>
      <c r="S1621" s="23" t="s">
        <v>83</v>
      </c>
      <c r="T1621" s="23"/>
      <c r="U1621" s="23" t="s">
        <v>50</v>
      </c>
    </row>
    <row r="1622" spans="1:21" s="185" customFormat="1" ht="15" customHeight="1" x14ac:dyDescent="0.25">
      <c r="A1622" s="53" t="str">
        <f>IFERROR(VLOOKUP(D1622,[28]CODIGOS!$A$1:$I$1872,2,0),"CODIGO INVALIDO ")</f>
        <v>ZONA 6</v>
      </c>
      <c r="B1622" s="53" t="str">
        <f>IFERROR(VLOOKUP(D1622,[28]CODIGOS!$A$1:$I$1872,3,0),"CODIGO INVALIDO ")</f>
        <v>AZUAY</v>
      </c>
      <c r="C1622" s="53" t="str">
        <f>IFERROR(VLOOKUP(D1622,[28]CODIGOS!$A$1:$I$1872,4,0),"CODIGO INVALIDO ")</f>
        <v>CUENCA</v>
      </c>
      <c r="D1622" s="37" t="s">
        <v>116</v>
      </c>
      <c r="E1622" s="53" t="str">
        <f>IFERROR(VLOOKUP(D1622,[29]CODIGOS!$A$1:$I$1872,6,0),"CODIGO INVALIDO ")</f>
        <v>CUENCA NORTE</v>
      </c>
      <c r="F1622" s="53" t="str">
        <f>IFERROR(VLOOKUP(D1622,[29]CODIGOS!$A$1:$I$1872,7,0),"CODIGO INVALIDO ")</f>
        <v>CHECA</v>
      </c>
      <c r="G1622" s="53" t="str">
        <f>IFERROR(VLOOKUP(D1622,[29]CODIGOS!$A$1:$I$1872,8,0),"CODIGO INVALIDO ")</f>
        <v>CHECA 1</v>
      </c>
      <c r="H1622" s="23" t="s">
        <v>2110</v>
      </c>
      <c r="I1622" s="23">
        <v>-2.852878</v>
      </c>
      <c r="J1622" s="129">
        <v>-79.015341000000006</v>
      </c>
      <c r="K1622" s="24">
        <v>45019</v>
      </c>
      <c r="L1622" s="23" t="s">
        <v>121</v>
      </c>
      <c r="M1622" s="53" t="s">
        <v>17</v>
      </c>
      <c r="N1622" s="62">
        <v>0.45833333333333331</v>
      </c>
      <c r="O1622" s="62">
        <v>0.52083333333333337</v>
      </c>
      <c r="P1622" s="23">
        <v>6.5</v>
      </c>
      <c r="Q1622" s="53" t="s">
        <v>550</v>
      </c>
      <c r="R1622" s="23" t="s">
        <v>47</v>
      </c>
      <c r="S1622" s="23" t="s">
        <v>83</v>
      </c>
      <c r="T1622" s="23"/>
      <c r="U1622" s="23" t="s">
        <v>50</v>
      </c>
    </row>
    <row r="1623" spans="1:21" s="185" customFormat="1" ht="15" customHeight="1" x14ac:dyDescent="0.25">
      <c r="A1623" s="53" t="str">
        <f>IFERROR(VLOOKUP(D1623,[28]CODIGOS!$A$1:$I$1872,2,0),"CODIGO INVALIDO ")</f>
        <v>ZONA 6</v>
      </c>
      <c r="B1623" s="53" t="str">
        <f>IFERROR(VLOOKUP(D1623,[28]CODIGOS!$A$1:$I$1872,3,0),"CODIGO INVALIDO ")</f>
        <v>AZUAY</v>
      </c>
      <c r="C1623" s="53" t="str">
        <f>IFERROR(VLOOKUP(D1623,[28]CODIGOS!$A$1:$I$1872,4,0),"CODIGO INVALIDO ")</f>
        <v>CUENCA</v>
      </c>
      <c r="D1623" s="37" t="s">
        <v>2111</v>
      </c>
      <c r="E1623" s="53" t="str">
        <f>IFERROR(VLOOKUP(D1623,[29]CODIGOS!$A$1:$I$1872,6,0),"CODIGO INVALIDO ")</f>
        <v>CUENCA NORTE</v>
      </c>
      <c r="F1623" s="53" t="str">
        <f>IFERROR(VLOOKUP(D1623,[29]CODIGOS!$A$1:$I$1872,7,0),"CODIGO INVALIDO ")</f>
        <v>QUINTA CHICA</v>
      </c>
      <c r="G1623" s="53" t="str">
        <f>IFERROR(VLOOKUP(D1623,[29]CODIGOS!$A$1:$I$1872,8,0),"CODIGO INVALIDO ")</f>
        <v>QUINTA CHICA 1</v>
      </c>
      <c r="H1623" s="37" t="s">
        <v>2112</v>
      </c>
      <c r="I1623" s="37">
        <v>-2.8885990000000001</v>
      </c>
      <c r="J1623" s="129">
        <v>-78.965701999999993</v>
      </c>
      <c r="K1623" s="24">
        <v>45029</v>
      </c>
      <c r="L1623" s="68" t="s">
        <v>121</v>
      </c>
      <c r="M1623" s="53" t="s">
        <v>17</v>
      </c>
      <c r="N1623" s="62">
        <v>0.41666666666666669</v>
      </c>
      <c r="O1623" s="62">
        <v>0.5</v>
      </c>
      <c r="P1623" s="23">
        <v>7.93</v>
      </c>
      <c r="Q1623" s="53" t="s">
        <v>550</v>
      </c>
      <c r="R1623" s="23" t="s">
        <v>47</v>
      </c>
      <c r="S1623" s="23" t="s">
        <v>49</v>
      </c>
      <c r="T1623" s="23" t="s">
        <v>1022</v>
      </c>
      <c r="U1623" s="23" t="s">
        <v>50</v>
      </c>
    </row>
    <row r="1624" spans="1:21" s="185" customFormat="1" ht="15" customHeight="1" x14ac:dyDescent="0.25">
      <c r="A1624" s="53" t="str">
        <f>IFERROR(VLOOKUP(D1624,[28]CODIGOS!$A$1:$I$1872,2,0),"CODIGO INVALIDO ")</f>
        <v>ZONA 6</v>
      </c>
      <c r="B1624" s="53" t="str">
        <f>IFERROR(VLOOKUP(D1624,[28]CODIGOS!$A$1:$I$1872,3,0),"CODIGO INVALIDO ")</f>
        <v>AZUAY</v>
      </c>
      <c r="C1624" s="53" t="str">
        <f>IFERROR(VLOOKUP(D1624,[28]CODIGOS!$A$1:$I$1872,4,0),"CODIGO INVALIDO ")</f>
        <v>CUENCA</v>
      </c>
      <c r="D1624" s="37" t="s">
        <v>2113</v>
      </c>
      <c r="E1624" s="53" t="str">
        <f>IFERROR(VLOOKUP(D1624,[29]CODIGOS!$A$1:$I$1872,6,0),"CODIGO INVALIDO ")</f>
        <v>CUENCA NORTE</v>
      </c>
      <c r="F1624" s="53" t="str">
        <f>IFERROR(VLOOKUP(D1624,[29]CODIGOS!$A$1:$I$1872,7,0),"CODIGO INVALIDO ")</f>
        <v>SAN JOAQUIN</v>
      </c>
      <c r="G1624" s="53" t="str">
        <f>IFERROR(VLOOKUP(D1624,[29]CODIGOS!$A$1:$I$1872,8,0),"CODIGO INVALIDO ")</f>
        <v>SAN JOAQUIN 1</v>
      </c>
      <c r="H1624" s="37" t="s">
        <v>2114</v>
      </c>
      <c r="I1624" s="37">
        <v>-2.8939759999999999</v>
      </c>
      <c r="J1624" s="129">
        <v>-79.050496999999993</v>
      </c>
      <c r="K1624" s="24">
        <v>45033</v>
      </c>
      <c r="L1624" s="68" t="s">
        <v>121</v>
      </c>
      <c r="M1624" s="53" t="s">
        <v>17</v>
      </c>
      <c r="N1624" s="62">
        <v>0.58333333333333337</v>
      </c>
      <c r="O1624" s="62">
        <v>0.625</v>
      </c>
      <c r="P1624" s="23">
        <v>3.77</v>
      </c>
      <c r="Q1624" s="53" t="s">
        <v>550</v>
      </c>
      <c r="R1624" s="23" t="s">
        <v>47</v>
      </c>
      <c r="S1624" s="23" t="s">
        <v>165</v>
      </c>
      <c r="T1624" s="23" t="s">
        <v>518</v>
      </c>
      <c r="U1624" s="23" t="s">
        <v>50</v>
      </c>
    </row>
    <row r="1625" spans="1:21" s="185" customFormat="1" ht="15" customHeight="1" x14ac:dyDescent="0.25">
      <c r="A1625" s="53" t="str">
        <f>IFERROR(VLOOKUP(D1625,[28]CODIGOS!$A$1:$I$1872,2,0),"CODIGO INVALIDO ")</f>
        <v>ZONA 6</v>
      </c>
      <c r="B1625" s="53" t="str">
        <f>IFERROR(VLOOKUP(D1625,[28]CODIGOS!$A$1:$I$1872,3,0),"CODIGO INVALIDO ")</f>
        <v>AZUAY</v>
      </c>
      <c r="C1625" s="53" t="str">
        <f>IFERROR(VLOOKUP(D1625,[28]CODIGOS!$A$1:$I$1872,4,0),"CODIGO INVALIDO ")</f>
        <v>CUENCA</v>
      </c>
      <c r="D1625" s="37" t="s">
        <v>589</v>
      </c>
      <c r="E1625" s="53" t="str">
        <f>IFERROR(VLOOKUP(D1625,[29]CODIGOS!$A$1:$I$1872,6,0),"CODIGO INVALIDO ")</f>
        <v>CUENCA SUR</v>
      </c>
      <c r="F1625" s="53" t="str">
        <f>IFERROR(VLOOKUP(D1625,[29]CODIGOS!$A$1:$I$1872,7,0),"CODIGO INVALIDO ")</f>
        <v>BAÑOS</v>
      </c>
      <c r="G1625" s="53" t="str">
        <f>IFERROR(VLOOKUP(D1625,[29]CODIGOS!$A$1:$I$1872,8,0),"CODIGO INVALIDO ")</f>
        <v>BAÑOS 1</v>
      </c>
      <c r="H1625" s="23" t="s">
        <v>2101</v>
      </c>
      <c r="I1625" s="23">
        <v>-2.9202129999999999</v>
      </c>
      <c r="J1625" s="129">
        <v>-79.011995999999996</v>
      </c>
      <c r="K1625" s="24">
        <v>45037</v>
      </c>
      <c r="L1625" s="23" t="s">
        <v>121</v>
      </c>
      <c r="M1625" s="53" t="s">
        <v>17</v>
      </c>
      <c r="N1625" s="62">
        <v>0.79166666666666663</v>
      </c>
      <c r="O1625" s="62">
        <v>0.875</v>
      </c>
      <c r="P1625" s="23">
        <v>9</v>
      </c>
      <c r="Q1625" s="23" t="s">
        <v>550</v>
      </c>
      <c r="R1625" s="23" t="s">
        <v>2115</v>
      </c>
      <c r="S1625" s="23" t="s">
        <v>288</v>
      </c>
      <c r="T1625" s="23"/>
      <c r="U1625" s="23" t="s">
        <v>50</v>
      </c>
    </row>
    <row r="1626" spans="1:21" s="185" customFormat="1" ht="15" customHeight="1" x14ac:dyDescent="0.25">
      <c r="A1626" s="53" t="str">
        <f>IFERROR(VLOOKUP(D1626,[28]CODIGOS!$A$1:$I$1872,2,0),"CODIGO INVALIDO ")</f>
        <v>ZONA 6</v>
      </c>
      <c r="B1626" s="53" t="str">
        <f>IFERROR(VLOOKUP(D1626,[28]CODIGOS!$A$1:$I$1872,3,0),"CODIGO INVALIDO ")</f>
        <v>AZUAY</v>
      </c>
      <c r="C1626" s="53" t="str">
        <f>IFERROR(VLOOKUP(D1626,[28]CODIGOS!$A$1:$I$1872,4,0),"CODIGO INVALIDO ")</f>
        <v>CUENCA</v>
      </c>
      <c r="D1626" s="37" t="s">
        <v>587</v>
      </c>
      <c r="E1626" s="53" t="str">
        <f>IFERROR(VLOOKUP(D1626,[29]CODIGOS!$A$1:$I$1872,6,0),"CODIGO INVALIDO ")</f>
        <v>CUENCA NORTE</v>
      </c>
      <c r="F1626" s="53" t="str">
        <f>IFERROR(VLOOKUP(D1626,[29]CODIGOS!$A$1:$I$1872,7,0),"CODIGO INVALIDO ")</f>
        <v>RICAURTE</v>
      </c>
      <c r="G1626" s="53" t="str">
        <f>IFERROR(VLOOKUP(D1626,[29]CODIGOS!$A$1:$I$1872,8,0),"CODIGO INVALIDO ")</f>
        <v>RICAURTE 2</v>
      </c>
      <c r="H1626" s="23" t="s">
        <v>2116</v>
      </c>
      <c r="I1626" s="23">
        <v>-2.8636490000000001</v>
      </c>
      <c r="J1626" s="129">
        <v>-79.020294000000007</v>
      </c>
      <c r="K1626" s="24">
        <v>45038</v>
      </c>
      <c r="L1626" s="23" t="s">
        <v>121</v>
      </c>
      <c r="M1626" s="53" t="s">
        <v>17</v>
      </c>
      <c r="N1626" s="62">
        <v>0.47916666666666669</v>
      </c>
      <c r="O1626" s="62">
        <v>0.58333333333333337</v>
      </c>
      <c r="P1626" s="23">
        <v>10.15</v>
      </c>
      <c r="Q1626" s="23" t="s">
        <v>550</v>
      </c>
      <c r="R1626" s="23" t="s">
        <v>47</v>
      </c>
      <c r="S1626" s="23" t="s">
        <v>49</v>
      </c>
      <c r="T1626" s="23"/>
      <c r="U1626" s="23" t="s">
        <v>50</v>
      </c>
    </row>
    <row r="1627" spans="1:21" s="185" customFormat="1" ht="15" customHeight="1" x14ac:dyDescent="0.25">
      <c r="A1627" s="53" t="str">
        <f>IFERROR(VLOOKUP(D1627,[28]CODIGOS!$A$1:$I$1872,2,0),"CODIGO INVALIDO ")</f>
        <v>ZONA 6</v>
      </c>
      <c r="B1627" s="53" t="str">
        <f>IFERROR(VLOOKUP(D1627,[28]CODIGOS!$A$1:$I$1872,3,0),"CODIGO INVALIDO ")</f>
        <v>AZUAY</v>
      </c>
      <c r="C1627" s="53" t="str">
        <f>IFERROR(VLOOKUP(D1627,[28]CODIGOS!$A$1:$I$1872,4,0),"CODIGO INVALIDO ")</f>
        <v>CUENCA</v>
      </c>
      <c r="D1627" s="37" t="s">
        <v>142</v>
      </c>
      <c r="E1627" s="53" t="str">
        <f>IFERROR(VLOOKUP(D1627,[29]CODIGOS!$A$1:$I$1872,6,0),"CODIGO INVALIDO ")</f>
        <v>CUENCA NORTE</v>
      </c>
      <c r="F1627" s="53" t="str">
        <f>IFERROR(VLOOKUP(D1627,[29]CODIGOS!$A$1:$I$1872,7,0),"CODIGO INVALIDO ")</f>
        <v>SAYAUSI</v>
      </c>
      <c r="G1627" s="53" t="str">
        <f>IFERROR(VLOOKUP(D1627,[29]CODIGOS!$A$1:$I$1872,8,0),"CODIGO INVALIDO ")</f>
        <v>SAYAUSI 1</v>
      </c>
      <c r="H1627" s="37" t="s">
        <v>2117</v>
      </c>
      <c r="I1627" s="23">
        <v>-2.885456</v>
      </c>
      <c r="J1627" s="129">
        <v>-79.046609000000004</v>
      </c>
      <c r="K1627" s="24">
        <v>45049</v>
      </c>
      <c r="L1627" s="23" t="s">
        <v>121</v>
      </c>
      <c r="M1627" s="53" t="s">
        <v>17</v>
      </c>
      <c r="N1627" s="62">
        <v>0.375</v>
      </c>
      <c r="O1627" s="62">
        <v>0.5625</v>
      </c>
      <c r="P1627" s="23">
        <v>5.18</v>
      </c>
      <c r="Q1627" s="23" t="s">
        <v>550</v>
      </c>
      <c r="R1627" s="23" t="s">
        <v>47</v>
      </c>
      <c r="S1627" s="65" t="s">
        <v>49</v>
      </c>
      <c r="T1627" s="23"/>
      <c r="U1627" s="23" t="s">
        <v>50</v>
      </c>
    </row>
    <row r="1628" spans="1:21" s="185" customFormat="1" ht="15" customHeight="1" x14ac:dyDescent="0.25">
      <c r="A1628" s="53" t="str">
        <f>IFERROR(VLOOKUP(D1628,[28]CODIGOS!$A$1:$I$1872,2,0),"CODIGO INVALIDO ")</f>
        <v>ZONA 6</v>
      </c>
      <c r="B1628" s="53" t="str">
        <f>IFERROR(VLOOKUP(D1628,[28]CODIGOS!$A$1:$I$1872,3,0),"CODIGO INVALIDO ")</f>
        <v>AZUAY</v>
      </c>
      <c r="C1628" s="53" t="str">
        <f>IFERROR(VLOOKUP(D1628,[28]CODIGOS!$A$1:$I$1872,4,0),"CODIGO INVALIDO ")</f>
        <v>CUENCA</v>
      </c>
      <c r="D1628" s="37" t="s">
        <v>142</v>
      </c>
      <c r="E1628" s="53" t="str">
        <f>IFERROR(VLOOKUP(D1628,[29]CODIGOS!$A$1:$I$1872,6,0),"CODIGO INVALIDO ")</f>
        <v>CUENCA NORTE</v>
      </c>
      <c r="F1628" s="53" t="str">
        <f>IFERROR(VLOOKUP(D1628,[29]CODIGOS!$A$1:$I$1872,7,0),"CODIGO INVALIDO ")</f>
        <v>SAYAUSI</v>
      </c>
      <c r="G1628" s="53" t="str">
        <f>IFERROR(VLOOKUP(D1628,[29]CODIGOS!$A$1:$I$1872,8,0),"CODIGO INVALIDO ")</f>
        <v>SAYAUSI 1</v>
      </c>
      <c r="H1628" s="37" t="s">
        <v>2118</v>
      </c>
      <c r="I1628" s="23">
        <v>-2.8731779999999998</v>
      </c>
      <c r="J1628" s="129">
        <v>-79.073098999999999</v>
      </c>
      <c r="K1628" s="24">
        <v>45049</v>
      </c>
      <c r="L1628" s="23" t="s">
        <v>121</v>
      </c>
      <c r="M1628" s="53" t="s">
        <v>17</v>
      </c>
      <c r="N1628" s="62">
        <v>0.5</v>
      </c>
      <c r="O1628" s="62">
        <v>0.54166666666666663</v>
      </c>
      <c r="P1628" s="23">
        <v>4.17</v>
      </c>
      <c r="Q1628" s="53" t="s">
        <v>550</v>
      </c>
      <c r="R1628" s="23" t="s">
        <v>47</v>
      </c>
      <c r="S1628" s="65" t="s">
        <v>49</v>
      </c>
      <c r="T1628" s="23"/>
      <c r="U1628" s="23" t="s">
        <v>50</v>
      </c>
    </row>
    <row r="1629" spans="1:21" s="185" customFormat="1" ht="15" customHeight="1" x14ac:dyDescent="0.25">
      <c r="A1629" s="53" t="str">
        <f>IFERROR(VLOOKUP(D1629,[28]CODIGOS!$A$1:$I$1872,2,0),"CODIGO INVALIDO ")</f>
        <v>ZONA 6</v>
      </c>
      <c r="B1629" s="53" t="str">
        <f>IFERROR(VLOOKUP(D1629,[28]CODIGOS!$A$1:$I$1872,3,0),"CODIGO INVALIDO ")</f>
        <v>AZUAY</v>
      </c>
      <c r="C1629" s="53" t="str">
        <f>IFERROR(VLOOKUP(D1629,[28]CODIGOS!$A$1:$I$1872,4,0),"CODIGO INVALIDO ")</f>
        <v>CUENCA</v>
      </c>
      <c r="D1629" s="37" t="s">
        <v>116</v>
      </c>
      <c r="E1629" s="53" t="str">
        <f>IFERROR(VLOOKUP(D1629,[29]CODIGOS!$A$1:$I$1872,6,0),"CODIGO INVALIDO ")</f>
        <v>CUENCA NORTE</v>
      </c>
      <c r="F1629" s="53" t="str">
        <f>IFERROR(VLOOKUP(D1629,[29]CODIGOS!$A$1:$I$1872,7,0),"CODIGO INVALIDO ")</f>
        <v>CHECA</v>
      </c>
      <c r="G1629" s="53" t="str">
        <f>IFERROR(VLOOKUP(D1629,[29]CODIGOS!$A$1:$I$1872,8,0),"CODIGO INVALIDO ")</f>
        <v>CHECA 1</v>
      </c>
      <c r="H1629" s="37" t="s">
        <v>2119</v>
      </c>
      <c r="I1629" s="23">
        <v>-2.799925</v>
      </c>
      <c r="J1629" s="129">
        <v>-78.992075999999997</v>
      </c>
      <c r="K1629" s="24">
        <v>45050</v>
      </c>
      <c r="L1629" s="23" t="s">
        <v>121</v>
      </c>
      <c r="M1629" s="53" t="s">
        <v>17</v>
      </c>
      <c r="N1629" s="62">
        <v>0.64583333333333337</v>
      </c>
      <c r="O1629" s="62">
        <v>0.70833333333333337</v>
      </c>
      <c r="P1629" s="23">
        <v>14.25</v>
      </c>
      <c r="Q1629" s="53" t="s">
        <v>550</v>
      </c>
      <c r="R1629" s="23" t="s">
        <v>47</v>
      </c>
      <c r="S1629" s="65" t="s">
        <v>83</v>
      </c>
      <c r="T1629" s="23"/>
      <c r="U1629" s="23" t="s">
        <v>50</v>
      </c>
    </row>
    <row r="1630" spans="1:21" s="186" customFormat="1" ht="15" customHeight="1" x14ac:dyDescent="0.25">
      <c r="A1630" s="53" t="str">
        <f>IFERROR(VLOOKUP(D1630,[28]CODIGOS!$A$1:$I$1872,2,0),"CODIGO INVALIDO ")</f>
        <v>ZONA 6</v>
      </c>
      <c r="B1630" s="53" t="str">
        <f>IFERROR(VLOOKUP(D1630,[28]CODIGOS!$A$1:$I$1872,3,0),"CODIGO INVALIDO ")</f>
        <v>AZUAY</v>
      </c>
      <c r="C1630" s="53" t="str">
        <f>IFERROR(VLOOKUP(D1630,[28]CODIGOS!$A$1:$I$1872,4,0),"CODIGO INVALIDO ")</f>
        <v>SANTA ISABEL</v>
      </c>
      <c r="D1630" s="37" t="s">
        <v>2120</v>
      </c>
      <c r="E1630" s="53" t="str">
        <f>IFERROR(VLOOKUP(D1630,[29]CODIGOS!$A$1:$I$1872,6,0),"CODIGO INVALIDO ")</f>
        <v>GIRON</v>
      </c>
      <c r="F1630" s="53" t="str">
        <f>IFERROR(VLOOKUP(D1630,[29]CODIGOS!$A$1:$I$1872,7,0),"CODIGO INVALIDO ")</f>
        <v>LA UNION</v>
      </c>
      <c r="G1630" s="53" t="str">
        <f>IFERROR(VLOOKUP(D1630,[29]CODIGOS!$A$1:$I$1872,8,0),"CODIGO INVALIDO ")</f>
        <v>LA UNION 1</v>
      </c>
      <c r="H1630" s="53" t="s">
        <v>2121</v>
      </c>
      <c r="I1630" s="37">
        <v>-3.2747799999999998</v>
      </c>
      <c r="J1630" s="129">
        <v>-78.992075999999997</v>
      </c>
      <c r="K1630" s="24">
        <v>45093</v>
      </c>
      <c r="L1630" s="53" t="s">
        <v>121</v>
      </c>
      <c r="M1630" s="53" t="s">
        <v>17</v>
      </c>
      <c r="N1630" s="148" t="s">
        <v>1935</v>
      </c>
      <c r="O1630" s="148" t="s">
        <v>1954</v>
      </c>
      <c r="P1630" s="53">
        <v>1.32</v>
      </c>
      <c r="Q1630" s="53" t="s">
        <v>550</v>
      </c>
      <c r="R1630" s="23" t="s">
        <v>47</v>
      </c>
      <c r="S1630" s="53" t="s">
        <v>176</v>
      </c>
      <c r="T1630" s="53"/>
      <c r="U1630" s="53" t="s">
        <v>50</v>
      </c>
    </row>
    <row r="1631" spans="1:21" s="186" customFormat="1" ht="15" customHeight="1" x14ac:dyDescent="0.25">
      <c r="A1631" s="53" t="str">
        <f>IFERROR(VLOOKUP(D1631,[28]CODIGOS!$A$1:$I$1872,2,0),"CODIGO INVALIDO ")</f>
        <v>ZONA 6</v>
      </c>
      <c r="B1631" s="53" t="str">
        <f>IFERROR(VLOOKUP(D1631,[28]CODIGOS!$A$1:$I$1872,3,0),"CODIGO INVALIDO ")</f>
        <v>AZUAY</v>
      </c>
      <c r="C1631" s="53" t="str">
        <f>IFERROR(VLOOKUP(D1631,[28]CODIGOS!$A$1:$I$1872,4,0),"CODIGO INVALIDO ")</f>
        <v>SANTA ISABEL</v>
      </c>
      <c r="D1631" s="37" t="s">
        <v>2120</v>
      </c>
      <c r="E1631" s="53" t="str">
        <f>IFERROR(VLOOKUP(D1631,[29]CODIGOS!$A$1:$I$1872,6,0),"CODIGO INVALIDO ")</f>
        <v>GIRON</v>
      </c>
      <c r="F1631" s="53" t="str">
        <f>IFERROR(VLOOKUP(D1631,[29]CODIGOS!$A$1:$I$1872,7,0),"CODIGO INVALIDO ")</f>
        <v>LA UNION</v>
      </c>
      <c r="G1631" s="53" t="str">
        <f>IFERROR(VLOOKUP(D1631,[29]CODIGOS!$A$1:$I$1872,8,0),"CODIGO INVALIDO ")</f>
        <v>LA UNION 1</v>
      </c>
      <c r="H1631" s="53" t="s">
        <v>2122</v>
      </c>
      <c r="I1631" s="37">
        <v>-3.1638478999999999</v>
      </c>
      <c r="J1631" s="129">
        <v>-79.335807799999998</v>
      </c>
      <c r="K1631" s="24">
        <v>45098</v>
      </c>
      <c r="L1631" s="53" t="s">
        <v>121</v>
      </c>
      <c r="M1631" s="53" t="s">
        <v>17</v>
      </c>
      <c r="N1631" s="148" t="s">
        <v>2123</v>
      </c>
      <c r="O1631" s="148" t="s">
        <v>1935</v>
      </c>
      <c r="P1631" s="53">
        <v>280.43</v>
      </c>
      <c r="Q1631" s="23" t="s">
        <v>550</v>
      </c>
      <c r="R1631" s="23" t="s">
        <v>47</v>
      </c>
      <c r="S1631" s="53" t="s">
        <v>176</v>
      </c>
      <c r="T1631" s="53"/>
      <c r="U1631" s="53" t="s">
        <v>50</v>
      </c>
    </row>
    <row r="1632" spans="1:21" s="186" customFormat="1" ht="15" customHeight="1" x14ac:dyDescent="0.25">
      <c r="A1632" s="53" t="str">
        <f>IFERROR(VLOOKUP(D1632,[28]CODIGOS!$A$1:$I$1872,2,0),"CODIGO INVALIDO ")</f>
        <v>ZONA 6</v>
      </c>
      <c r="B1632" s="53" t="str">
        <f>IFERROR(VLOOKUP(D1632,[28]CODIGOS!$A$1:$I$1872,3,0),"CODIGO INVALIDO ")</f>
        <v>AZUAY</v>
      </c>
      <c r="C1632" s="53" t="str">
        <f>IFERROR(VLOOKUP(D1632,[28]CODIGOS!$A$1:$I$1872,4,0),"CODIGO INVALIDO ")</f>
        <v>CUENCA</v>
      </c>
      <c r="D1632" s="37" t="s">
        <v>116</v>
      </c>
      <c r="E1632" s="53" t="str">
        <f>IFERROR(VLOOKUP(D1632,[29]CODIGOS!$A$1:$I$1872,6,0),"CODIGO INVALIDO ")</f>
        <v>CUENCA NORTE</v>
      </c>
      <c r="F1632" s="53" t="str">
        <f>IFERROR(VLOOKUP(D1632,[29]CODIGOS!$A$1:$I$1872,7,0),"CODIGO INVALIDO ")</f>
        <v>CHECA</v>
      </c>
      <c r="G1632" s="53" t="str">
        <f>IFERROR(VLOOKUP(D1632,[29]CODIGOS!$A$1:$I$1872,8,0),"CODIGO INVALIDO ")</f>
        <v>CHECA 1</v>
      </c>
      <c r="H1632" s="53" t="s">
        <v>2124</v>
      </c>
      <c r="I1632" s="37">
        <v>-2.8525800000000001</v>
      </c>
      <c r="J1632" s="129">
        <v>-79.007655999999997</v>
      </c>
      <c r="K1632" s="24">
        <v>45101</v>
      </c>
      <c r="L1632" s="53" t="s">
        <v>121</v>
      </c>
      <c r="M1632" s="53" t="s">
        <v>17</v>
      </c>
      <c r="N1632" s="148" t="s">
        <v>2125</v>
      </c>
      <c r="O1632" s="148" t="s">
        <v>1922</v>
      </c>
      <c r="P1632" s="53">
        <v>10.8</v>
      </c>
      <c r="Q1632" s="23" t="s">
        <v>550</v>
      </c>
      <c r="R1632" s="23" t="s">
        <v>47</v>
      </c>
      <c r="S1632" s="53" t="s">
        <v>83</v>
      </c>
      <c r="T1632" s="53"/>
      <c r="U1632" s="53" t="s">
        <v>50</v>
      </c>
    </row>
    <row r="1633" spans="1:21" s="186" customFormat="1" ht="15" customHeight="1" x14ac:dyDescent="0.25">
      <c r="A1633" s="53" t="str">
        <f>IFERROR(VLOOKUP(D1633,[28]CODIGOS!$A$1:$I$1872,2,0),"CODIGO INVALIDO ")</f>
        <v>ZONA 6</v>
      </c>
      <c r="B1633" s="53" t="str">
        <f>IFERROR(VLOOKUP(D1633,[28]CODIGOS!$A$1:$I$1872,3,0),"CODIGO INVALIDO ")</f>
        <v>AZUAY</v>
      </c>
      <c r="C1633" s="53" t="str">
        <f>IFERROR(VLOOKUP(D1633,[28]CODIGOS!$A$1:$I$1872,4,0),"CODIGO INVALIDO ")</f>
        <v>NABON</v>
      </c>
      <c r="D1633" s="37" t="s">
        <v>2126</v>
      </c>
      <c r="E1633" s="53" t="str">
        <f>IFERROR(VLOOKUP(D1633,[29]CODIGOS!$A$1:$I$1872,6,0),"CODIGO INVALIDO ")</f>
        <v>NABON</v>
      </c>
      <c r="F1633" s="53" t="str">
        <f>IFERROR(VLOOKUP(D1633,[29]CODIGOS!$A$1:$I$1872,7,0),"CODIGO INVALIDO ")</f>
        <v>NABON</v>
      </c>
      <c r="G1633" s="53" t="str">
        <f>IFERROR(VLOOKUP(D1633,[29]CODIGOS!$A$1:$I$1872,8,0),"CODIGO INVALIDO ")</f>
        <v>NABON 1</v>
      </c>
      <c r="H1633" s="53" t="s">
        <v>2127</v>
      </c>
      <c r="I1633" s="37">
        <v>-3.3003999999999998</v>
      </c>
      <c r="J1633" s="129">
        <v>-79.157690000000002</v>
      </c>
      <c r="K1633" s="24">
        <v>45122</v>
      </c>
      <c r="L1633" s="53" t="s">
        <v>121</v>
      </c>
      <c r="M1633" s="53" t="s">
        <v>17</v>
      </c>
      <c r="N1633" s="148" t="s">
        <v>1958</v>
      </c>
      <c r="O1633" s="148" t="s">
        <v>1935</v>
      </c>
      <c r="P1633" s="53">
        <v>34.700000000000003</v>
      </c>
      <c r="Q1633" s="53" t="s">
        <v>550</v>
      </c>
      <c r="R1633" s="53" t="s">
        <v>47</v>
      </c>
      <c r="S1633" s="53" t="s">
        <v>176</v>
      </c>
      <c r="T1633" s="53"/>
      <c r="U1633" s="53" t="s">
        <v>50</v>
      </c>
    </row>
    <row r="1634" spans="1:21" s="186" customFormat="1" ht="15" customHeight="1" x14ac:dyDescent="0.25">
      <c r="A1634" s="53" t="str">
        <f>IFERROR(VLOOKUP(D1634,[28]CODIGOS!$A$1:$I$1872,2,0),"CODIGO INVALIDO ")</f>
        <v>ZONA 6</v>
      </c>
      <c r="B1634" s="53" t="str">
        <f>IFERROR(VLOOKUP(D1634,[28]CODIGOS!$A$1:$I$1872,3,0),"CODIGO INVALIDO ")</f>
        <v>AZUAY</v>
      </c>
      <c r="C1634" s="53" t="str">
        <f>IFERROR(VLOOKUP(D1634,[28]CODIGOS!$A$1:$I$1872,4,0),"CODIGO INVALIDO ")</f>
        <v>SANTA ISABEL</v>
      </c>
      <c r="D1634" s="37" t="s">
        <v>2120</v>
      </c>
      <c r="E1634" s="53" t="str">
        <f>IFERROR(VLOOKUP(D1634,[29]CODIGOS!$A$1:$I$1872,6,0),"CODIGO INVALIDO ")</f>
        <v>GIRON</v>
      </c>
      <c r="F1634" s="53" t="str">
        <f>IFERROR(VLOOKUP(D1634,[29]CODIGOS!$A$1:$I$1872,7,0),"CODIGO INVALIDO ")</f>
        <v>LA UNION</v>
      </c>
      <c r="G1634" s="53" t="str">
        <f>IFERROR(VLOOKUP(D1634,[29]CODIGOS!$A$1:$I$1872,8,0),"CODIGO INVALIDO ")</f>
        <v>LA UNION 1</v>
      </c>
      <c r="H1634" s="53" t="s">
        <v>2128</v>
      </c>
      <c r="I1634" s="37">
        <v>-3.2505378</v>
      </c>
      <c r="J1634" s="129">
        <v>-79.325953699999999</v>
      </c>
      <c r="K1634" s="24">
        <v>45123</v>
      </c>
      <c r="L1634" s="53" t="s">
        <v>121</v>
      </c>
      <c r="M1634" s="53" t="s">
        <v>17</v>
      </c>
      <c r="N1634" s="148" t="s">
        <v>2129</v>
      </c>
      <c r="O1634" s="148" t="s">
        <v>1958</v>
      </c>
      <c r="P1634" s="53">
        <v>20.86</v>
      </c>
      <c r="Q1634" s="53" t="s">
        <v>550</v>
      </c>
      <c r="R1634" s="53" t="s">
        <v>47</v>
      </c>
      <c r="S1634" s="53" t="s">
        <v>176</v>
      </c>
      <c r="T1634" s="53"/>
      <c r="U1634" s="53" t="s">
        <v>50</v>
      </c>
    </row>
    <row r="1635" spans="1:21" s="186" customFormat="1" ht="15" customHeight="1" x14ac:dyDescent="0.25">
      <c r="A1635" s="53" t="str">
        <f>IFERROR(VLOOKUP(D1635,[28]CODIGOS!$A$1:$I$1872,2,0),"CODIGO INVALIDO ")</f>
        <v>ZONA 6</v>
      </c>
      <c r="B1635" s="53" t="str">
        <f>IFERROR(VLOOKUP(D1635,[28]CODIGOS!$A$1:$I$1872,3,0),"CODIGO INVALIDO ")</f>
        <v>AZUAY</v>
      </c>
      <c r="C1635" s="53" t="str">
        <f>IFERROR(VLOOKUP(D1635,[28]CODIGOS!$A$1:$I$1872,4,0),"CODIGO INVALIDO ")</f>
        <v>SANTA ISABEL</v>
      </c>
      <c r="D1635" s="37" t="s">
        <v>2120</v>
      </c>
      <c r="E1635" s="53" t="str">
        <f>IFERROR(VLOOKUP(D1635,[29]CODIGOS!$A$1:$I$1872,6,0),"CODIGO INVALIDO ")</f>
        <v>GIRON</v>
      </c>
      <c r="F1635" s="53" t="str">
        <f>IFERROR(VLOOKUP(D1635,[29]CODIGOS!$A$1:$I$1872,7,0),"CODIGO INVALIDO ")</f>
        <v>LA UNION</v>
      </c>
      <c r="G1635" s="53" t="str">
        <f>IFERROR(VLOOKUP(D1635,[29]CODIGOS!$A$1:$I$1872,8,0),"CODIGO INVALIDO ")</f>
        <v>LA UNION 1</v>
      </c>
      <c r="H1635" s="53" t="s">
        <v>2128</v>
      </c>
      <c r="I1635" s="37">
        <v>-3.2505378</v>
      </c>
      <c r="J1635" s="129">
        <v>-79.325953699999999</v>
      </c>
      <c r="K1635" s="24">
        <v>45123</v>
      </c>
      <c r="L1635" s="53" t="s">
        <v>121</v>
      </c>
      <c r="M1635" s="53" t="s">
        <v>17</v>
      </c>
      <c r="N1635" s="148" t="s">
        <v>2129</v>
      </c>
      <c r="O1635" s="148" t="s">
        <v>1958</v>
      </c>
      <c r="P1635" s="53">
        <v>21.77</v>
      </c>
      <c r="Q1635" s="53" t="s">
        <v>550</v>
      </c>
      <c r="R1635" s="53" t="s">
        <v>47</v>
      </c>
      <c r="S1635" s="53" t="s">
        <v>176</v>
      </c>
      <c r="T1635" s="53"/>
      <c r="U1635" s="53" t="s">
        <v>50</v>
      </c>
    </row>
    <row r="1636" spans="1:21" s="186" customFormat="1" ht="15" customHeight="1" x14ac:dyDescent="0.25">
      <c r="A1636" s="53" t="str">
        <f>IFERROR(VLOOKUP(D1636,[28]CODIGOS!$A$1:$I$1872,2,0),"CODIGO INVALIDO ")</f>
        <v>ZONA 6</v>
      </c>
      <c r="B1636" s="53" t="str">
        <f>IFERROR(VLOOKUP(D1636,[28]CODIGOS!$A$1:$I$1872,3,0),"CODIGO INVALIDO ")</f>
        <v>AZUAY</v>
      </c>
      <c r="C1636" s="53" t="str">
        <f>IFERROR(VLOOKUP(D1636,[28]CODIGOS!$A$1:$I$1872,4,0),"CODIGO INVALIDO ")</f>
        <v>NABON</v>
      </c>
      <c r="D1636" s="37" t="s">
        <v>1220</v>
      </c>
      <c r="E1636" s="53" t="str">
        <f>IFERROR(VLOOKUP(D1636,[29]CODIGOS!$A$1:$I$1872,6,0),"CODIGO INVALIDO ")</f>
        <v>NABON</v>
      </c>
      <c r="F1636" s="53" t="str">
        <f>IFERROR(VLOOKUP(D1636,[29]CODIGOS!$A$1:$I$1872,7,0),"CODIGO INVALIDO ")</f>
        <v>LAS NIEVES</v>
      </c>
      <c r="G1636" s="53" t="str">
        <f>IFERROR(VLOOKUP(D1636,[29]CODIGOS!$A$1:$I$1872,8,0),"CODIGO INVALIDO ")</f>
        <v>LAS NIEVES 1</v>
      </c>
      <c r="H1636" s="53" t="s">
        <v>2130</v>
      </c>
      <c r="I1636" s="37">
        <v>-3.3234849999999998</v>
      </c>
      <c r="J1636" s="129">
        <v>-79.165413000000001</v>
      </c>
      <c r="K1636" s="24">
        <v>45127</v>
      </c>
      <c r="L1636" s="53" t="s">
        <v>121</v>
      </c>
      <c r="M1636" s="53" t="s">
        <v>17</v>
      </c>
      <c r="N1636" s="148" t="s">
        <v>2131</v>
      </c>
      <c r="O1636" s="148" t="s">
        <v>1968</v>
      </c>
      <c r="P1636" s="53">
        <v>21.88</v>
      </c>
      <c r="Q1636" s="53" t="s">
        <v>550</v>
      </c>
      <c r="R1636" s="53" t="s">
        <v>47</v>
      </c>
      <c r="S1636" s="53" t="s">
        <v>176</v>
      </c>
      <c r="T1636" s="53"/>
      <c r="U1636" s="53" t="s">
        <v>50</v>
      </c>
    </row>
    <row r="1637" spans="1:21" s="186" customFormat="1" ht="15" customHeight="1" x14ac:dyDescent="0.25">
      <c r="A1637" s="53" t="str">
        <f>IFERROR(VLOOKUP(D1637,[28]CODIGOS!$A$1:$I$1872,2,0),"CODIGO INVALIDO ")</f>
        <v>ZONA 6</v>
      </c>
      <c r="B1637" s="53" t="str">
        <f>IFERROR(VLOOKUP(D1637,[28]CODIGOS!$A$1:$I$1872,3,0),"CODIGO INVALIDO ")</f>
        <v>AZUAY</v>
      </c>
      <c r="C1637" s="53" t="str">
        <f>IFERROR(VLOOKUP(D1637,[28]CODIGOS!$A$1:$I$1872,4,0),"CODIGO INVALIDO ")</f>
        <v>NABON</v>
      </c>
      <c r="D1637" s="37" t="s">
        <v>2126</v>
      </c>
      <c r="E1637" s="53" t="str">
        <f>IFERROR(VLOOKUP(D1637,[29]CODIGOS!$A$1:$I$1872,6,0),"CODIGO INVALIDO ")</f>
        <v>NABON</v>
      </c>
      <c r="F1637" s="53" t="str">
        <f>IFERROR(VLOOKUP(D1637,[29]CODIGOS!$A$1:$I$1872,7,0),"CODIGO INVALIDO ")</f>
        <v>NABON</v>
      </c>
      <c r="G1637" s="53" t="str">
        <f>IFERROR(VLOOKUP(D1637,[29]CODIGOS!$A$1:$I$1872,8,0),"CODIGO INVALIDO ")</f>
        <v>NABON 1</v>
      </c>
      <c r="H1637" s="53" t="s">
        <v>2132</v>
      </c>
      <c r="I1637" s="37">
        <v>-3.1945000000000001</v>
      </c>
      <c r="J1637" s="129">
        <v>-79.025859999999994</v>
      </c>
      <c r="K1637" s="24">
        <v>45142</v>
      </c>
      <c r="L1637" s="53" t="s">
        <v>121</v>
      </c>
      <c r="M1637" s="53" t="s">
        <v>17</v>
      </c>
      <c r="N1637" s="148" t="s">
        <v>2125</v>
      </c>
      <c r="O1637" s="148" t="s">
        <v>1922</v>
      </c>
      <c r="P1637" s="53">
        <v>33.21</v>
      </c>
      <c r="Q1637" s="53" t="s">
        <v>550</v>
      </c>
      <c r="R1637" s="53" t="s">
        <v>47</v>
      </c>
      <c r="S1637" s="53" t="s">
        <v>176</v>
      </c>
      <c r="T1637" s="53"/>
      <c r="U1637" s="53" t="s">
        <v>50</v>
      </c>
    </row>
    <row r="1638" spans="1:21" s="186" customFormat="1" ht="15" customHeight="1" x14ac:dyDescent="0.25">
      <c r="A1638" s="53" t="str">
        <f>IFERROR(VLOOKUP(D1638,[28]CODIGOS!$A$1:$I$1872,2,0),"CODIGO INVALIDO ")</f>
        <v>ZONA 6</v>
      </c>
      <c r="B1638" s="53" t="str">
        <f>IFERROR(VLOOKUP(D1638,[28]CODIGOS!$A$1:$I$1872,3,0),"CODIGO INVALIDO ")</f>
        <v>AZUAY</v>
      </c>
      <c r="C1638" s="53" t="str">
        <f>IFERROR(VLOOKUP(D1638,[28]CODIGOS!$A$1:$I$1872,4,0),"CODIGO INVALIDO ")</f>
        <v>CUENCA</v>
      </c>
      <c r="D1638" s="37" t="s">
        <v>2133</v>
      </c>
      <c r="E1638" s="53" t="str">
        <f>IFERROR(VLOOKUP(D1638,[29]CODIGOS!$A$1:$I$1872,6,0),"CODIGO INVALIDO ")</f>
        <v>CUENCA SUR</v>
      </c>
      <c r="F1638" s="53" t="str">
        <f>IFERROR(VLOOKUP(D1638,[29]CODIGOS!$A$1:$I$1872,7,0),"CODIGO INVALIDO ")</f>
        <v>COCHAPAMBA</v>
      </c>
      <c r="G1638" s="53" t="str">
        <f>IFERROR(VLOOKUP(D1638,[29]CODIGOS!$A$1:$I$1872,8,0),"CODIGO INVALIDO ")</f>
        <v>COCHAPAMBA 1</v>
      </c>
      <c r="H1638" s="53" t="s">
        <v>2134</v>
      </c>
      <c r="I1638" s="37">
        <v>-2.9290240000000001</v>
      </c>
      <c r="J1638" s="129">
        <v>-79.010720000000006</v>
      </c>
      <c r="K1638" s="24">
        <v>45160</v>
      </c>
      <c r="L1638" s="53" t="s">
        <v>121</v>
      </c>
      <c r="M1638" s="53" t="s">
        <v>17</v>
      </c>
      <c r="N1638" s="148" t="s">
        <v>1958</v>
      </c>
      <c r="O1638" s="148" t="s">
        <v>1734</v>
      </c>
      <c r="P1638" s="53">
        <v>53.91</v>
      </c>
      <c r="Q1638" s="23" t="s">
        <v>550</v>
      </c>
      <c r="R1638" s="53" t="s">
        <v>47</v>
      </c>
      <c r="S1638" s="53" t="s">
        <v>205</v>
      </c>
      <c r="T1638" s="53" t="s">
        <v>454</v>
      </c>
      <c r="U1638" s="53" t="s">
        <v>50</v>
      </c>
    </row>
    <row r="1639" spans="1:21" s="186" customFormat="1" ht="15" customHeight="1" x14ac:dyDescent="0.25">
      <c r="A1639" s="53" t="str">
        <f>IFERROR(VLOOKUP(D1639,[28]CODIGOS!$A$1:$I$1872,2,0),"CODIGO INVALIDO ")</f>
        <v>ZONA 6</v>
      </c>
      <c r="B1639" s="53" t="str">
        <f>IFERROR(VLOOKUP(D1639,[28]CODIGOS!$A$1:$I$1872,3,0),"CODIGO INVALIDO ")</f>
        <v>AZUAY</v>
      </c>
      <c r="C1639" s="53" t="str">
        <f>IFERROR(VLOOKUP(D1639,[28]CODIGOS!$A$1:$I$1872,4,0),"CODIGO INVALIDO ")</f>
        <v>NABON</v>
      </c>
      <c r="D1639" s="37" t="s">
        <v>2126</v>
      </c>
      <c r="E1639" s="53" t="str">
        <f>IFERROR(VLOOKUP(D1639,[29]CODIGOS!$A$1:$I$1872,6,0),"CODIGO INVALIDO ")</f>
        <v>NABON</v>
      </c>
      <c r="F1639" s="53" t="str">
        <f>IFERROR(VLOOKUP(D1639,[29]CODIGOS!$A$1:$I$1872,7,0),"CODIGO INVALIDO ")</f>
        <v>NABON</v>
      </c>
      <c r="G1639" s="53" t="str">
        <f>IFERROR(VLOOKUP(D1639,[29]CODIGOS!$A$1:$I$1872,8,0),"CODIGO INVALIDO ")</f>
        <v>NABON 1</v>
      </c>
      <c r="H1639" s="53" t="s">
        <v>2135</v>
      </c>
      <c r="I1639" s="37">
        <v>-3.305393</v>
      </c>
      <c r="J1639" s="129">
        <v>-79.092893000000004</v>
      </c>
      <c r="K1639" s="24">
        <v>45196</v>
      </c>
      <c r="L1639" s="53" t="s">
        <v>121</v>
      </c>
      <c r="M1639" s="53" t="s">
        <v>17</v>
      </c>
      <c r="N1639" s="148" t="s">
        <v>1950</v>
      </c>
      <c r="O1639" s="148" t="s">
        <v>1953</v>
      </c>
      <c r="P1639" s="53">
        <v>37.4</v>
      </c>
      <c r="Q1639" s="23" t="s">
        <v>550</v>
      </c>
      <c r="R1639" s="23" t="s">
        <v>47</v>
      </c>
      <c r="S1639" s="23" t="s">
        <v>176</v>
      </c>
      <c r="T1639" s="53"/>
      <c r="U1639" s="53" t="s">
        <v>50</v>
      </c>
    </row>
    <row r="1640" spans="1:21" s="186" customFormat="1" ht="15" customHeight="1" x14ac:dyDescent="0.25">
      <c r="A1640" s="53" t="str">
        <f>IFERROR(VLOOKUP(D1640,[28]CODIGOS!$A$1:$I$1872,2,0),"CODIGO INVALIDO ")</f>
        <v>ZONA 6</v>
      </c>
      <c r="B1640" s="53" t="str">
        <f>IFERROR(VLOOKUP(D1640,[28]CODIGOS!$A$1:$I$1872,3,0),"CODIGO INVALIDO ")</f>
        <v>AZUAY</v>
      </c>
      <c r="C1640" s="53" t="str">
        <f>IFERROR(VLOOKUP(D1640,[28]CODIGOS!$A$1:$I$1872,4,0),"CODIGO INVALIDO ")</f>
        <v>GUALACEO</v>
      </c>
      <c r="D1640" s="37" t="s">
        <v>200</v>
      </c>
      <c r="E1640" s="53" t="str">
        <f>IFERROR(VLOOKUP(D1640,[29]CODIGOS!$A$1:$I$1872,6,0),"CODIGO INVALIDO ")</f>
        <v>GUALACEO</v>
      </c>
      <c r="F1640" s="53" t="str">
        <f>IFERROR(VLOOKUP(D1640,[29]CODIGOS!$A$1:$I$1872,7,0),"CODIGO INVALIDO ")</f>
        <v>REMIGIO CRESPO</v>
      </c>
      <c r="G1640" s="53" t="str">
        <f>IFERROR(VLOOKUP(D1640,[29]CODIGOS!$A$1:$I$1872,8,0),"CODIGO INVALIDO ")</f>
        <v>REMIGIO CRESPO 1</v>
      </c>
      <c r="H1640" s="53" t="s">
        <v>2136</v>
      </c>
      <c r="I1640" s="37">
        <v>-3.0032939999999999</v>
      </c>
      <c r="J1640" s="129">
        <v>-76.660792000000001</v>
      </c>
      <c r="K1640" s="24">
        <v>45201</v>
      </c>
      <c r="L1640" s="53" t="s">
        <v>121</v>
      </c>
      <c r="M1640" s="53" t="s">
        <v>17</v>
      </c>
      <c r="N1640" s="148" t="s">
        <v>2129</v>
      </c>
      <c r="O1640" s="148" t="s">
        <v>1972</v>
      </c>
      <c r="P1640" s="53">
        <v>10.050000000000001</v>
      </c>
      <c r="Q1640" s="23" t="s">
        <v>550</v>
      </c>
      <c r="R1640" s="23" t="s">
        <v>47</v>
      </c>
      <c r="S1640" s="23" t="s">
        <v>238</v>
      </c>
      <c r="T1640" s="53" t="s">
        <v>598</v>
      </c>
      <c r="U1640" s="53" t="s">
        <v>50</v>
      </c>
    </row>
    <row r="1641" spans="1:21" s="186" customFormat="1" ht="15" customHeight="1" x14ac:dyDescent="0.25">
      <c r="A1641" s="53" t="str">
        <f>IFERROR(VLOOKUP(D1641,[28]CODIGOS!$A$1:$I$1872,2,0),"CODIGO INVALIDO ")</f>
        <v>ZONA 6</v>
      </c>
      <c r="B1641" s="53" t="str">
        <f>IFERROR(VLOOKUP(D1641,[28]CODIGOS!$A$1:$I$1872,3,0),"CODIGO INVALIDO ")</f>
        <v>AZUAY</v>
      </c>
      <c r="C1641" s="53" t="str">
        <f>IFERROR(VLOOKUP(D1641,[28]CODIGOS!$A$1:$I$1872,4,0),"CODIGO INVALIDO ")</f>
        <v>NABON</v>
      </c>
      <c r="D1641" s="37" t="s">
        <v>2126</v>
      </c>
      <c r="E1641" s="53" t="str">
        <f>IFERROR(VLOOKUP(D1641,[29]CODIGOS!$A$1:$I$1872,6,0),"CODIGO INVALIDO ")</f>
        <v>NABON</v>
      </c>
      <c r="F1641" s="53" t="str">
        <f>IFERROR(VLOOKUP(D1641,[29]CODIGOS!$A$1:$I$1872,7,0),"CODIGO INVALIDO ")</f>
        <v>NABON</v>
      </c>
      <c r="G1641" s="53" t="str">
        <f>IFERROR(VLOOKUP(D1641,[29]CODIGOS!$A$1:$I$1872,8,0),"CODIGO INVALIDO ")</f>
        <v>NABON 1</v>
      </c>
      <c r="H1641" s="53" t="s">
        <v>2137</v>
      </c>
      <c r="I1641" s="37">
        <v>-3.2882009999999999</v>
      </c>
      <c r="J1641" s="129">
        <v>-79.101409000000004</v>
      </c>
      <c r="K1641" s="24">
        <v>45207</v>
      </c>
      <c r="L1641" s="53" t="s">
        <v>121</v>
      </c>
      <c r="M1641" s="53" t="s">
        <v>17</v>
      </c>
      <c r="N1641" s="148" t="s">
        <v>2138</v>
      </c>
      <c r="O1641" s="148" t="s">
        <v>2139</v>
      </c>
      <c r="P1641" s="53">
        <v>11.38</v>
      </c>
      <c r="Q1641" s="53" t="s">
        <v>550</v>
      </c>
      <c r="R1641" s="53" t="s">
        <v>47</v>
      </c>
      <c r="S1641" s="53" t="s">
        <v>176</v>
      </c>
      <c r="T1641" s="53"/>
      <c r="U1641" s="53" t="s">
        <v>50</v>
      </c>
    </row>
    <row r="1642" spans="1:21" s="186" customFormat="1" ht="15" customHeight="1" x14ac:dyDescent="0.2">
      <c r="A1642" s="53" t="str">
        <f>IFERROR(VLOOKUP(D1642,[28]CODIGOS!$A$1:$I$1872,2,0),"CODIGO INVALIDO ")</f>
        <v>ZONA 6</v>
      </c>
      <c r="B1642" s="53" t="str">
        <f>IFERROR(VLOOKUP(D1642,[28]CODIGOS!$A$1:$I$1872,3,0),"CODIGO INVALIDO ")</f>
        <v>AZUAY</v>
      </c>
      <c r="C1642" s="53" t="str">
        <f>IFERROR(VLOOKUP(D1642,[28]CODIGOS!$A$1:$I$1872,4,0),"CODIGO INVALIDO ")</f>
        <v>CUENCA</v>
      </c>
      <c r="D1642" s="37" t="s">
        <v>142</v>
      </c>
      <c r="E1642" s="53" t="str">
        <f>IFERROR(VLOOKUP(D1642,[29]CODIGOS!$A$1:$I$1872,6,0),"CODIGO INVALIDO ")</f>
        <v>CUENCA NORTE</v>
      </c>
      <c r="F1642" s="53" t="str">
        <f>IFERROR(VLOOKUP(D1642,[29]CODIGOS!$A$1:$I$1872,7,0),"CODIGO INVALIDO ")</f>
        <v>SAYAUSI</v>
      </c>
      <c r="G1642" s="53" t="str">
        <f>IFERROR(VLOOKUP(D1642,[29]CODIGOS!$A$1:$I$1872,8,0),"CODIGO INVALIDO ")</f>
        <v>SAYAUSI 1</v>
      </c>
      <c r="H1642" s="53" t="s">
        <v>2140</v>
      </c>
      <c r="I1642" s="37">
        <v>-2.8404180000000001</v>
      </c>
      <c r="J1642" s="129">
        <v>-78.991462999999996</v>
      </c>
      <c r="K1642" s="67">
        <v>45236</v>
      </c>
      <c r="L1642" s="53" t="s">
        <v>121</v>
      </c>
      <c r="M1642" s="53" t="s">
        <v>17</v>
      </c>
      <c r="N1642" s="148" t="s">
        <v>2141</v>
      </c>
      <c r="O1642" s="148" t="s">
        <v>1976</v>
      </c>
      <c r="P1642" s="53">
        <v>122.43</v>
      </c>
      <c r="Q1642" s="53" t="s">
        <v>550</v>
      </c>
      <c r="R1642" s="53" t="s">
        <v>47</v>
      </c>
      <c r="S1642" s="53" t="s">
        <v>396</v>
      </c>
      <c r="T1642" s="53"/>
      <c r="U1642" s="23" t="s">
        <v>50</v>
      </c>
    </row>
    <row r="1643" spans="1:21" s="186" customFormat="1" ht="15" customHeight="1" x14ac:dyDescent="0.2">
      <c r="A1643" s="53" t="str">
        <f>IFERROR(VLOOKUP(D1643,[28]CODIGOS!$A$1:$I$1872,2,0),"CODIGO INVALIDO ")</f>
        <v>ZONA 6</v>
      </c>
      <c r="B1643" s="53" t="str">
        <f>IFERROR(VLOOKUP(D1643,[28]CODIGOS!$A$1:$I$1872,3,0),"CODIGO INVALIDO ")</f>
        <v>AZUAY</v>
      </c>
      <c r="C1643" s="53" t="str">
        <f>IFERROR(VLOOKUP(D1643,[28]CODIGOS!$A$1:$I$1872,4,0),"CODIGO INVALIDO ")</f>
        <v>NABON</v>
      </c>
      <c r="D1643" s="37" t="s">
        <v>2126</v>
      </c>
      <c r="E1643" s="53" t="str">
        <f>IFERROR(VLOOKUP(D1643,[29]CODIGOS!$A$1:$I$1872,6,0),"CODIGO INVALIDO ")</f>
        <v>NABON</v>
      </c>
      <c r="F1643" s="53" t="str">
        <f>IFERROR(VLOOKUP(D1643,[29]CODIGOS!$A$1:$I$1872,7,0),"CODIGO INVALIDO ")</f>
        <v>NABON</v>
      </c>
      <c r="G1643" s="53" t="str">
        <f>IFERROR(VLOOKUP(D1643,[29]CODIGOS!$A$1:$I$1872,8,0),"CODIGO INVALIDO ")</f>
        <v>NABON 1</v>
      </c>
      <c r="H1643" s="53" t="s">
        <v>2142</v>
      </c>
      <c r="I1643" s="37">
        <v>-3.2995399999999999</v>
      </c>
      <c r="J1643" s="129">
        <v>-79.151830000000004</v>
      </c>
      <c r="K1643" s="67">
        <v>45238</v>
      </c>
      <c r="L1643" s="53" t="s">
        <v>121</v>
      </c>
      <c r="M1643" s="53" t="s">
        <v>17</v>
      </c>
      <c r="N1643" s="148" t="s">
        <v>1956</v>
      </c>
      <c r="O1643" s="148" t="s">
        <v>2143</v>
      </c>
      <c r="P1643" s="53">
        <v>8.31</v>
      </c>
      <c r="Q1643" s="53" t="s">
        <v>550</v>
      </c>
      <c r="R1643" s="53" t="s">
        <v>47</v>
      </c>
      <c r="S1643" s="53" t="s">
        <v>176</v>
      </c>
      <c r="T1643" s="53"/>
      <c r="U1643" s="23" t="s">
        <v>50</v>
      </c>
    </row>
    <row r="1644" spans="1:21" s="189" customFormat="1" ht="15" customHeight="1" x14ac:dyDescent="0.25">
      <c r="A1644" s="150" t="str">
        <f>IFERROR(VLOOKUP(D1644,[28]CODIGOS!$A$1:$I$1872,2,0),"CODIGO INVALIDO ")</f>
        <v>ZONA 6</v>
      </c>
      <c r="B1644" s="150" t="str">
        <f>IFERROR(VLOOKUP(D1644,[28]CODIGOS!$A$1:$I$1872,3,0),"CODIGO INVALIDO ")</f>
        <v>AZUAY</v>
      </c>
      <c r="C1644" s="150" t="str">
        <f>IFERROR(VLOOKUP(D1644,[28]CODIGOS!$A$1:$I$1872,4,0),"CODIGO INVALIDO ")</f>
        <v>CUENCA</v>
      </c>
      <c r="D1644" s="167" t="s">
        <v>589</v>
      </c>
      <c r="E1644" s="150" t="str">
        <f>IFERROR(VLOOKUP(D1644,[29]CODIGOS!$A$1:$I$1872,6,0),"CODIGO INVALIDO ")</f>
        <v>CUENCA SUR</v>
      </c>
      <c r="F1644" s="150" t="str">
        <f>IFERROR(VLOOKUP(D1644,[29]CODIGOS!$A$1:$I$1872,7,0),"CODIGO INVALIDO ")</f>
        <v>BAÑOS</v>
      </c>
      <c r="G1644" s="150" t="str">
        <f>IFERROR(VLOOKUP(D1644,[29]CODIGOS!$A$1:$I$1872,8,0),"CODIGO INVALIDO ")</f>
        <v>BAÑOS 1</v>
      </c>
      <c r="H1644" s="150" t="s">
        <v>2144</v>
      </c>
      <c r="I1644" s="37">
        <v>-2.8887239999999998</v>
      </c>
      <c r="J1644" s="129">
        <v>-78.970121000000006</v>
      </c>
      <c r="K1644" s="24">
        <v>45265</v>
      </c>
      <c r="L1644" s="150" t="s">
        <v>121</v>
      </c>
      <c r="M1644" s="150" t="s">
        <v>17</v>
      </c>
      <c r="N1644" s="148" t="s">
        <v>1922</v>
      </c>
      <c r="O1644" s="148" t="s">
        <v>1969</v>
      </c>
      <c r="P1644" s="53">
        <v>3.28</v>
      </c>
      <c r="Q1644" s="150" t="s">
        <v>550</v>
      </c>
      <c r="R1644" s="150" t="s">
        <v>47</v>
      </c>
      <c r="S1644" s="150" t="s">
        <v>120</v>
      </c>
      <c r="T1644" s="150" t="s">
        <v>2145</v>
      </c>
      <c r="U1644" s="157" t="s">
        <v>50</v>
      </c>
    </row>
    <row r="1645" spans="1:21" s="189" customFormat="1" ht="15" customHeight="1" x14ac:dyDescent="0.25">
      <c r="A1645" s="150" t="str">
        <f>IFERROR(VLOOKUP(D1645,[28]CODIGOS!$A$1:$I$1872,2,0),"CODIGO INVALIDO ")</f>
        <v>ZONA 6</v>
      </c>
      <c r="B1645" s="150" t="str">
        <f>IFERROR(VLOOKUP(D1645,[28]CODIGOS!$A$1:$I$1872,3,0),"CODIGO INVALIDO ")</f>
        <v>AZUAY</v>
      </c>
      <c r="C1645" s="150" t="str">
        <f>IFERROR(VLOOKUP(D1645,[28]CODIGOS!$A$1:$I$1872,4,0),"CODIGO INVALIDO ")</f>
        <v>CUENCA</v>
      </c>
      <c r="D1645" s="167" t="s">
        <v>116</v>
      </c>
      <c r="E1645" s="150" t="str">
        <f>IFERROR(VLOOKUP(D1645,[29]CODIGOS!$A$1:$I$1872,6,0),"CODIGO INVALIDO ")</f>
        <v>CUENCA NORTE</v>
      </c>
      <c r="F1645" s="150" t="str">
        <f>IFERROR(VLOOKUP(D1645,[29]CODIGOS!$A$1:$I$1872,7,0),"CODIGO INVALIDO ")</f>
        <v>CHECA</v>
      </c>
      <c r="G1645" s="150" t="str">
        <f>IFERROR(VLOOKUP(D1645,[29]CODIGOS!$A$1:$I$1872,8,0),"CODIGO INVALIDO ")</f>
        <v>CHECA 1</v>
      </c>
      <c r="H1645" s="150" t="s">
        <v>2146</v>
      </c>
      <c r="I1645" s="37">
        <v>-2.8315600000000001</v>
      </c>
      <c r="J1645" s="129">
        <v>-78.993521999999999</v>
      </c>
      <c r="K1645" s="24">
        <v>45267</v>
      </c>
      <c r="L1645" s="150" t="s">
        <v>121</v>
      </c>
      <c r="M1645" s="150" t="s">
        <v>17</v>
      </c>
      <c r="N1645" s="148" t="s">
        <v>1980</v>
      </c>
      <c r="O1645" s="148" t="s">
        <v>1953</v>
      </c>
      <c r="P1645" s="53">
        <v>10.02</v>
      </c>
      <c r="Q1645" s="150" t="s">
        <v>550</v>
      </c>
      <c r="R1645" s="150" t="s">
        <v>47</v>
      </c>
      <c r="S1645" s="150" t="s">
        <v>120</v>
      </c>
      <c r="T1645" s="150" t="s">
        <v>49</v>
      </c>
      <c r="U1645" s="157" t="s">
        <v>50</v>
      </c>
    </row>
    <row r="1646" spans="1:21" s="189" customFormat="1" ht="15" customHeight="1" x14ac:dyDescent="0.25">
      <c r="A1646" s="150" t="str">
        <f>IFERROR(VLOOKUP(D1646,[28]CODIGOS!$A$1:$I$1872,2,0),"CODIGO INVALIDO ")</f>
        <v>ZONA 6</v>
      </c>
      <c r="B1646" s="150" t="str">
        <f>IFERROR(VLOOKUP(D1646,[28]CODIGOS!$A$1:$I$1872,3,0),"CODIGO INVALIDO ")</f>
        <v>AZUAY</v>
      </c>
      <c r="C1646" s="150" t="str">
        <f>IFERROR(VLOOKUP(D1646,[28]CODIGOS!$A$1:$I$1872,4,0),"CODIGO INVALIDO ")</f>
        <v>CUENCA</v>
      </c>
      <c r="D1646" s="167" t="s">
        <v>116</v>
      </c>
      <c r="E1646" s="150" t="str">
        <f>IFERROR(VLOOKUP(D1646,[29]CODIGOS!$A$1:$I$1872,6,0),"CODIGO INVALIDO ")</f>
        <v>CUENCA NORTE</v>
      </c>
      <c r="F1646" s="150" t="str">
        <f>IFERROR(VLOOKUP(D1646,[29]CODIGOS!$A$1:$I$1872,7,0),"CODIGO INVALIDO ")</f>
        <v>CHECA</v>
      </c>
      <c r="G1646" s="150" t="str">
        <f>IFERROR(VLOOKUP(D1646,[29]CODIGOS!$A$1:$I$1872,8,0),"CODIGO INVALIDO ")</f>
        <v>CHECA 1</v>
      </c>
      <c r="H1646" s="150" t="s">
        <v>2147</v>
      </c>
      <c r="I1646" s="37">
        <v>-2.8563960000000002</v>
      </c>
      <c r="J1646" s="129">
        <v>-79.034501000000006</v>
      </c>
      <c r="K1646" s="24">
        <v>45269</v>
      </c>
      <c r="L1646" s="150" t="s">
        <v>121</v>
      </c>
      <c r="M1646" s="150" t="s">
        <v>17</v>
      </c>
      <c r="N1646" s="148" t="s">
        <v>1949</v>
      </c>
      <c r="O1646" s="148" t="s">
        <v>1958</v>
      </c>
      <c r="P1646" s="53">
        <v>12.3</v>
      </c>
      <c r="Q1646" s="150" t="s">
        <v>550</v>
      </c>
      <c r="R1646" s="150" t="s">
        <v>47</v>
      </c>
      <c r="S1646" s="150" t="s">
        <v>165</v>
      </c>
      <c r="T1646" s="150"/>
      <c r="U1646" s="157" t="s">
        <v>50</v>
      </c>
    </row>
    <row r="1647" spans="1:21" s="189" customFormat="1" ht="15" customHeight="1" x14ac:dyDescent="0.25">
      <c r="A1647" s="150" t="str">
        <f>IFERROR(VLOOKUP(D1647,[28]CODIGOS!$A$1:$I$1872,2,0),"CODIGO INVALIDO ")</f>
        <v>ZONA 6</v>
      </c>
      <c r="B1647" s="150" t="str">
        <f>IFERROR(VLOOKUP(D1647,[28]CODIGOS!$A$1:$I$1872,3,0),"CODIGO INVALIDO ")</f>
        <v>AZUAY</v>
      </c>
      <c r="C1647" s="150" t="str">
        <f>IFERROR(VLOOKUP(D1647,[28]CODIGOS!$A$1:$I$1872,4,0),"CODIGO INVALIDO ")</f>
        <v>NABON</v>
      </c>
      <c r="D1647" s="167" t="s">
        <v>2126</v>
      </c>
      <c r="E1647" s="150" t="str">
        <f>IFERROR(VLOOKUP(D1647,[29]CODIGOS!$A$1:$I$1872,6,0),"CODIGO INVALIDO ")</f>
        <v>NABON</v>
      </c>
      <c r="F1647" s="150" t="str">
        <f>IFERROR(VLOOKUP(D1647,[29]CODIGOS!$A$1:$I$1872,7,0),"CODIGO INVALIDO ")</f>
        <v>NABON</v>
      </c>
      <c r="G1647" s="150" t="str">
        <f>IFERROR(VLOOKUP(D1647,[29]CODIGOS!$A$1:$I$1872,8,0),"CODIGO INVALIDO ")</f>
        <v>NABON 1</v>
      </c>
      <c r="H1647" s="150" t="s">
        <v>2148</v>
      </c>
      <c r="I1647" s="37">
        <v>-3.2907700000000002</v>
      </c>
      <c r="J1647" s="129">
        <v>-79.100819999999999</v>
      </c>
      <c r="K1647" s="24">
        <v>45270</v>
      </c>
      <c r="L1647" s="150" t="s">
        <v>121</v>
      </c>
      <c r="M1647" s="150" t="s">
        <v>17</v>
      </c>
      <c r="N1647" s="148" t="s">
        <v>1949</v>
      </c>
      <c r="O1647" s="148" t="s">
        <v>1958</v>
      </c>
      <c r="P1647" s="53">
        <v>13.3</v>
      </c>
      <c r="Q1647" s="150" t="s">
        <v>550</v>
      </c>
      <c r="R1647" s="150" t="s">
        <v>47</v>
      </c>
      <c r="S1647" s="150" t="s">
        <v>176</v>
      </c>
      <c r="T1647" s="150"/>
      <c r="U1647" s="157" t="s">
        <v>50</v>
      </c>
    </row>
    <row r="1648" spans="1:21" s="189" customFormat="1" ht="15" customHeight="1" x14ac:dyDescent="0.2">
      <c r="A1648" s="150" t="str">
        <f>IFERROR(VLOOKUP(D1648,[28]CODIGOS!$A$1:$I$1872,2,0),"CODIGO INVALIDO ")</f>
        <v>ZONA 6</v>
      </c>
      <c r="B1648" s="150" t="str">
        <f>IFERROR(VLOOKUP(D1648,[28]CODIGOS!$A$1:$I$1872,3,0),"CODIGO INVALIDO ")</f>
        <v>AZUAY</v>
      </c>
      <c r="C1648" s="150" t="str">
        <f>IFERROR(VLOOKUP(D1648,[28]CODIGOS!$A$1:$I$1872,4,0),"CODIGO INVALIDO ")</f>
        <v>CUENCA</v>
      </c>
      <c r="D1648" s="167" t="s">
        <v>589</v>
      </c>
      <c r="E1648" s="150" t="str">
        <f>IFERROR(VLOOKUP(D1648,[29]CODIGOS!$A$1:$I$1872,6,0),"CODIGO INVALIDO ")</f>
        <v>CUENCA SUR</v>
      </c>
      <c r="F1648" s="150" t="str">
        <f>IFERROR(VLOOKUP(D1648,[29]CODIGOS!$A$1:$I$1872,7,0),"CODIGO INVALIDO ")</f>
        <v>BAÑOS</v>
      </c>
      <c r="G1648" s="150" t="str">
        <f>IFERROR(VLOOKUP(D1648,[29]CODIGOS!$A$1:$I$1872,8,0),"CODIGO INVALIDO ")</f>
        <v>BAÑOS 1</v>
      </c>
      <c r="H1648" s="150" t="s">
        <v>2149</v>
      </c>
      <c r="I1648" s="37">
        <v>-2.9074409999999999</v>
      </c>
      <c r="J1648" s="129">
        <v>-79.065826999999999</v>
      </c>
      <c r="K1648" s="67">
        <v>45272</v>
      </c>
      <c r="L1648" s="150" t="s">
        <v>121</v>
      </c>
      <c r="M1648" s="150" t="s">
        <v>17</v>
      </c>
      <c r="N1648" s="148" t="s">
        <v>1962</v>
      </c>
      <c r="O1648" s="148" t="s">
        <v>1734</v>
      </c>
      <c r="P1648" s="53">
        <v>4.83</v>
      </c>
      <c r="Q1648" s="150" t="s">
        <v>550</v>
      </c>
      <c r="R1648" s="150" t="s">
        <v>47</v>
      </c>
      <c r="S1648" s="150" t="s">
        <v>75</v>
      </c>
      <c r="T1648" s="150" t="s">
        <v>2150</v>
      </c>
      <c r="U1648" s="157" t="s">
        <v>50</v>
      </c>
    </row>
    <row r="1649" spans="1:21" s="189" customFormat="1" ht="15" customHeight="1" x14ac:dyDescent="0.2">
      <c r="A1649" s="150" t="str">
        <f>IFERROR(VLOOKUP(D1649,[28]CODIGOS!$A$1:$I$1872,2,0),"CODIGO INVALIDO ")</f>
        <v>ZONA 6</v>
      </c>
      <c r="B1649" s="150" t="str">
        <f>IFERROR(VLOOKUP(D1649,[28]CODIGOS!$A$1:$I$1872,3,0),"CODIGO INVALIDO ")</f>
        <v>AZUAY</v>
      </c>
      <c r="C1649" s="150" t="str">
        <f>IFERROR(VLOOKUP(D1649,[28]CODIGOS!$A$1:$I$1872,4,0),"CODIGO INVALIDO ")</f>
        <v>CUENCA</v>
      </c>
      <c r="D1649" s="167" t="s">
        <v>589</v>
      </c>
      <c r="E1649" s="150" t="str">
        <f>IFERROR(VLOOKUP(D1649,[29]CODIGOS!$A$1:$I$1872,6,0),"CODIGO INVALIDO ")</f>
        <v>CUENCA SUR</v>
      </c>
      <c r="F1649" s="150" t="str">
        <f>IFERROR(VLOOKUP(D1649,[29]CODIGOS!$A$1:$I$1872,7,0),"CODIGO INVALIDO ")</f>
        <v>BAÑOS</v>
      </c>
      <c r="G1649" s="150" t="str">
        <f>IFERROR(VLOOKUP(D1649,[29]CODIGOS!$A$1:$I$1872,8,0),"CODIGO INVALIDO ")</f>
        <v>BAÑOS 1</v>
      </c>
      <c r="H1649" s="150" t="s">
        <v>2151</v>
      </c>
      <c r="I1649" s="37">
        <v>-2.9225120000000002</v>
      </c>
      <c r="J1649" s="129">
        <v>-79.028695999999997</v>
      </c>
      <c r="K1649" s="67">
        <v>45272</v>
      </c>
      <c r="L1649" s="150" t="s">
        <v>121</v>
      </c>
      <c r="M1649" s="150" t="s">
        <v>17</v>
      </c>
      <c r="N1649" s="148" t="s">
        <v>1980</v>
      </c>
      <c r="O1649" s="148" t="s">
        <v>1954</v>
      </c>
      <c r="P1649" s="53">
        <v>7.83</v>
      </c>
      <c r="Q1649" s="150" t="s">
        <v>550</v>
      </c>
      <c r="R1649" s="150" t="s">
        <v>47</v>
      </c>
      <c r="S1649" s="150" t="s">
        <v>75</v>
      </c>
      <c r="T1649" s="150" t="s">
        <v>382</v>
      </c>
      <c r="U1649" s="157" t="s">
        <v>50</v>
      </c>
    </row>
    <row r="1650" spans="1:21" s="186" customFormat="1" ht="15" customHeight="1" x14ac:dyDescent="0.25">
      <c r="A1650" s="53" t="str">
        <f>IFERROR(VLOOKUP(D1650,[28]CODIGOS!$A$1:$I$1872,2,0),"CODIGO INVALIDO ")</f>
        <v>ZONA 6</v>
      </c>
      <c r="B1650" s="53" t="str">
        <f>IFERROR(VLOOKUP(D1650,[28]CODIGOS!$A$1:$I$1872,3,0),"CODIGO INVALIDO ")</f>
        <v>CAÑAR</v>
      </c>
      <c r="C1650" s="53" t="str">
        <f>IFERROR(VLOOKUP(D1650,[28]CODIGOS!$A$1:$I$1872,4,0),"CODIGO INVALIDO ")</f>
        <v>BIBLIAN</v>
      </c>
      <c r="D1650" s="37" t="s">
        <v>481</v>
      </c>
      <c r="E1650" s="53" t="str">
        <f>IFERROR(VLOOKUP(D1650,[29]CODIGOS!$A$1:$I$1872,6,0),"CODIGO INVALIDO ")</f>
        <v>AZOGUES</v>
      </c>
      <c r="F1650" s="53" t="str">
        <f>IFERROR(VLOOKUP(D1650,[29]CODIGOS!$A$1:$I$1872,7,0),"CODIGO INVALIDO ")</f>
        <v>BIBLIAN</v>
      </c>
      <c r="G1650" s="53" t="str">
        <f>IFERROR(VLOOKUP(D1650,[29]CODIGOS!$A$1:$I$1872,8,0),"CODIGO INVALIDO ")</f>
        <v>BIBLIAN 1</v>
      </c>
      <c r="H1650" s="53" t="s">
        <v>2152</v>
      </c>
      <c r="I1650" s="37">
        <v>-2.6673183453335501</v>
      </c>
      <c r="J1650" s="129">
        <v>-78.901729211211006</v>
      </c>
      <c r="K1650" s="24">
        <v>44932</v>
      </c>
      <c r="L1650" s="53" t="s">
        <v>111</v>
      </c>
      <c r="M1650" s="53" t="s">
        <v>17</v>
      </c>
      <c r="N1650" s="148" t="s">
        <v>1391</v>
      </c>
      <c r="O1650" s="148" t="s">
        <v>2153</v>
      </c>
      <c r="P1650" s="53">
        <v>17.22</v>
      </c>
      <c r="Q1650" s="23" t="s">
        <v>46</v>
      </c>
      <c r="R1650" s="53" t="s">
        <v>47</v>
      </c>
      <c r="S1650" s="53" t="s">
        <v>238</v>
      </c>
      <c r="T1650" s="53" t="s">
        <v>2154</v>
      </c>
      <c r="U1650" s="53" t="s">
        <v>50</v>
      </c>
    </row>
    <row r="1651" spans="1:21" s="186" customFormat="1" ht="15" customHeight="1" x14ac:dyDescent="0.25">
      <c r="A1651" s="53" t="str">
        <f>IFERROR(VLOOKUP(D1651,[28]CODIGOS!$A$1:$I$1872,2,0),"CODIGO INVALIDO ")</f>
        <v>ZONA 6</v>
      </c>
      <c r="B1651" s="53" t="str">
        <f>IFERROR(VLOOKUP(D1651,[28]CODIGOS!$A$1:$I$1872,3,0),"CODIGO INVALIDO ")</f>
        <v>CAÑAR</v>
      </c>
      <c r="C1651" s="53" t="str">
        <f>IFERROR(VLOOKUP(D1651,[28]CODIGOS!$A$1:$I$1872,4,0),"CODIGO INVALIDO ")</f>
        <v>AZOGUES</v>
      </c>
      <c r="D1651" s="37" t="s">
        <v>2155</v>
      </c>
      <c r="E1651" s="53" t="str">
        <f>IFERROR(VLOOKUP(D1651,[29]CODIGOS!$A$1:$I$1872,6,0),"CODIGO INVALIDO ")</f>
        <v>AZOGUES</v>
      </c>
      <c r="F1651" s="53" t="str">
        <f>IFERROR(VLOOKUP(D1651,[29]CODIGOS!$A$1:$I$1872,7,0),"CODIGO INVALIDO ")</f>
        <v>AZOGUES OESTE</v>
      </c>
      <c r="G1651" s="53" t="str">
        <f>IFERROR(VLOOKUP(D1651,[29]CODIGOS!$A$1:$I$1872,8,0),"CODIGO INVALIDO ")</f>
        <v>AZOGUES OESTE 2</v>
      </c>
      <c r="H1651" s="53" t="s">
        <v>2156</v>
      </c>
      <c r="I1651" s="37">
        <v>-2.79587461562864</v>
      </c>
      <c r="J1651" s="129">
        <v>-78.877900897208406</v>
      </c>
      <c r="K1651" s="24">
        <v>44938</v>
      </c>
      <c r="L1651" s="53" t="s">
        <v>111</v>
      </c>
      <c r="M1651" s="53" t="s">
        <v>17</v>
      </c>
      <c r="N1651" s="148" t="s">
        <v>2157</v>
      </c>
      <c r="O1651" s="148" t="s">
        <v>1409</v>
      </c>
      <c r="P1651" s="53">
        <v>8.41</v>
      </c>
      <c r="Q1651" s="53" t="s">
        <v>46</v>
      </c>
      <c r="R1651" s="53" t="s">
        <v>109</v>
      </c>
      <c r="S1651" s="53" t="s">
        <v>372</v>
      </c>
      <c r="T1651" s="53"/>
      <c r="U1651" s="53" t="s">
        <v>50</v>
      </c>
    </row>
    <row r="1652" spans="1:21" s="186" customFormat="1" ht="15" customHeight="1" x14ac:dyDescent="0.25">
      <c r="A1652" s="53" t="str">
        <f>IFERROR(VLOOKUP(D1652,[28]CODIGOS!$A$1:$I$1872,2,0),"CODIGO INVALIDO ")</f>
        <v>ZONA 6</v>
      </c>
      <c r="B1652" s="53" t="str">
        <f>IFERROR(VLOOKUP(D1652,[28]CODIGOS!$A$1:$I$1872,3,0),"CODIGO INVALIDO ")</f>
        <v>CAÑAR</v>
      </c>
      <c r="C1652" s="53" t="str">
        <f>IFERROR(VLOOKUP(D1652,[28]CODIGOS!$A$1:$I$1872,4,0),"CODIGO INVALIDO ")</f>
        <v>BIBLIAN</v>
      </c>
      <c r="D1652" s="37" t="s">
        <v>481</v>
      </c>
      <c r="E1652" s="53" t="str">
        <f>IFERROR(VLOOKUP(D1652,[29]CODIGOS!$A$1:$I$1872,6,0),"CODIGO INVALIDO ")</f>
        <v>AZOGUES</v>
      </c>
      <c r="F1652" s="53" t="str">
        <f>IFERROR(VLOOKUP(D1652,[29]CODIGOS!$A$1:$I$1872,7,0),"CODIGO INVALIDO ")</f>
        <v>BIBLIAN</v>
      </c>
      <c r="G1652" s="53" t="str">
        <f>IFERROR(VLOOKUP(D1652,[29]CODIGOS!$A$1:$I$1872,8,0),"CODIGO INVALIDO ")</f>
        <v>BIBLIAN 1</v>
      </c>
      <c r="H1652" s="53" t="s">
        <v>2158</v>
      </c>
      <c r="I1652" s="37">
        <v>-2.667338</v>
      </c>
      <c r="J1652" s="129">
        <v>-78.901711000000006</v>
      </c>
      <c r="K1652" s="24">
        <v>44945</v>
      </c>
      <c r="L1652" s="53" t="s">
        <v>111</v>
      </c>
      <c r="M1652" s="53" t="s">
        <v>17</v>
      </c>
      <c r="N1652" s="148" t="s">
        <v>1705</v>
      </c>
      <c r="O1652" s="148" t="s">
        <v>1803</v>
      </c>
      <c r="P1652" s="53">
        <v>8.35</v>
      </c>
      <c r="Q1652" s="53" t="s">
        <v>46</v>
      </c>
      <c r="R1652" s="53" t="s">
        <v>47</v>
      </c>
      <c r="S1652" s="53" t="s">
        <v>83</v>
      </c>
      <c r="T1652" s="53"/>
      <c r="U1652" s="53" t="s">
        <v>50</v>
      </c>
    </row>
    <row r="1653" spans="1:21" s="186" customFormat="1" ht="15" customHeight="1" x14ac:dyDescent="0.25">
      <c r="A1653" s="53" t="str">
        <f>IFERROR(VLOOKUP(D1653,[28]CODIGOS!$A$1:$I$1872,2,0),"CODIGO INVALIDO ")</f>
        <v>ZONA 6</v>
      </c>
      <c r="B1653" s="53" t="str">
        <f>IFERROR(VLOOKUP(D1653,[28]CODIGOS!$A$1:$I$1872,3,0),"CODIGO INVALIDO ")</f>
        <v>CAÑAR</v>
      </c>
      <c r="C1653" s="53" t="str">
        <f>IFERROR(VLOOKUP(D1653,[28]CODIGOS!$A$1:$I$1872,4,0),"CODIGO INVALIDO ")</f>
        <v>BIBLIAN</v>
      </c>
      <c r="D1653" s="37" t="s">
        <v>481</v>
      </c>
      <c r="E1653" s="53" t="str">
        <f>IFERROR(VLOOKUP(D1653,[29]CODIGOS!$A$1:$I$1872,6,0),"CODIGO INVALIDO ")</f>
        <v>AZOGUES</v>
      </c>
      <c r="F1653" s="53" t="str">
        <f>IFERROR(VLOOKUP(D1653,[29]CODIGOS!$A$1:$I$1872,7,0),"CODIGO INVALIDO ")</f>
        <v>BIBLIAN</v>
      </c>
      <c r="G1653" s="53" t="str">
        <f>IFERROR(VLOOKUP(D1653,[29]CODIGOS!$A$1:$I$1872,8,0),"CODIGO INVALIDO ")</f>
        <v>BIBLIAN 1</v>
      </c>
      <c r="H1653" s="53" t="s">
        <v>2158</v>
      </c>
      <c r="I1653" s="37">
        <v>-2.667338</v>
      </c>
      <c r="J1653" s="129">
        <v>-78.901711000000006</v>
      </c>
      <c r="K1653" s="24">
        <v>44945</v>
      </c>
      <c r="L1653" s="53" t="s">
        <v>111</v>
      </c>
      <c r="M1653" s="53" t="s">
        <v>17</v>
      </c>
      <c r="N1653" s="148" t="s">
        <v>2159</v>
      </c>
      <c r="O1653" s="148" t="s">
        <v>2160</v>
      </c>
      <c r="P1653" s="53">
        <v>1.03</v>
      </c>
      <c r="Q1653" s="23" t="s">
        <v>46</v>
      </c>
      <c r="R1653" s="53" t="s">
        <v>47</v>
      </c>
      <c r="S1653" s="53" t="s">
        <v>464</v>
      </c>
      <c r="T1653" s="53" t="s">
        <v>598</v>
      </c>
      <c r="U1653" s="53" t="s">
        <v>50</v>
      </c>
    </row>
    <row r="1654" spans="1:21" s="186" customFormat="1" ht="15" customHeight="1" x14ac:dyDescent="0.25">
      <c r="A1654" s="53" t="str">
        <f>IFERROR(VLOOKUP(D1654,[28]CODIGOS!$A$1:$I$1872,2,0),"CODIGO INVALIDO ")</f>
        <v>ZONA 6</v>
      </c>
      <c r="B1654" s="53" t="str">
        <f>IFERROR(VLOOKUP(D1654,[28]CODIGOS!$A$1:$I$1872,3,0),"CODIGO INVALIDO ")</f>
        <v>CAÑAR</v>
      </c>
      <c r="C1654" s="53" t="str">
        <f>IFERROR(VLOOKUP(D1654,[28]CODIGOS!$A$1:$I$1872,4,0),"CODIGO INVALIDO ")</f>
        <v>CAÑAR</v>
      </c>
      <c r="D1654" s="37" t="s">
        <v>2161</v>
      </c>
      <c r="E1654" s="53" t="str">
        <f>IFERROR(VLOOKUP(D1654,[29]CODIGOS!$A$1:$I$1872,6,0),"CODIGO INVALIDO ")</f>
        <v>CAÑAR</v>
      </c>
      <c r="F1654" s="53" t="str">
        <f>IFERROR(VLOOKUP(D1654,[29]CODIGOS!$A$1:$I$1872,7,0),"CODIGO INVALIDO ")</f>
        <v>CAÑAR</v>
      </c>
      <c r="G1654" s="53" t="str">
        <f>IFERROR(VLOOKUP(D1654,[29]CODIGOS!$A$1:$I$1872,8,0),"CODIGO INVALIDO ")</f>
        <v>CAÑAR 1</v>
      </c>
      <c r="H1654" s="53" t="s">
        <v>2162</v>
      </c>
      <c r="I1654" s="37">
        <v>-2.5629233</v>
      </c>
      <c r="J1654" s="129">
        <v>-78.938398300000003</v>
      </c>
      <c r="K1654" s="24">
        <v>44949</v>
      </c>
      <c r="L1654" s="53" t="s">
        <v>111</v>
      </c>
      <c r="M1654" s="53" t="s">
        <v>17</v>
      </c>
      <c r="N1654" s="148" t="s">
        <v>1720</v>
      </c>
      <c r="O1654" s="148" t="s">
        <v>1391</v>
      </c>
      <c r="P1654" s="53">
        <v>5.45</v>
      </c>
      <c r="Q1654" s="23" t="s">
        <v>46</v>
      </c>
      <c r="R1654" s="53" t="s">
        <v>47</v>
      </c>
      <c r="S1654" s="53" t="s">
        <v>1373</v>
      </c>
      <c r="T1654" s="53" t="s">
        <v>216</v>
      </c>
      <c r="U1654" s="53" t="s">
        <v>50</v>
      </c>
    </row>
    <row r="1655" spans="1:21" s="186" customFormat="1" ht="15" customHeight="1" x14ac:dyDescent="0.25">
      <c r="A1655" s="53" t="str">
        <f>IFERROR(VLOOKUP(D1655,[28]CODIGOS!$A$1:$I$1872,2,0),"CODIGO INVALIDO ")</f>
        <v>ZONA 6</v>
      </c>
      <c r="B1655" s="53" t="str">
        <f>IFERROR(VLOOKUP(D1655,[28]CODIGOS!$A$1:$I$1872,3,0),"CODIGO INVALIDO ")</f>
        <v>CAÑAR</v>
      </c>
      <c r="C1655" s="53" t="str">
        <f>IFERROR(VLOOKUP(D1655,[28]CODIGOS!$A$1:$I$1872,4,0),"CODIGO INVALIDO ")</f>
        <v>BIBLIAN</v>
      </c>
      <c r="D1655" s="37" t="s">
        <v>481</v>
      </c>
      <c r="E1655" s="53" t="str">
        <f>IFERROR(VLOOKUP(D1655,[29]CODIGOS!$A$1:$I$1872,6,0),"CODIGO INVALIDO ")</f>
        <v>AZOGUES</v>
      </c>
      <c r="F1655" s="53" t="str">
        <f>IFERROR(VLOOKUP(D1655,[29]CODIGOS!$A$1:$I$1872,7,0),"CODIGO INVALIDO ")</f>
        <v>BIBLIAN</v>
      </c>
      <c r="G1655" s="53" t="str">
        <f>IFERROR(VLOOKUP(D1655,[29]CODIGOS!$A$1:$I$1872,8,0),"CODIGO INVALIDO ")</f>
        <v>BIBLIAN 1</v>
      </c>
      <c r="H1655" s="53" t="s">
        <v>2163</v>
      </c>
      <c r="I1655" s="37">
        <v>-2.7233041508656299</v>
      </c>
      <c r="J1655" s="129">
        <v>-78.888585677500998</v>
      </c>
      <c r="K1655" s="24">
        <v>44950</v>
      </c>
      <c r="L1655" s="53" t="s">
        <v>111</v>
      </c>
      <c r="M1655" s="53" t="s">
        <v>17</v>
      </c>
      <c r="N1655" s="148" t="s">
        <v>1409</v>
      </c>
      <c r="O1655" s="148" t="s">
        <v>1400</v>
      </c>
      <c r="P1655" s="53">
        <v>27.7</v>
      </c>
      <c r="Q1655" s="53" t="s">
        <v>46</v>
      </c>
      <c r="R1655" s="53" t="s">
        <v>47</v>
      </c>
      <c r="S1655" s="53" t="s">
        <v>176</v>
      </c>
      <c r="T1655" s="53"/>
      <c r="U1655" s="53" t="s">
        <v>50</v>
      </c>
    </row>
    <row r="1656" spans="1:21" s="186" customFormat="1" ht="15" customHeight="1" x14ac:dyDescent="0.25">
      <c r="A1656" s="53" t="str">
        <f>IFERROR(VLOOKUP(D1656,[28]CODIGOS!$A$1:$I$1872,2,0),"CODIGO INVALIDO ")</f>
        <v>ZONA 6</v>
      </c>
      <c r="B1656" s="53" t="str">
        <f>IFERROR(VLOOKUP(D1656,[28]CODIGOS!$A$1:$I$1872,3,0),"CODIGO INVALIDO ")</f>
        <v>CAÑAR</v>
      </c>
      <c r="C1656" s="53" t="str">
        <f>IFERROR(VLOOKUP(D1656,[28]CODIGOS!$A$1:$I$1872,4,0),"CODIGO INVALIDO ")</f>
        <v>AZOGUES</v>
      </c>
      <c r="D1656" s="37" t="s">
        <v>2164</v>
      </c>
      <c r="E1656" s="53" t="str">
        <f>IFERROR(VLOOKUP(D1656,[29]CODIGOS!$A$1:$I$1872,6,0),"CODIGO INVALIDO ")</f>
        <v>AZOGUES</v>
      </c>
      <c r="F1656" s="53" t="str">
        <f>IFERROR(VLOOKUP(D1656,[29]CODIGOS!$A$1:$I$1872,7,0),"CODIGO INVALIDO ")</f>
        <v>AZOGUES SUR</v>
      </c>
      <c r="G1656" s="53" t="str">
        <f>IFERROR(VLOOKUP(D1656,[29]CODIGOS!$A$1:$I$1872,8,0),"CODIGO INVALIDO ")</f>
        <v>AZOGUES SUR 2</v>
      </c>
      <c r="H1656" s="53" t="s">
        <v>2165</v>
      </c>
      <c r="I1656" s="37">
        <v>-2.7734817558885601</v>
      </c>
      <c r="J1656" s="129">
        <v>-78.848587160697804</v>
      </c>
      <c r="K1656" s="24">
        <v>44952</v>
      </c>
      <c r="L1656" s="53" t="s">
        <v>111</v>
      </c>
      <c r="M1656" s="53" t="s">
        <v>17</v>
      </c>
      <c r="N1656" s="148" t="s">
        <v>1408</v>
      </c>
      <c r="O1656" s="148" t="s">
        <v>2013</v>
      </c>
      <c r="P1656" s="53">
        <v>1.4</v>
      </c>
      <c r="Q1656" s="53" t="s">
        <v>46</v>
      </c>
      <c r="R1656" s="53" t="s">
        <v>47</v>
      </c>
      <c r="S1656" s="53" t="s">
        <v>464</v>
      </c>
      <c r="T1656" s="53" t="s">
        <v>598</v>
      </c>
      <c r="U1656" s="53" t="s">
        <v>50</v>
      </c>
    </row>
    <row r="1657" spans="1:21" s="186" customFormat="1" ht="15" customHeight="1" x14ac:dyDescent="0.25">
      <c r="A1657" s="53" t="str">
        <f>IFERROR(VLOOKUP(D1657,[28]CODIGOS!$A$1:$I$1872,2,0),"CODIGO INVALIDO ")</f>
        <v>ZONA 6</v>
      </c>
      <c r="B1657" s="53" t="str">
        <f>IFERROR(VLOOKUP(D1657,[28]CODIGOS!$A$1:$I$1872,3,0),"CODIGO INVALIDO ")</f>
        <v>CAÑAR</v>
      </c>
      <c r="C1657" s="53" t="str">
        <f>IFERROR(VLOOKUP(D1657,[28]CODIGOS!$A$1:$I$1872,4,0),"CODIGO INVALIDO ")</f>
        <v>AZOGUES</v>
      </c>
      <c r="D1657" s="37" t="s">
        <v>2166</v>
      </c>
      <c r="E1657" s="53" t="str">
        <f>IFERROR(VLOOKUP(D1657,[29]CODIGOS!$A$1:$I$1872,6,0),"CODIGO INVALIDO ")</f>
        <v>AZOGUES</v>
      </c>
      <c r="F1657" s="53" t="str">
        <f>IFERROR(VLOOKUP(D1657,[29]CODIGOS!$A$1:$I$1872,7,0),"CODIGO INVALIDO ")</f>
        <v>AZOGUES OESTE</v>
      </c>
      <c r="G1657" s="53" t="str">
        <f>IFERROR(VLOOKUP(D1657,[29]CODIGOS!$A$1:$I$1872,8,0),"CODIGO INVALIDO ")</f>
        <v>AZOGUES OESTE 1</v>
      </c>
      <c r="H1657" s="53" t="s">
        <v>2167</v>
      </c>
      <c r="I1657" s="37">
        <v>-2.757949</v>
      </c>
      <c r="J1657" s="129">
        <v>-78.893822999999998</v>
      </c>
      <c r="K1657" s="24">
        <v>44971</v>
      </c>
      <c r="L1657" s="53" t="s">
        <v>111</v>
      </c>
      <c r="M1657" s="53" t="s">
        <v>17</v>
      </c>
      <c r="N1657" s="148" t="s">
        <v>1399</v>
      </c>
      <c r="O1657" s="148" t="s">
        <v>1406</v>
      </c>
      <c r="P1657" s="53">
        <v>5.5</v>
      </c>
      <c r="Q1657" s="23" t="s">
        <v>46</v>
      </c>
      <c r="R1657" s="53" t="s">
        <v>47</v>
      </c>
      <c r="S1657" s="53" t="s">
        <v>83</v>
      </c>
      <c r="T1657" s="53"/>
      <c r="U1657" s="53" t="s">
        <v>50</v>
      </c>
    </row>
    <row r="1658" spans="1:21" s="186" customFormat="1" ht="15" customHeight="1" x14ac:dyDescent="0.25">
      <c r="A1658" s="53" t="str">
        <f>IFERROR(VLOOKUP(D1658,[28]CODIGOS!$A$1:$I$1872,2,0),"CODIGO INVALIDO ")</f>
        <v>ZONA 6</v>
      </c>
      <c r="B1658" s="53" t="str">
        <f>IFERROR(VLOOKUP(D1658,[28]CODIGOS!$A$1:$I$1872,3,0),"CODIGO INVALIDO ")</f>
        <v>CAÑAR</v>
      </c>
      <c r="C1658" s="53" t="str">
        <f>IFERROR(VLOOKUP(D1658,[28]CODIGOS!$A$1:$I$1872,4,0),"CODIGO INVALIDO ")</f>
        <v>AZOGUES</v>
      </c>
      <c r="D1658" s="37" t="s">
        <v>2166</v>
      </c>
      <c r="E1658" s="53" t="str">
        <f>IFERROR(VLOOKUP(D1658,[29]CODIGOS!$A$1:$I$1872,6,0),"CODIGO INVALIDO ")</f>
        <v>AZOGUES</v>
      </c>
      <c r="F1658" s="53" t="str">
        <f>IFERROR(VLOOKUP(D1658,[29]CODIGOS!$A$1:$I$1872,7,0),"CODIGO INVALIDO ")</f>
        <v>AZOGUES OESTE</v>
      </c>
      <c r="G1658" s="53" t="str">
        <f>IFERROR(VLOOKUP(D1658,[29]CODIGOS!$A$1:$I$1872,8,0),"CODIGO INVALIDO ")</f>
        <v>AZOGUES OESTE 1</v>
      </c>
      <c r="H1658" s="53" t="s">
        <v>2168</v>
      </c>
      <c r="I1658" s="37">
        <v>-2.7548040999999999</v>
      </c>
      <c r="J1658" s="129">
        <v>-78.889870299999998</v>
      </c>
      <c r="K1658" s="24">
        <v>44972</v>
      </c>
      <c r="L1658" s="53" t="s">
        <v>111</v>
      </c>
      <c r="M1658" s="53" t="s">
        <v>17</v>
      </c>
      <c r="N1658" s="148" t="s">
        <v>2169</v>
      </c>
      <c r="O1658" s="148" t="s">
        <v>1518</v>
      </c>
      <c r="P1658" s="53">
        <v>10.26</v>
      </c>
      <c r="Q1658" s="53" t="s">
        <v>46</v>
      </c>
      <c r="R1658" s="53" t="s">
        <v>47</v>
      </c>
      <c r="S1658" s="53" t="s">
        <v>83</v>
      </c>
      <c r="T1658" s="53"/>
      <c r="U1658" s="53" t="s">
        <v>50</v>
      </c>
    </row>
    <row r="1659" spans="1:21" s="186" customFormat="1" ht="15" customHeight="1" x14ac:dyDescent="0.25">
      <c r="A1659" s="53" t="str">
        <f>IFERROR(VLOOKUP(D1659,[28]CODIGOS!$A$1:$I$1872,2,0),"CODIGO INVALIDO ")</f>
        <v>ZONA 6</v>
      </c>
      <c r="B1659" s="53" t="str">
        <f>IFERROR(VLOOKUP(D1659,[28]CODIGOS!$A$1:$I$1872,3,0),"CODIGO INVALIDO ")</f>
        <v>CAÑAR</v>
      </c>
      <c r="C1659" s="53" t="str">
        <f>IFERROR(VLOOKUP(D1659,[28]CODIGOS!$A$1:$I$1872,4,0),"CODIGO INVALIDO ")</f>
        <v>DELEG</v>
      </c>
      <c r="D1659" s="37" t="s">
        <v>2170</v>
      </c>
      <c r="E1659" s="53" t="str">
        <f>IFERROR(VLOOKUP(D1659,[29]CODIGOS!$A$1:$I$1872,6,0),"CODIGO INVALIDO ")</f>
        <v>AZOGUES</v>
      </c>
      <c r="F1659" s="53" t="str">
        <f>IFERROR(VLOOKUP(D1659,[29]CODIGOS!$A$1:$I$1872,7,0),"CODIGO INVALIDO ")</f>
        <v>DELEG</v>
      </c>
      <c r="G1659" s="53" t="str">
        <f>IFERROR(VLOOKUP(D1659,[29]CODIGOS!$A$1:$I$1872,8,0),"CODIGO INVALIDO ")</f>
        <v>DELEG 1</v>
      </c>
      <c r="H1659" s="53" t="s">
        <v>2171</v>
      </c>
      <c r="I1659" s="37">
        <v>-2.7545540000000002</v>
      </c>
      <c r="J1659" s="129">
        <v>-78.951488999999995</v>
      </c>
      <c r="K1659" s="24">
        <v>44972</v>
      </c>
      <c r="L1659" s="53" t="s">
        <v>111</v>
      </c>
      <c r="M1659" s="53" t="s">
        <v>17</v>
      </c>
      <c r="N1659" s="148" t="s">
        <v>1481</v>
      </c>
      <c r="O1659" s="148" t="s">
        <v>1473</v>
      </c>
      <c r="P1659" s="53">
        <v>27.48</v>
      </c>
      <c r="Q1659" s="53" t="s">
        <v>46</v>
      </c>
      <c r="R1659" s="53" t="s">
        <v>47</v>
      </c>
      <c r="S1659" s="53" t="s">
        <v>83</v>
      </c>
      <c r="T1659" s="53"/>
      <c r="U1659" s="53" t="s">
        <v>50</v>
      </c>
    </row>
    <row r="1660" spans="1:21" s="186" customFormat="1" ht="15" customHeight="1" x14ac:dyDescent="0.25">
      <c r="A1660" s="53" t="str">
        <f>IFERROR(VLOOKUP(D1660,[28]CODIGOS!$A$1:$I$1872,2,0),"CODIGO INVALIDO ")</f>
        <v>ZONA 6</v>
      </c>
      <c r="B1660" s="53" t="str">
        <f>IFERROR(VLOOKUP(D1660,[28]CODIGOS!$A$1:$I$1872,3,0),"CODIGO INVALIDO ")</f>
        <v>CAÑAR</v>
      </c>
      <c r="C1660" s="53" t="str">
        <f>IFERROR(VLOOKUP(D1660,[28]CODIGOS!$A$1:$I$1872,4,0),"CODIGO INVALIDO ")</f>
        <v>AZOGUES</v>
      </c>
      <c r="D1660" s="37" t="s">
        <v>2166</v>
      </c>
      <c r="E1660" s="53" t="str">
        <f>IFERROR(VLOOKUP(D1660,[29]CODIGOS!$A$1:$I$1872,6,0),"CODIGO INVALIDO ")</f>
        <v>AZOGUES</v>
      </c>
      <c r="F1660" s="53" t="str">
        <f>IFERROR(VLOOKUP(D1660,[29]CODIGOS!$A$1:$I$1872,7,0),"CODIGO INVALIDO ")</f>
        <v>AZOGUES OESTE</v>
      </c>
      <c r="G1660" s="53" t="str">
        <f>IFERROR(VLOOKUP(D1660,[29]CODIGOS!$A$1:$I$1872,8,0),"CODIGO INVALIDO ")</f>
        <v>AZOGUES OESTE 1</v>
      </c>
      <c r="H1660" s="53" t="s">
        <v>2172</v>
      </c>
      <c r="I1660" s="37">
        <v>-2.7725599999999999</v>
      </c>
      <c r="J1660" s="129">
        <v>-78.838143000000002</v>
      </c>
      <c r="K1660" s="24">
        <v>44975</v>
      </c>
      <c r="L1660" s="53" t="s">
        <v>111</v>
      </c>
      <c r="M1660" s="53" t="s">
        <v>17</v>
      </c>
      <c r="N1660" s="148" t="s">
        <v>1653</v>
      </c>
      <c r="O1660" s="148" t="s">
        <v>1399</v>
      </c>
      <c r="P1660" s="53">
        <v>14.61</v>
      </c>
      <c r="Q1660" s="23" t="s">
        <v>46</v>
      </c>
      <c r="R1660" s="53" t="s">
        <v>47</v>
      </c>
      <c r="S1660" s="53" t="s">
        <v>83</v>
      </c>
      <c r="T1660" s="53" t="s">
        <v>238</v>
      </c>
      <c r="U1660" s="53" t="s">
        <v>50</v>
      </c>
    </row>
    <row r="1661" spans="1:21" s="186" customFormat="1" ht="15" customHeight="1" x14ac:dyDescent="0.25">
      <c r="A1661" s="53" t="str">
        <f>IFERROR(VLOOKUP(D1661,[28]CODIGOS!$A$1:$I$1872,2,0),"CODIGO INVALIDO ")</f>
        <v>ZONA 6</v>
      </c>
      <c r="B1661" s="53" t="str">
        <f>IFERROR(VLOOKUP(D1661,[28]CODIGOS!$A$1:$I$1872,3,0),"CODIGO INVALIDO ")</f>
        <v>CAÑAR</v>
      </c>
      <c r="C1661" s="53" t="str">
        <f>IFERROR(VLOOKUP(D1661,[28]CODIGOS!$A$1:$I$1872,4,0),"CODIGO INVALIDO ")</f>
        <v>AZOGUES</v>
      </c>
      <c r="D1661" s="37" t="s">
        <v>2173</v>
      </c>
      <c r="E1661" s="53" t="str">
        <f>IFERROR(VLOOKUP(D1661,[29]CODIGOS!$A$1:$I$1872,6,0),"CODIGO INVALIDO ")</f>
        <v>AZOGUES</v>
      </c>
      <c r="F1661" s="53" t="str">
        <f>IFERROR(VLOOKUP(D1661,[29]CODIGOS!$A$1:$I$1872,7,0),"CODIGO INVALIDO ")</f>
        <v>GUAPAN</v>
      </c>
      <c r="G1661" s="53" t="str">
        <f>IFERROR(VLOOKUP(D1661,[29]CODIGOS!$A$1:$I$1872,8,0),"CODIGO INVALIDO ")</f>
        <v>GUAPAN 1</v>
      </c>
      <c r="H1661" s="53" t="s">
        <v>2174</v>
      </c>
      <c r="I1661" s="53">
        <v>-2.7237689999999999</v>
      </c>
      <c r="J1661" s="129">
        <v>-78.867637999999999</v>
      </c>
      <c r="K1661" s="24">
        <v>45057</v>
      </c>
      <c r="L1661" s="53" t="s">
        <v>111</v>
      </c>
      <c r="M1661" s="53" t="s">
        <v>17</v>
      </c>
      <c r="N1661" s="148" t="s">
        <v>1510</v>
      </c>
      <c r="O1661" s="148" t="s">
        <v>1393</v>
      </c>
      <c r="P1661" s="53">
        <v>11.42</v>
      </c>
      <c r="Q1661" s="23" t="s">
        <v>46</v>
      </c>
      <c r="R1661" s="23" t="s">
        <v>47</v>
      </c>
      <c r="S1661" s="53" t="s">
        <v>2175</v>
      </c>
      <c r="T1661" s="53"/>
      <c r="U1661" s="23" t="s">
        <v>50</v>
      </c>
    </row>
    <row r="1662" spans="1:21" s="186" customFormat="1" ht="15" customHeight="1" x14ac:dyDescent="0.25">
      <c r="A1662" s="53" t="str">
        <f>IFERROR(VLOOKUP(D1662,[28]CODIGOS!$A$1:$I$1872,2,0),"CODIGO INVALIDO ")</f>
        <v>ZONA 6</v>
      </c>
      <c r="B1662" s="53" t="str">
        <f>IFERROR(VLOOKUP(D1662,[28]CODIGOS!$A$1:$I$1872,3,0),"CODIGO INVALIDO ")</f>
        <v>CAÑAR</v>
      </c>
      <c r="C1662" s="53" t="str">
        <f>IFERROR(VLOOKUP(D1662,[28]CODIGOS!$A$1:$I$1872,4,0),"CODIGO INVALIDO ")</f>
        <v>BIBLIAN</v>
      </c>
      <c r="D1662" s="37" t="s">
        <v>481</v>
      </c>
      <c r="E1662" s="53" t="str">
        <f>IFERROR(VLOOKUP(D1662,[29]CODIGOS!$A$1:$I$1872,6,0),"CODIGO INVALIDO ")</f>
        <v>AZOGUES</v>
      </c>
      <c r="F1662" s="53" t="str">
        <f>IFERROR(VLOOKUP(D1662,[29]CODIGOS!$A$1:$I$1872,7,0),"CODIGO INVALIDO ")</f>
        <v>BIBLIAN</v>
      </c>
      <c r="G1662" s="53" t="str">
        <f>IFERROR(VLOOKUP(D1662,[29]CODIGOS!$A$1:$I$1872,8,0),"CODIGO INVALIDO ")</f>
        <v>BIBLIAN 1</v>
      </c>
      <c r="H1662" s="53" t="s">
        <v>2176</v>
      </c>
      <c r="I1662" s="53">
        <v>-2.7133590000000001</v>
      </c>
      <c r="J1662" s="129">
        <v>-78.895095999999995</v>
      </c>
      <c r="K1662" s="24">
        <v>45057</v>
      </c>
      <c r="L1662" s="53" t="s">
        <v>111</v>
      </c>
      <c r="M1662" s="53" t="s">
        <v>17</v>
      </c>
      <c r="N1662" s="148" t="s">
        <v>1620</v>
      </c>
      <c r="O1662" s="148" t="s">
        <v>1515</v>
      </c>
      <c r="P1662" s="53">
        <v>13.68</v>
      </c>
      <c r="Q1662" s="23" t="s">
        <v>46</v>
      </c>
      <c r="R1662" s="23" t="s">
        <v>47</v>
      </c>
      <c r="S1662" s="53" t="s">
        <v>83</v>
      </c>
      <c r="T1662" s="53"/>
      <c r="U1662" s="23" t="s">
        <v>50</v>
      </c>
    </row>
    <row r="1663" spans="1:21" s="186" customFormat="1" ht="15" customHeight="1" x14ac:dyDescent="0.25">
      <c r="A1663" s="53" t="str">
        <f>IFERROR(VLOOKUP(D1663,[28]CODIGOS!$A$1:$I$1872,2,0),"CODIGO INVALIDO ")</f>
        <v>ZONA 6</v>
      </c>
      <c r="B1663" s="53" t="str">
        <f>IFERROR(VLOOKUP(D1663,[28]CODIGOS!$A$1:$I$1872,3,0),"CODIGO INVALIDO ")</f>
        <v>CAÑAR</v>
      </c>
      <c r="C1663" s="53" t="str">
        <f>IFERROR(VLOOKUP(D1663,[28]CODIGOS!$A$1:$I$1872,4,0),"CODIGO INVALIDO ")</f>
        <v>CAÑAR</v>
      </c>
      <c r="D1663" s="37" t="s">
        <v>2177</v>
      </c>
      <c r="E1663" s="53" t="str">
        <f>IFERROR(VLOOKUP(D1663,[29]CODIGOS!$A$1:$I$1872,6,0),"CODIGO INVALIDO ")</f>
        <v>CAÑAR</v>
      </c>
      <c r="F1663" s="53" t="str">
        <f>IFERROR(VLOOKUP(D1663,[29]CODIGOS!$A$1:$I$1872,7,0),"CODIGO INVALIDO ")</f>
        <v>INGAPIRCA</v>
      </c>
      <c r="G1663" s="53" t="str">
        <f>IFERROR(VLOOKUP(D1663,[29]CODIGOS!$A$1:$I$1872,8,0),"CODIGO INVALIDO ")</f>
        <v>INGAPIRCA 1</v>
      </c>
      <c r="H1663" s="53" t="s">
        <v>2178</v>
      </c>
      <c r="I1663" s="53">
        <v>-2.5558239999999999</v>
      </c>
      <c r="J1663" s="129">
        <v>-78.918647000000007</v>
      </c>
      <c r="K1663" s="24">
        <v>45058</v>
      </c>
      <c r="L1663" s="53" t="s">
        <v>111</v>
      </c>
      <c r="M1663" s="53" t="s">
        <v>17</v>
      </c>
      <c r="N1663" s="148" t="s">
        <v>1481</v>
      </c>
      <c r="O1663" s="148" t="s">
        <v>1393</v>
      </c>
      <c r="P1663" s="53">
        <v>5.63</v>
      </c>
      <c r="Q1663" s="53" t="s">
        <v>46</v>
      </c>
      <c r="R1663" s="23" t="s">
        <v>47</v>
      </c>
      <c r="S1663" s="53" t="s">
        <v>464</v>
      </c>
      <c r="T1663" s="53"/>
      <c r="U1663" s="23" t="s">
        <v>50</v>
      </c>
    </row>
    <row r="1664" spans="1:21" s="186" customFormat="1" ht="15" customHeight="1" x14ac:dyDescent="0.25">
      <c r="A1664" s="53" t="str">
        <f>IFERROR(VLOOKUP(D1664,[28]CODIGOS!$A$1:$I$1872,2,0),"CODIGO INVALIDO ")</f>
        <v>ZONA 6</v>
      </c>
      <c r="B1664" s="53" t="str">
        <f>IFERROR(VLOOKUP(D1664,[28]CODIGOS!$A$1:$I$1872,3,0),"CODIGO INVALIDO ")</f>
        <v>CAÑAR</v>
      </c>
      <c r="C1664" s="53" t="str">
        <f>IFERROR(VLOOKUP(D1664,[28]CODIGOS!$A$1:$I$1872,4,0),"CODIGO INVALIDO ")</f>
        <v>CAÑAR</v>
      </c>
      <c r="D1664" s="37" t="s">
        <v>2177</v>
      </c>
      <c r="E1664" s="53" t="str">
        <f>IFERROR(VLOOKUP(D1664,[29]CODIGOS!$A$1:$I$1872,6,0),"CODIGO INVALIDO ")</f>
        <v>CAÑAR</v>
      </c>
      <c r="F1664" s="53" t="str">
        <f>IFERROR(VLOOKUP(D1664,[29]CODIGOS!$A$1:$I$1872,7,0),"CODIGO INVALIDO ")</f>
        <v>INGAPIRCA</v>
      </c>
      <c r="G1664" s="53" t="str">
        <f>IFERROR(VLOOKUP(D1664,[29]CODIGOS!$A$1:$I$1872,8,0),"CODIGO INVALIDO ")</f>
        <v>INGAPIRCA 1</v>
      </c>
      <c r="H1664" s="53" t="s">
        <v>2179</v>
      </c>
      <c r="I1664" s="53">
        <v>-2.5458208999999998</v>
      </c>
      <c r="J1664" s="129">
        <v>-78.875265299999995</v>
      </c>
      <c r="K1664" s="24">
        <v>45058</v>
      </c>
      <c r="L1664" s="53" t="s">
        <v>111</v>
      </c>
      <c r="M1664" s="53" t="s">
        <v>17</v>
      </c>
      <c r="N1664" s="148" t="s">
        <v>1481</v>
      </c>
      <c r="O1664" s="148" t="s">
        <v>1393</v>
      </c>
      <c r="P1664" s="53">
        <v>10.97</v>
      </c>
      <c r="Q1664" s="53" t="s">
        <v>46</v>
      </c>
      <c r="R1664" s="23" t="s">
        <v>47</v>
      </c>
      <c r="S1664" s="53" t="s">
        <v>2180</v>
      </c>
      <c r="T1664" s="53"/>
      <c r="U1664" s="23" t="s">
        <v>50</v>
      </c>
    </row>
    <row r="1665" spans="1:21" s="185" customFormat="1" ht="15" customHeight="1" x14ac:dyDescent="0.25">
      <c r="A1665" s="53" t="str">
        <f>IFERROR(VLOOKUP(D1665,[28]CODIGOS!$A$1:$I$1872,2,0),"CODIGO INVALIDO ")</f>
        <v>ZONA 6</v>
      </c>
      <c r="B1665" s="53" t="str">
        <f>IFERROR(VLOOKUP(D1665,[28]CODIGOS!$A$1:$I$1872,3,0),"CODIGO INVALIDO ")</f>
        <v>CAÑAR</v>
      </c>
      <c r="C1665" s="53" t="str">
        <f>IFERROR(VLOOKUP(D1665,[28]CODIGOS!$A$1:$I$1872,4,0),"CODIGO INVALIDO ")</f>
        <v>CAÑAR</v>
      </c>
      <c r="D1665" s="37" t="s">
        <v>2161</v>
      </c>
      <c r="E1665" s="53" t="str">
        <f>IFERROR(VLOOKUP(D1665,[29]CODIGOS!$A$1:$I$1872,6,0),"CODIGO INVALIDO ")</f>
        <v>CAÑAR</v>
      </c>
      <c r="F1665" s="53" t="str">
        <f>IFERROR(VLOOKUP(D1665,[29]CODIGOS!$A$1:$I$1872,7,0),"CODIGO INVALIDO ")</f>
        <v>CAÑAR</v>
      </c>
      <c r="G1665" s="53" t="str">
        <f>IFERROR(VLOOKUP(D1665,[29]CODIGOS!$A$1:$I$1872,8,0),"CODIGO INVALIDO ")</f>
        <v>CAÑAR 1</v>
      </c>
      <c r="H1665" s="37" t="s">
        <v>2181</v>
      </c>
      <c r="I1665" s="37">
        <v>-2.5610377999999998</v>
      </c>
      <c r="J1665" s="129">
        <v>-78.934219400000003</v>
      </c>
      <c r="K1665" s="24">
        <v>45104</v>
      </c>
      <c r="L1665" s="68" t="s">
        <v>111</v>
      </c>
      <c r="M1665" s="53" t="s">
        <v>17</v>
      </c>
      <c r="N1665" s="62">
        <v>0.5</v>
      </c>
      <c r="O1665" s="62">
        <v>0.58333333333333337</v>
      </c>
      <c r="P1665" s="23">
        <v>5.83</v>
      </c>
      <c r="Q1665" s="23" t="s">
        <v>46</v>
      </c>
      <c r="R1665" s="23" t="s">
        <v>47</v>
      </c>
      <c r="S1665" s="23" t="s">
        <v>75</v>
      </c>
      <c r="T1665" s="53" t="s">
        <v>448</v>
      </c>
      <c r="U1665" s="53" t="s">
        <v>50</v>
      </c>
    </row>
    <row r="1666" spans="1:21" s="186" customFormat="1" ht="15" customHeight="1" x14ac:dyDescent="0.25">
      <c r="A1666" s="53" t="str">
        <f>IFERROR(VLOOKUP(D1666,[28]CODIGOS!$A$1:$I$1872,2,0),"CODIGO INVALIDO ")</f>
        <v>ZONA 6</v>
      </c>
      <c r="B1666" s="53" t="str">
        <f>IFERROR(VLOOKUP(D1666,[28]CODIGOS!$A$1:$I$1872,3,0),"CODIGO INVALIDO ")</f>
        <v>MORONA SANTIAGO</v>
      </c>
      <c r="C1666" s="53" t="str">
        <f>IFERROR(VLOOKUP(D1666,[28]CODIGOS!$A$1:$I$1872,4,0),"CODIGO INVALIDO ")</f>
        <v>MORONA</v>
      </c>
      <c r="D1666" s="37" t="s">
        <v>295</v>
      </c>
      <c r="E1666" s="53" t="str">
        <f>IFERROR(VLOOKUP(D1666,[29]CODIGOS!$A$1:$I$1872,6,0),"CODIGO INVALIDO ")</f>
        <v>MORONA</v>
      </c>
      <c r="F1666" s="53" t="str">
        <f>IFERROR(VLOOKUP(D1666,[29]CODIGOS!$A$1:$I$1872,7,0),"CODIGO INVALIDO ")</f>
        <v>GENERAL PROAÑO</v>
      </c>
      <c r="G1666" s="53" t="str">
        <f>IFERROR(VLOOKUP(D1666,[29]CODIGOS!$A$1:$I$1872,8,0),"CODIGO INVALIDO ")</f>
        <v>GENERAL PROAÑO 1</v>
      </c>
      <c r="H1666" s="53" t="s">
        <v>482</v>
      </c>
      <c r="I1666" s="37">
        <v>-2.254534</v>
      </c>
      <c r="J1666" s="129">
        <v>-78.156092999999998</v>
      </c>
      <c r="K1666" s="24">
        <v>44957</v>
      </c>
      <c r="L1666" s="53" t="s">
        <v>2182</v>
      </c>
      <c r="M1666" s="53" t="s">
        <v>17</v>
      </c>
      <c r="N1666" s="148" t="s">
        <v>1865</v>
      </c>
      <c r="O1666" s="148" t="s">
        <v>1515</v>
      </c>
      <c r="P1666" s="53">
        <v>21.05</v>
      </c>
      <c r="Q1666" s="23" t="s">
        <v>46</v>
      </c>
      <c r="R1666" s="53" t="s">
        <v>109</v>
      </c>
      <c r="S1666" s="53" t="s">
        <v>372</v>
      </c>
      <c r="T1666" s="53"/>
      <c r="U1666" s="53" t="s">
        <v>50</v>
      </c>
    </row>
    <row r="1667" spans="1:21" s="186" customFormat="1" ht="15" customHeight="1" x14ac:dyDescent="0.25">
      <c r="A1667" s="53" t="str">
        <f>IFERROR(VLOOKUP(D1667,[28]CODIGOS!$A$1:$I$1872,2,0),"CODIGO INVALIDO ")</f>
        <v>ZONA 6</v>
      </c>
      <c r="B1667" s="53" t="str">
        <f>IFERROR(VLOOKUP(D1667,[28]CODIGOS!$A$1:$I$1872,3,0),"CODIGO INVALIDO ")</f>
        <v>MORONA SANTIAGO</v>
      </c>
      <c r="C1667" s="53" t="str">
        <f>IFERROR(VLOOKUP(D1667,[28]CODIGOS!$A$1:$I$1872,4,0),"CODIGO INVALIDO ")</f>
        <v>MORONA</v>
      </c>
      <c r="D1667" s="37" t="s">
        <v>295</v>
      </c>
      <c r="E1667" s="53" t="str">
        <f>IFERROR(VLOOKUP(D1667,[29]CODIGOS!$A$1:$I$1872,6,0),"CODIGO INVALIDO ")</f>
        <v>MORONA</v>
      </c>
      <c r="F1667" s="53" t="str">
        <f>IFERROR(VLOOKUP(D1667,[29]CODIGOS!$A$1:$I$1872,7,0),"CODIGO INVALIDO ")</f>
        <v>GENERAL PROAÑO</v>
      </c>
      <c r="G1667" s="53" t="str">
        <f>IFERROR(VLOOKUP(D1667,[29]CODIGOS!$A$1:$I$1872,8,0),"CODIGO INVALIDO ")</f>
        <v>GENERAL PROAÑO 1</v>
      </c>
      <c r="H1667" s="53" t="s">
        <v>2183</v>
      </c>
      <c r="I1667" s="37">
        <v>-2.3820544456052599</v>
      </c>
      <c r="J1667" s="129">
        <v>-77.510007755386098</v>
      </c>
      <c r="K1667" s="24">
        <v>44986</v>
      </c>
      <c r="L1667" s="53" t="s">
        <v>2182</v>
      </c>
      <c r="M1667" s="53" t="s">
        <v>17</v>
      </c>
      <c r="N1667" s="148" t="s">
        <v>1479</v>
      </c>
      <c r="O1667" s="148" t="s">
        <v>1399</v>
      </c>
      <c r="P1667" s="53">
        <v>7.76</v>
      </c>
      <c r="Q1667" s="53" t="s">
        <v>46</v>
      </c>
      <c r="R1667" s="53" t="s">
        <v>47</v>
      </c>
      <c r="S1667" s="53" t="s">
        <v>382</v>
      </c>
      <c r="T1667" s="53"/>
      <c r="U1667" s="53" t="s">
        <v>50</v>
      </c>
    </row>
    <row r="1668" spans="1:21" s="186" customFormat="1" ht="15" customHeight="1" x14ac:dyDescent="0.25">
      <c r="A1668" s="53" t="str">
        <f>IFERROR(VLOOKUP(D1668,[28]CODIGOS!$A$1:$I$1872,2,0),"CODIGO INVALIDO ")</f>
        <v>ZONA 6</v>
      </c>
      <c r="B1668" s="53" t="str">
        <f>IFERROR(VLOOKUP(D1668,[28]CODIGOS!$A$1:$I$1872,3,0),"CODIGO INVALIDO ")</f>
        <v>MORONA SANTIAGO</v>
      </c>
      <c r="C1668" s="53" t="str">
        <f>IFERROR(VLOOKUP(D1668,[28]CODIGOS!$A$1:$I$1872,4,0),"CODIGO INVALIDO ")</f>
        <v>SANTIAGO</v>
      </c>
      <c r="D1668" s="37" t="s">
        <v>77</v>
      </c>
      <c r="E1668" s="53" t="str">
        <f>IFERROR(VLOOKUP(D1668,[29]CODIGOS!$A$1:$I$1872,6,0),"CODIGO INVALIDO ")</f>
        <v>MENDEZ</v>
      </c>
      <c r="F1668" s="53" t="str">
        <f>IFERROR(VLOOKUP(D1668,[29]CODIGOS!$A$1:$I$1872,7,0),"CODIGO INVALIDO ")</f>
        <v>SANTIAGO DE MENDEZ</v>
      </c>
      <c r="G1668" s="53" t="str">
        <f>IFERROR(VLOOKUP(D1668,[29]CODIGOS!$A$1:$I$1872,8,0),"CODIGO INVALIDO ")</f>
        <v>SANTIAGO DE MENDEZ 1</v>
      </c>
      <c r="H1668" s="53" t="s">
        <v>348</v>
      </c>
      <c r="I1668" s="37">
        <v>-2.7370248593695901</v>
      </c>
      <c r="J1668" s="129">
        <v>-78.294409469413594</v>
      </c>
      <c r="K1668" s="24">
        <v>44991</v>
      </c>
      <c r="L1668" s="53" t="s">
        <v>2182</v>
      </c>
      <c r="M1668" s="53" t="s">
        <v>17</v>
      </c>
      <c r="N1668" s="148" t="s">
        <v>1420</v>
      </c>
      <c r="O1668" s="148" t="s">
        <v>1391</v>
      </c>
      <c r="P1668" s="53">
        <v>5.74</v>
      </c>
      <c r="Q1668" s="23" t="s">
        <v>46</v>
      </c>
      <c r="R1668" s="53" t="s">
        <v>47</v>
      </c>
      <c r="S1668" s="53" t="s">
        <v>598</v>
      </c>
      <c r="T1668" s="53"/>
      <c r="U1668" s="53" t="s">
        <v>50</v>
      </c>
    </row>
    <row r="1669" spans="1:21" s="186" customFormat="1" ht="15" customHeight="1" x14ac:dyDescent="0.25">
      <c r="A1669" s="53" t="str">
        <f>IFERROR(VLOOKUP(D1669,[28]CODIGOS!$A$1:$I$1872,2,0),"CODIGO INVALIDO ")</f>
        <v>ZONA 6</v>
      </c>
      <c r="B1669" s="53" t="str">
        <f>IFERROR(VLOOKUP(D1669,[28]CODIGOS!$A$1:$I$1872,3,0),"CODIGO INVALIDO ")</f>
        <v>MORONA SANTIAGO</v>
      </c>
      <c r="C1669" s="53" t="str">
        <f>IFERROR(VLOOKUP(D1669,[28]CODIGOS!$A$1:$I$1872,4,0),"CODIGO INVALIDO ")</f>
        <v>SANTIAGO</v>
      </c>
      <c r="D1669" s="37" t="s">
        <v>77</v>
      </c>
      <c r="E1669" s="53" t="str">
        <f>IFERROR(VLOOKUP(D1669,[29]CODIGOS!$A$1:$I$1872,6,0),"CODIGO INVALIDO ")</f>
        <v>MENDEZ</v>
      </c>
      <c r="F1669" s="53" t="str">
        <f>IFERROR(VLOOKUP(D1669,[29]CODIGOS!$A$1:$I$1872,7,0),"CODIGO INVALIDO ")</f>
        <v>SANTIAGO DE MENDEZ</v>
      </c>
      <c r="G1669" s="53" t="str">
        <f>IFERROR(VLOOKUP(D1669,[29]CODIGOS!$A$1:$I$1872,8,0),"CODIGO INVALIDO ")</f>
        <v>SANTIAGO DE MENDEZ 1</v>
      </c>
      <c r="H1669" s="53" t="s">
        <v>348</v>
      </c>
      <c r="I1669" s="37">
        <v>-2.7370248593695901</v>
      </c>
      <c r="J1669" s="129">
        <v>-78.294409469413594</v>
      </c>
      <c r="K1669" s="24">
        <v>45010</v>
      </c>
      <c r="L1669" s="53" t="s">
        <v>2182</v>
      </c>
      <c r="M1669" s="53" t="s">
        <v>17</v>
      </c>
      <c r="N1669" s="148" t="s">
        <v>1398</v>
      </c>
      <c r="O1669" s="148" t="s">
        <v>2184</v>
      </c>
      <c r="P1669" s="53">
        <v>9.81</v>
      </c>
      <c r="Q1669" s="23" t="s">
        <v>46</v>
      </c>
      <c r="R1669" s="53" t="s">
        <v>47</v>
      </c>
      <c r="S1669" s="53" t="s">
        <v>75</v>
      </c>
      <c r="T1669" s="53"/>
      <c r="U1669" s="53" t="s">
        <v>50</v>
      </c>
    </row>
    <row r="1670" spans="1:21" s="186" customFormat="1" ht="15" customHeight="1" x14ac:dyDescent="0.25">
      <c r="A1670" s="53" t="str">
        <f>IFERROR(VLOOKUP(D1670,[28]CODIGOS!$A$1:$I$1872,2,0),"CODIGO INVALIDO ")</f>
        <v>ZONA 6</v>
      </c>
      <c r="B1670" s="53" t="str">
        <f>IFERROR(VLOOKUP(D1670,[28]CODIGOS!$A$1:$I$1872,3,0),"CODIGO INVALIDO ")</f>
        <v>MORONA SANTIAGO</v>
      </c>
      <c r="C1670" s="53" t="str">
        <f>IFERROR(VLOOKUP(D1670,[28]CODIGOS!$A$1:$I$1872,4,0),"CODIGO INVALIDO ")</f>
        <v>SANTIAGO</v>
      </c>
      <c r="D1670" s="37" t="s">
        <v>77</v>
      </c>
      <c r="E1670" s="53" t="str">
        <f>IFERROR(VLOOKUP(D1670,[29]CODIGOS!$A$1:$I$1872,6,0),"CODIGO INVALIDO ")</f>
        <v>MENDEZ</v>
      </c>
      <c r="F1670" s="53" t="str">
        <f>IFERROR(VLOOKUP(D1670,[29]CODIGOS!$A$1:$I$1872,7,0),"CODIGO INVALIDO ")</f>
        <v>SANTIAGO DE MENDEZ</v>
      </c>
      <c r="G1670" s="53" t="str">
        <f>IFERROR(VLOOKUP(D1670,[29]CODIGOS!$A$1:$I$1872,8,0),"CODIGO INVALIDO ")</f>
        <v>SANTIAGO DE MENDEZ 1</v>
      </c>
      <c r="H1670" s="23" t="s">
        <v>348</v>
      </c>
      <c r="I1670" s="37">
        <v>-2.7372047711483201</v>
      </c>
      <c r="J1670" s="129">
        <v>-78.294654171410599</v>
      </c>
      <c r="K1670" s="24">
        <v>45016</v>
      </c>
      <c r="L1670" s="68" t="s">
        <v>2182</v>
      </c>
      <c r="M1670" s="53" t="s">
        <v>17</v>
      </c>
      <c r="N1670" s="62">
        <v>0.9375</v>
      </c>
      <c r="O1670" s="62">
        <v>0.41666666666666669</v>
      </c>
      <c r="P1670" s="23">
        <v>14.55</v>
      </c>
      <c r="Q1670" s="23" t="s">
        <v>46</v>
      </c>
      <c r="R1670" s="53" t="s">
        <v>47</v>
      </c>
      <c r="S1670" s="53" t="s">
        <v>166</v>
      </c>
      <c r="T1670" s="23" t="s">
        <v>75</v>
      </c>
      <c r="U1670" s="53" t="s">
        <v>50</v>
      </c>
    </row>
    <row r="1671" spans="1:21" s="186" customFormat="1" ht="15" customHeight="1" x14ac:dyDescent="0.25">
      <c r="A1671" s="53" t="str">
        <f>IFERROR(VLOOKUP(D1671,[28]CODIGOS!$A$1:$I$1872,2,0),"CODIGO INVALIDO ")</f>
        <v>ZONA 6</v>
      </c>
      <c r="B1671" s="53" t="str">
        <f>IFERROR(VLOOKUP(D1671,[28]CODIGOS!$A$1:$I$1872,3,0),"CODIGO INVALIDO ")</f>
        <v>MORONA SANTIAGO</v>
      </c>
      <c r="C1671" s="53" t="str">
        <f>IFERROR(VLOOKUP(D1671,[28]CODIGOS!$A$1:$I$1872,4,0),"CODIGO INVALIDO ")</f>
        <v>MORONA</v>
      </c>
      <c r="D1671" s="37" t="s">
        <v>295</v>
      </c>
      <c r="E1671" s="53" t="str">
        <f>IFERROR(VLOOKUP(D1671,[29]CODIGOS!$A$1:$I$1872,6,0),"CODIGO INVALIDO ")</f>
        <v>MORONA</v>
      </c>
      <c r="F1671" s="53" t="str">
        <f>IFERROR(VLOOKUP(D1671,[29]CODIGOS!$A$1:$I$1872,7,0),"CODIGO INVALIDO ")</f>
        <v>GENERAL PROAÑO</v>
      </c>
      <c r="G1671" s="53" t="str">
        <f>IFERROR(VLOOKUP(D1671,[29]CODIGOS!$A$1:$I$1872,8,0),"CODIGO INVALIDO ")</f>
        <v>GENERAL PROAÑO 1</v>
      </c>
      <c r="H1671" s="23" t="s">
        <v>2185</v>
      </c>
      <c r="I1671" s="37">
        <v>-2.2770071175801401</v>
      </c>
      <c r="J1671" s="129">
        <v>-78.092121999387999</v>
      </c>
      <c r="K1671" s="24">
        <v>45021</v>
      </c>
      <c r="L1671" s="68" t="s">
        <v>2182</v>
      </c>
      <c r="M1671" s="53" t="s">
        <v>17</v>
      </c>
      <c r="N1671" s="62">
        <v>0.85416666666666663</v>
      </c>
      <c r="O1671" s="62">
        <v>0.95833333333333337</v>
      </c>
      <c r="P1671" s="23">
        <v>14.71</v>
      </c>
      <c r="Q1671" s="23" t="s">
        <v>46</v>
      </c>
      <c r="R1671" s="23" t="s">
        <v>47</v>
      </c>
      <c r="S1671" s="23" t="s">
        <v>166</v>
      </c>
      <c r="T1671" s="23"/>
      <c r="U1671" s="23" t="s">
        <v>50</v>
      </c>
    </row>
    <row r="1672" spans="1:21" s="186" customFormat="1" ht="15" customHeight="1" x14ac:dyDescent="0.25">
      <c r="A1672" s="53" t="str">
        <f>IFERROR(VLOOKUP(D1672,[28]CODIGOS!$A$1:$I$1872,2,0),"CODIGO INVALIDO ")</f>
        <v>ZONA 6</v>
      </c>
      <c r="B1672" s="53" t="str">
        <f>IFERROR(VLOOKUP(D1672,[28]CODIGOS!$A$1:$I$1872,3,0),"CODIGO INVALIDO ")</f>
        <v>MORONA SANTIAGO</v>
      </c>
      <c r="C1672" s="53" t="str">
        <f>IFERROR(VLOOKUP(D1672,[28]CODIGOS!$A$1:$I$1872,4,0),"CODIGO INVALIDO ")</f>
        <v>MORONA</v>
      </c>
      <c r="D1672" s="37" t="s">
        <v>295</v>
      </c>
      <c r="E1672" s="53" t="str">
        <f>IFERROR(VLOOKUP(D1672,[29]CODIGOS!$A$1:$I$1872,6,0),"CODIGO INVALIDO ")</f>
        <v>MORONA</v>
      </c>
      <c r="F1672" s="53" t="str">
        <f>IFERROR(VLOOKUP(D1672,[29]CODIGOS!$A$1:$I$1872,7,0),"CODIGO INVALIDO ")</f>
        <v>GENERAL PROAÑO</v>
      </c>
      <c r="G1672" s="53" t="str">
        <f>IFERROR(VLOOKUP(D1672,[29]CODIGOS!$A$1:$I$1872,8,0),"CODIGO INVALIDO ")</f>
        <v>GENERAL PROAÑO 1</v>
      </c>
      <c r="H1672" s="23" t="s">
        <v>2183</v>
      </c>
      <c r="I1672" s="37">
        <v>-2.3725260000000001</v>
      </c>
      <c r="J1672" s="129">
        <v>-78.505071000000001</v>
      </c>
      <c r="K1672" s="24">
        <v>45027</v>
      </c>
      <c r="L1672" s="68" t="s">
        <v>2182</v>
      </c>
      <c r="M1672" s="53" t="s">
        <v>17</v>
      </c>
      <c r="N1672" s="62">
        <v>0.41666666666666669</v>
      </c>
      <c r="O1672" s="62">
        <v>0.66666666666666663</v>
      </c>
      <c r="P1672" s="23">
        <v>4.68</v>
      </c>
      <c r="Q1672" s="23" t="s">
        <v>46</v>
      </c>
      <c r="R1672" s="23" t="s">
        <v>47</v>
      </c>
      <c r="S1672" s="23" t="s">
        <v>598</v>
      </c>
      <c r="T1672" s="23"/>
      <c r="U1672" s="23" t="s">
        <v>50</v>
      </c>
    </row>
    <row r="1673" spans="1:21" s="185" customFormat="1" ht="15" customHeight="1" x14ac:dyDescent="0.25">
      <c r="A1673" s="53" t="str">
        <f>IFERROR(VLOOKUP(D1673,[28]CODIGOS!$A$1:$I$1872,2,0),"CODIGO INVALIDO ")</f>
        <v>ZONA 6</v>
      </c>
      <c r="B1673" s="53" t="str">
        <f>IFERROR(VLOOKUP(D1673,[28]CODIGOS!$A$1:$I$1872,3,0),"CODIGO INVALIDO ")</f>
        <v>MORONA SANTIAGO</v>
      </c>
      <c r="C1673" s="53" t="str">
        <f>IFERROR(VLOOKUP(D1673,[28]CODIGOS!$A$1:$I$1872,4,0),"CODIGO INVALIDO ")</f>
        <v>SUCUA</v>
      </c>
      <c r="D1673" s="37" t="s">
        <v>139</v>
      </c>
      <c r="E1673" s="53" t="str">
        <f>IFERROR(VLOOKUP(D1673,[29]CODIGOS!$A$1:$I$1872,6,0),"CODIGO INVALIDO ")</f>
        <v>CENTRO SUR</v>
      </c>
      <c r="F1673" s="53" t="str">
        <f>IFERROR(VLOOKUP(D1673,[29]CODIGOS!$A$1:$I$1872,7,0),"CODIGO INVALIDO ")</f>
        <v>SUCUA</v>
      </c>
      <c r="G1673" s="53" t="str">
        <f>IFERROR(VLOOKUP(D1673,[29]CODIGOS!$A$1:$I$1872,8,0),"CODIGO INVALIDO ")</f>
        <v>SUCUA 1</v>
      </c>
      <c r="H1673" s="23" t="s">
        <v>2186</v>
      </c>
      <c r="I1673" s="7">
        <v>-2.4655814</v>
      </c>
      <c r="J1673" s="129">
        <v>-78.165716700000004</v>
      </c>
      <c r="K1673" s="24">
        <v>45028</v>
      </c>
      <c r="L1673" s="68" t="s">
        <v>2182</v>
      </c>
      <c r="M1673" s="53" t="s">
        <v>17</v>
      </c>
      <c r="N1673" s="62">
        <v>0.65277777777777779</v>
      </c>
      <c r="O1673" s="62">
        <v>0.76874999999999993</v>
      </c>
      <c r="P1673" s="23">
        <v>3.36</v>
      </c>
      <c r="Q1673" s="23" t="s">
        <v>46</v>
      </c>
      <c r="R1673" s="53" t="s">
        <v>47</v>
      </c>
      <c r="S1673" s="53" t="s">
        <v>165</v>
      </c>
      <c r="T1673" s="23" t="s">
        <v>49</v>
      </c>
      <c r="U1673" s="23" t="s">
        <v>50</v>
      </c>
    </row>
    <row r="1674" spans="1:21" s="185" customFormat="1" ht="15" customHeight="1" x14ac:dyDescent="0.25">
      <c r="A1674" s="53" t="str">
        <f>IFERROR(VLOOKUP(D1674,[28]CODIGOS!$A$1:$I$1872,2,0),"CODIGO INVALIDO ")</f>
        <v>ZONA 6</v>
      </c>
      <c r="B1674" s="53" t="str">
        <f>IFERROR(VLOOKUP(D1674,[28]CODIGOS!$A$1:$I$1872,3,0),"CODIGO INVALIDO ")</f>
        <v>MORONA SANTIAGO</v>
      </c>
      <c r="C1674" s="53" t="str">
        <f>IFERROR(VLOOKUP(D1674,[28]CODIGOS!$A$1:$I$1872,4,0),"CODIGO INVALIDO ")</f>
        <v>SANTIAGO</v>
      </c>
      <c r="D1674" s="37" t="s">
        <v>77</v>
      </c>
      <c r="E1674" s="53" t="str">
        <f>IFERROR(VLOOKUP(D1674,[29]CODIGOS!$A$1:$I$1872,6,0),"CODIGO INVALIDO ")</f>
        <v>MENDEZ</v>
      </c>
      <c r="F1674" s="53" t="str">
        <f>IFERROR(VLOOKUP(D1674,[29]CODIGOS!$A$1:$I$1872,7,0),"CODIGO INVALIDO ")</f>
        <v>SANTIAGO DE MENDEZ</v>
      </c>
      <c r="G1674" s="53" t="str">
        <f>IFERROR(VLOOKUP(D1674,[29]CODIGOS!$A$1:$I$1872,8,0),"CODIGO INVALIDO ")</f>
        <v>SANTIAGO DE MENDEZ 1</v>
      </c>
      <c r="H1674" s="23" t="s">
        <v>2187</v>
      </c>
      <c r="I1674" s="7">
        <v>-2.3004779723717799</v>
      </c>
      <c r="J1674" s="129">
        <v>-78.106668890252195</v>
      </c>
      <c r="K1674" s="24">
        <v>45030</v>
      </c>
      <c r="L1674" s="68" t="s">
        <v>2182</v>
      </c>
      <c r="M1674" s="53" t="s">
        <v>17</v>
      </c>
      <c r="N1674" s="62">
        <v>0.52777777777777779</v>
      </c>
      <c r="O1674" s="62">
        <v>0.57291666666666663</v>
      </c>
      <c r="P1674" s="23">
        <v>2.52</v>
      </c>
      <c r="Q1674" s="23" t="s">
        <v>46</v>
      </c>
      <c r="R1674" s="53" t="s">
        <v>47</v>
      </c>
      <c r="S1674" s="53" t="s">
        <v>228</v>
      </c>
      <c r="T1674" s="23"/>
      <c r="U1674" s="23" t="s">
        <v>50</v>
      </c>
    </row>
    <row r="1675" spans="1:21" s="185" customFormat="1" ht="15" customHeight="1" x14ac:dyDescent="0.25">
      <c r="A1675" s="53" t="str">
        <f>IFERROR(VLOOKUP(D1675,[28]CODIGOS!$A$1:$I$1872,2,0),"CODIGO INVALIDO ")</f>
        <v>ZONA 6</v>
      </c>
      <c r="B1675" s="53" t="str">
        <f>IFERROR(VLOOKUP(D1675,[28]CODIGOS!$A$1:$I$1872,3,0),"CODIGO INVALIDO ")</f>
        <v>MORONA SANTIAGO</v>
      </c>
      <c r="C1675" s="53" t="str">
        <f>IFERROR(VLOOKUP(D1675,[28]CODIGOS!$A$1:$I$1872,4,0),"CODIGO INVALIDO ")</f>
        <v>SANTIAGO</v>
      </c>
      <c r="D1675" s="37" t="s">
        <v>77</v>
      </c>
      <c r="E1675" s="53" t="str">
        <f>IFERROR(VLOOKUP(D1675,[29]CODIGOS!$A$1:$I$1872,6,0),"CODIGO INVALIDO ")</f>
        <v>MENDEZ</v>
      </c>
      <c r="F1675" s="53" t="str">
        <f>IFERROR(VLOOKUP(D1675,[29]CODIGOS!$A$1:$I$1872,7,0),"CODIGO INVALIDO ")</f>
        <v>SANTIAGO DE MENDEZ</v>
      </c>
      <c r="G1675" s="53" t="str">
        <f>IFERROR(VLOOKUP(D1675,[29]CODIGOS!$A$1:$I$1872,8,0),"CODIGO INVALIDO ")</f>
        <v>SANTIAGO DE MENDEZ 1</v>
      </c>
      <c r="H1675" s="23" t="s">
        <v>2188</v>
      </c>
      <c r="I1675" s="7">
        <v>-2.7167778999999999</v>
      </c>
      <c r="J1675" s="129">
        <v>-78.251025999999996</v>
      </c>
      <c r="K1675" s="24">
        <v>45036</v>
      </c>
      <c r="L1675" s="68" t="s">
        <v>2182</v>
      </c>
      <c r="M1675" s="53" t="s">
        <v>17</v>
      </c>
      <c r="N1675" s="62">
        <v>0.65972222222222221</v>
      </c>
      <c r="O1675" s="62">
        <v>0.39027777777777778</v>
      </c>
      <c r="P1675" s="23">
        <v>10.69</v>
      </c>
      <c r="Q1675" s="23" t="s">
        <v>46</v>
      </c>
      <c r="R1675" s="53" t="s">
        <v>47</v>
      </c>
      <c r="S1675" s="53" t="s">
        <v>75</v>
      </c>
      <c r="T1675" s="23" t="s">
        <v>382</v>
      </c>
      <c r="U1675" s="23" t="s">
        <v>50</v>
      </c>
    </row>
    <row r="1676" spans="1:21" s="185" customFormat="1" ht="15" customHeight="1" x14ac:dyDescent="0.25">
      <c r="A1676" s="53" t="str">
        <f>IFERROR(VLOOKUP(D1676,[28]CODIGOS!$A$1:$I$1872,2,0),"CODIGO INVALIDO ")</f>
        <v>ZONA 6</v>
      </c>
      <c r="B1676" s="53" t="str">
        <f>IFERROR(VLOOKUP(D1676,[28]CODIGOS!$A$1:$I$1872,3,0),"CODIGO INVALIDO ")</f>
        <v>MORONA SANTIAGO</v>
      </c>
      <c r="C1676" s="53" t="str">
        <f>IFERROR(VLOOKUP(D1676,[28]CODIGOS!$A$1:$I$1872,4,0),"CODIGO INVALIDO ")</f>
        <v>MORONA</v>
      </c>
      <c r="D1676" s="37" t="s">
        <v>295</v>
      </c>
      <c r="E1676" s="53" t="str">
        <f>IFERROR(VLOOKUP(D1676,[29]CODIGOS!$A$1:$I$1872,6,0),"CODIGO INVALIDO ")</f>
        <v>MORONA</v>
      </c>
      <c r="F1676" s="53" t="str">
        <f>IFERROR(VLOOKUP(D1676,[29]CODIGOS!$A$1:$I$1872,7,0),"CODIGO INVALIDO ")</f>
        <v>GENERAL PROAÑO</v>
      </c>
      <c r="G1676" s="53" t="str">
        <f>IFERROR(VLOOKUP(D1676,[29]CODIGOS!$A$1:$I$1872,8,0),"CODIGO INVALIDO ")</f>
        <v>GENERAL PROAÑO 1</v>
      </c>
      <c r="H1676" s="23" t="s">
        <v>2189</v>
      </c>
      <c r="I1676" s="7">
        <v>-2.4298785973855699</v>
      </c>
      <c r="J1676" s="129">
        <v>-78.155994395365994</v>
      </c>
      <c r="K1676" s="24">
        <v>45038</v>
      </c>
      <c r="L1676" s="68" t="s">
        <v>2182</v>
      </c>
      <c r="M1676" s="53" t="s">
        <v>17</v>
      </c>
      <c r="N1676" s="62">
        <v>0.98958333333333337</v>
      </c>
      <c r="O1676" s="62">
        <v>0.69236111111111109</v>
      </c>
      <c r="P1676" s="23">
        <v>6.27</v>
      </c>
      <c r="Q1676" s="23" t="s">
        <v>46</v>
      </c>
      <c r="R1676" s="53" t="s">
        <v>47</v>
      </c>
      <c r="S1676" s="53" t="s">
        <v>467</v>
      </c>
      <c r="T1676" s="23" t="s">
        <v>75</v>
      </c>
      <c r="U1676" s="23" t="s">
        <v>50</v>
      </c>
    </row>
    <row r="1677" spans="1:21" s="185" customFormat="1" ht="15" customHeight="1" x14ac:dyDescent="0.25">
      <c r="A1677" s="53" t="str">
        <f>IFERROR(VLOOKUP(D1677,[28]CODIGOS!$A$1:$I$1872,2,0),"CODIGO INVALIDO ")</f>
        <v>ZONA 6</v>
      </c>
      <c r="B1677" s="53" t="str">
        <f>IFERROR(VLOOKUP(D1677,[28]CODIGOS!$A$1:$I$1872,3,0),"CODIGO INVALIDO ")</f>
        <v>MORONA SANTIAGO</v>
      </c>
      <c r="C1677" s="53" t="str">
        <f>IFERROR(VLOOKUP(D1677,[28]CODIGOS!$A$1:$I$1872,4,0),"CODIGO INVALIDO ")</f>
        <v>MORONA</v>
      </c>
      <c r="D1677" s="37" t="s">
        <v>295</v>
      </c>
      <c r="E1677" s="53" t="str">
        <f>IFERROR(VLOOKUP(D1677,[29]CODIGOS!$A$1:$I$1872,6,0),"CODIGO INVALIDO ")</f>
        <v>MORONA</v>
      </c>
      <c r="F1677" s="53" t="str">
        <f>IFERROR(VLOOKUP(D1677,[29]CODIGOS!$A$1:$I$1872,7,0),"CODIGO INVALIDO ")</f>
        <v>GENERAL PROAÑO</v>
      </c>
      <c r="G1677" s="53" t="str">
        <f>IFERROR(VLOOKUP(D1677,[29]CODIGOS!$A$1:$I$1872,8,0),"CODIGO INVALIDO ")</f>
        <v>GENERAL PROAÑO 1</v>
      </c>
      <c r="H1677" s="23" t="s">
        <v>2190</v>
      </c>
      <c r="I1677" s="7">
        <v>-1.6893035999999999</v>
      </c>
      <c r="J1677" s="129">
        <v>-77.970094200000005</v>
      </c>
      <c r="K1677" s="24">
        <v>45051</v>
      </c>
      <c r="L1677" s="68" t="s">
        <v>2182</v>
      </c>
      <c r="M1677" s="53" t="s">
        <v>17</v>
      </c>
      <c r="N1677" s="62">
        <v>0.52083333333333337</v>
      </c>
      <c r="O1677" s="62">
        <v>0.78472222222222221</v>
      </c>
      <c r="P1677" s="23">
        <v>2.19</v>
      </c>
      <c r="Q1677" s="23" t="s">
        <v>46</v>
      </c>
      <c r="R1677" s="53" t="s">
        <v>47</v>
      </c>
      <c r="S1677" s="53" t="s">
        <v>1385</v>
      </c>
      <c r="T1677" s="23"/>
      <c r="U1677" s="23" t="s">
        <v>50</v>
      </c>
    </row>
    <row r="1678" spans="1:21" s="185" customFormat="1" ht="15" customHeight="1" x14ac:dyDescent="0.25">
      <c r="A1678" s="53" t="str">
        <f>IFERROR(VLOOKUP(D1678,[28]CODIGOS!$A$1:$I$1872,2,0),"CODIGO INVALIDO ")</f>
        <v>ZONA 6</v>
      </c>
      <c r="B1678" s="53" t="str">
        <f>IFERROR(VLOOKUP(D1678,[28]CODIGOS!$A$1:$I$1872,3,0),"CODIGO INVALIDO ")</f>
        <v>MORONA SANTIAGO</v>
      </c>
      <c r="C1678" s="53" t="str">
        <f>IFERROR(VLOOKUP(D1678,[28]CODIGOS!$A$1:$I$1872,4,0),"CODIGO INVALIDO ")</f>
        <v>SUCUA</v>
      </c>
      <c r="D1678" s="37" t="s">
        <v>139</v>
      </c>
      <c r="E1678" s="53" t="str">
        <f>IFERROR(VLOOKUP(D1678,[29]CODIGOS!$A$1:$I$1872,6,0),"CODIGO INVALIDO ")</f>
        <v>CENTRO SUR</v>
      </c>
      <c r="F1678" s="53" t="str">
        <f>IFERROR(VLOOKUP(D1678,[29]CODIGOS!$A$1:$I$1872,7,0),"CODIGO INVALIDO ")</f>
        <v>SUCUA</v>
      </c>
      <c r="G1678" s="53" t="str">
        <f>IFERROR(VLOOKUP(D1678,[29]CODIGOS!$A$1:$I$1872,8,0),"CODIGO INVALIDO ")</f>
        <v>SUCUA 1</v>
      </c>
      <c r="H1678" s="23" t="s">
        <v>2186</v>
      </c>
      <c r="I1678" s="7">
        <v>-2.4512856149854501</v>
      </c>
      <c r="J1678" s="129">
        <v>-78.177059970117199</v>
      </c>
      <c r="K1678" s="24">
        <v>45055</v>
      </c>
      <c r="L1678" s="68" t="s">
        <v>2182</v>
      </c>
      <c r="M1678" s="53" t="s">
        <v>17</v>
      </c>
      <c r="N1678" s="62">
        <v>0.5</v>
      </c>
      <c r="O1678" s="62">
        <v>0.91180555555555554</v>
      </c>
      <c r="P1678" s="23">
        <v>8.73</v>
      </c>
      <c r="Q1678" s="23" t="s">
        <v>46</v>
      </c>
      <c r="R1678" s="53" t="s">
        <v>47</v>
      </c>
      <c r="S1678" s="53" t="s">
        <v>49</v>
      </c>
      <c r="T1678" s="23" t="s">
        <v>1022</v>
      </c>
      <c r="U1678" s="23" t="s">
        <v>50</v>
      </c>
    </row>
    <row r="1679" spans="1:21" s="185" customFormat="1" ht="15" customHeight="1" x14ac:dyDescent="0.25">
      <c r="A1679" s="53" t="str">
        <f>IFERROR(VLOOKUP(D1679,[28]CODIGOS!$A$1:$I$1872,2,0),"CODIGO INVALIDO ")</f>
        <v>ZONA 6</v>
      </c>
      <c r="B1679" s="53" t="str">
        <f>IFERROR(VLOOKUP(D1679,[28]CODIGOS!$A$1:$I$1872,3,0),"CODIGO INVALIDO ")</f>
        <v>MORONA SANTIAGO</v>
      </c>
      <c r="C1679" s="53" t="str">
        <f>IFERROR(VLOOKUP(D1679,[28]CODIGOS!$A$1:$I$1872,4,0),"CODIGO INVALIDO ")</f>
        <v>SUCUA</v>
      </c>
      <c r="D1679" s="37" t="s">
        <v>139</v>
      </c>
      <c r="E1679" s="53" t="str">
        <f>IFERROR(VLOOKUP(D1679,[29]CODIGOS!$A$1:$I$1872,6,0),"CODIGO INVALIDO ")</f>
        <v>CENTRO SUR</v>
      </c>
      <c r="F1679" s="53" t="str">
        <f>IFERROR(VLOOKUP(D1679,[29]CODIGOS!$A$1:$I$1872,7,0),"CODIGO INVALIDO ")</f>
        <v>SUCUA</v>
      </c>
      <c r="G1679" s="53" t="str">
        <f>IFERROR(VLOOKUP(D1679,[29]CODIGOS!$A$1:$I$1872,8,0),"CODIGO INVALIDO ")</f>
        <v>SUCUA 1</v>
      </c>
      <c r="H1679" s="23" t="s">
        <v>2191</v>
      </c>
      <c r="I1679" s="7">
        <v>-2.4500907424074501</v>
      </c>
      <c r="J1679" s="129">
        <v>-78.172612797133795</v>
      </c>
      <c r="K1679" s="24">
        <v>45060</v>
      </c>
      <c r="L1679" s="68" t="s">
        <v>2182</v>
      </c>
      <c r="M1679" s="53" t="s">
        <v>17</v>
      </c>
      <c r="N1679" s="62">
        <v>0.4861111111111111</v>
      </c>
      <c r="O1679" s="62">
        <v>0.50347222222222221</v>
      </c>
      <c r="P1679" s="23">
        <v>6.93</v>
      </c>
      <c r="Q1679" s="23" t="s">
        <v>46</v>
      </c>
      <c r="R1679" s="53" t="s">
        <v>47</v>
      </c>
      <c r="S1679" s="53" t="s">
        <v>205</v>
      </c>
      <c r="T1679" s="23"/>
      <c r="U1679" s="23" t="s">
        <v>50</v>
      </c>
    </row>
    <row r="1680" spans="1:21" s="185" customFormat="1" ht="15" customHeight="1" x14ac:dyDescent="0.25">
      <c r="A1680" s="53" t="str">
        <f>IFERROR(VLOOKUP(D1680,[28]CODIGOS!$A$1:$I$1872,2,0),"CODIGO INVALIDO ")</f>
        <v>ZONA 6</v>
      </c>
      <c r="B1680" s="53" t="str">
        <f>IFERROR(VLOOKUP(D1680,[28]CODIGOS!$A$1:$I$1872,3,0),"CODIGO INVALIDO ")</f>
        <v>MORONA SANTIAGO</v>
      </c>
      <c r="C1680" s="53" t="str">
        <f>IFERROR(VLOOKUP(D1680,[28]CODIGOS!$A$1:$I$1872,4,0),"CODIGO INVALIDO ")</f>
        <v>MORONA</v>
      </c>
      <c r="D1680" s="37" t="s">
        <v>295</v>
      </c>
      <c r="E1680" s="53" t="str">
        <f>IFERROR(VLOOKUP(D1680,[29]CODIGOS!$A$1:$I$1872,6,0),"CODIGO INVALIDO ")</f>
        <v>MORONA</v>
      </c>
      <c r="F1680" s="53" t="str">
        <f>IFERROR(VLOOKUP(D1680,[29]CODIGOS!$A$1:$I$1872,7,0),"CODIGO INVALIDO ")</f>
        <v>GENERAL PROAÑO</v>
      </c>
      <c r="G1680" s="53" t="str">
        <f>IFERROR(VLOOKUP(D1680,[29]CODIGOS!$A$1:$I$1872,8,0),"CODIGO INVALIDO ")</f>
        <v>GENERAL PROAÑO 1</v>
      </c>
      <c r="H1680" s="23" t="s">
        <v>2192</v>
      </c>
      <c r="I1680" s="7">
        <v>-2.2751489188936298</v>
      </c>
      <c r="J1680" s="129">
        <v>-78.124997019767704</v>
      </c>
      <c r="K1680" s="24">
        <v>45077</v>
      </c>
      <c r="L1680" s="68" t="s">
        <v>2182</v>
      </c>
      <c r="M1680" s="53" t="s">
        <v>17</v>
      </c>
      <c r="N1680" s="62">
        <v>0.625</v>
      </c>
      <c r="O1680" s="62">
        <v>0.66666666666666663</v>
      </c>
      <c r="P1680" s="23">
        <v>2.2200000000000002</v>
      </c>
      <c r="Q1680" s="23" t="s">
        <v>46</v>
      </c>
      <c r="R1680" s="53" t="s">
        <v>47</v>
      </c>
      <c r="S1680" s="53" t="s">
        <v>502</v>
      </c>
      <c r="T1680" s="23" t="s">
        <v>464</v>
      </c>
      <c r="U1680" s="23" t="s">
        <v>50</v>
      </c>
    </row>
    <row r="1681" spans="1:21" s="185" customFormat="1" ht="15" customHeight="1" x14ac:dyDescent="0.25">
      <c r="A1681" s="53" t="str">
        <f>IFERROR(VLOOKUP(D1681,[28]CODIGOS!$A$1:$I$1872,2,0),"CODIGO INVALIDO ")</f>
        <v>ZONA 6</v>
      </c>
      <c r="B1681" s="53" t="str">
        <f>IFERROR(VLOOKUP(D1681,[28]CODIGOS!$A$1:$I$1872,3,0),"CODIGO INVALIDO ")</f>
        <v>MORONA SANTIAGO</v>
      </c>
      <c r="C1681" s="53" t="str">
        <f>IFERROR(VLOOKUP(D1681,[28]CODIGOS!$A$1:$I$1872,4,0),"CODIGO INVALIDO ")</f>
        <v>MORONA</v>
      </c>
      <c r="D1681" s="37" t="s">
        <v>295</v>
      </c>
      <c r="E1681" s="53" t="str">
        <f>IFERROR(VLOOKUP(D1681,[29]CODIGOS!$A$1:$I$1872,6,0),"CODIGO INVALIDO ")</f>
        <v>MORONA</v>
      </c>
      <c r="F1681" s="53" t="str">
        <f>IFERROR(VLOOKUP(D1681,[29]CODIGOS!$A$1:$I$1872,7,0),"CODIGO INVALIDO ")</f>
        <v>GENERAL PROAÑO</v>
      </c>
      <c r="G1681" s="53" t="str">
        <f>IFERROR(VLOOKUP(D1681,[29]CODIGOS!$A$1:$I$1872,8,0),"CODIGO INVALIDO ")</f>
        <v>GENERAL PROAÑO 1</v>
      </c>
      <c r="H1681" s="23" t="s">
        <v>2193</v>
      </c>
      <c r="I1681" s="7">
        <v>-2.3129694999999999</v>
      </c>
      <c r="J1681" s="129">
        <v>-78.126750599999994</v>
      </c>
      <c r="K1681" s="24">
        <v>45082</v>
      </c>
      <c r="L1681" s="68" t="s">
        <v>2182</v>
      </c>
      <c r="M1681" s="53" t="s">
        <v>17</v>
      </c>
      <c r="N1681" s="62">
        <v>0.375</v>
      </c>
      <c r="O1681" s="62">
        <v>0.45833333333333331</v>
      </c>
      <c r="P1681" s="23">
        <v>7.67</v>
      </c>
      <c r="Q1681" s="23" t="s">
        <v>46</v>
      </c>
      <c r="R1681" s="53" t="s">
        <v>47</v>
      </c>
      <c r="S1681" s="53" t="s">
        <v>598</v>
      </c>
      <c r="T1681" s="23" t="s">
        <v>75</v>
      </c>
      <c r="U1681" s="23" t="s">
        <v>50</v>
      </c>
    </row>
    <row r="1682" spans="1:21" s="185" customFormat="1" ht="15" customHeight="1" x14ac:dyDescent="0.25">
      <c r="A1682" s="53" t="str">
        <f>IFERROR(VLOOKUP(D1682,[28]CODIGOS!$A$1:$I$1872,2,0),"CODIGO INVALIDO ")</f>
        <v>ZONA 6</v>
      </c>
      <c r="B1682" s="53" t="str">
        <f>IFERROR(VLOOKUP(D1682,[28]CODIGOS!$A$1:$I$1872,3,0),"CODIGO INVALIDO ")</f>
        <v>MORONA SANTIAGO</v>
      </c>
      <c r="C1682" s="53" t="str">
        <f>IFERROR(VLOOKUP(D1682,[28]CODIGOS!$A$1:$I$1872,4,0),"CODIGO INVALIDO ")</f>
        <v>MORONA</v>
      </c>
      <c r="D1682" s="37" t="s">
        <v>295</v>
      </c>
      <c r="E1682" s="53" t="str">
        <f>IFERROR(VLOOKUP(D1682,[29]CODIGOS!$A$1:$I$1872,6,0),"CODIGO INVALIDO ")</f>
        <v>MORONA</v>
      </c>
      <c r="F1682" s="53" t="str">
        <f>IFERROR(VLOOKUP(D1682,[29]CODIGOS!$A$1:$I$1872,7,0),"CODIGO INVALIDO ")</f>
        <v>GENERAL PROAÑO</v>
      </c>
      <c r="G1682" s="53" t="str">
        <f>IFERROR(VLOOKUP(D1682,[29]CODIGOS!$A$1:$I$1872,8,0),"CODIGO INVALIDO ")</f>
        <v>GENERAL PROAÑO 1</v>
      </c>
      <c r="H1682" s="23" t="s">
        <v>2183</v>
      </c>
      <c r="I1682" s="7">
        <v>-2.3803853013459899</v>
      </c>
      <c r="J1682" s="129">
        <v>-77.502910962348295</v>
      </c>
      <c r="K1682" s="24">
        <v>45086</v>
      </c>
      <c r="L1682" s="68" t="s">
        <v>2182</v>
      </c>
      <c r="M1682" s="53" t="s">
        <v>17</v>
      </c>
      <c r="N1682" s="62">
        <v>0.54166666666666663</v>
      </c>
      <c r="O1682" s="62">
        <v>0</v>
      </c>
      <c r="P1682" s="23">
        <v>10.88</v>
      </c>
      <c r="Q1682" s="23" t="s">
        <v>46</v>
      </c>
      <c r="R1682" s="53" t="s">
        <v>109</v>
      </c>
      <c r="S1682" s="53" t="s">
        <v>65</v>
      </c>
      <c r="T1682" s="23"/>
      <c r="U1682" s="23" t="s">
        <v>50</v>
      </c>
    </row>
    <row r="1683" spans="1:21" s="185" customFormat="1" ht="15" customHeight="1" x14ac:dyDescent="0.25">
      <c r="A1683" s="53" t="str">
        <f>IFERROR(VLOOKUP(D1683,[28]CODIGOS!$A$1:$I$1872,2,0),"CODIGO INVALIDO ")</f>
        <v>ZONA 6</v>
      </c>
      <c r="B1683" s="53" t="str">
        <f>IFERROR(VLOOKUP(D1683,[28]CODIGOS!$A$1:$I$1872,3,0),"CODIGO INVALIDO ")</f>
        <v>MORONA SANTIAGO</v>
      </c>
      <c r="C1683" s="53" t="str">
        <f>IFERROR(VLOOKUP(D1683,[28]CODIGOS!$A$1:$I$1872,4,0),"CODIGO INVALIDO ")</f>
        <v>SUCUA</v>
      </c>
      <c r="D1683" s="37" t="s">
        <v>139</v>
      </c>
      <c r="E1683" s="53" t="str">
        <f>IFERROR(VLOOKUP(D1683,[29]CODIGOS!$A$1:$I$1872,6,0),"CODIGO INVALIDO ")</f>
        <v>CENTRO SUR</v>
      </c>
      <c r="F1683" s="53" t="str">
        <f>IFERROR(VLOOKUP(D1683,[29]CODIGOS!$A$1:$I$1872,7,0),"CODIGO INVALIDO ")</f>
        <v>SUCUA</v>
      </c>
      <c r="G1683" s="53" t="str">
        <f>IFERROR(VLOOKUP(D1683,[29]CODIGOS!$A$1:$I$1872,8,0),"CODIGO INVALIDO ")</f>
        <v>SUCUA 1</v>
      </c>
      <c r="H1683" s="23" t="s">
        <v>2194</v>
      </c>
      <c r="I1683" s="7">
        <v>-2.44625075620081</v>
      </c>
      <c r="J1683" s="129">
        <v>-78.164232767980593</v>
      </c>
      <c r="K1683" s="24">
        <v>45114</v>
      </c>
      <c r="L1683" s="68" t="s">
        <v>2182</v>
      </c>
      <c r="M1683" s="53" t="s">
        <v>17</v>
      </c>
      <c r="N1683" s="62">
        <v>0.72569444444444453</v>
      </c>
      <c r="O1683" s="62">
        <v>0.1875</v>
      </c>
      <c r="P1683" s="23">
        <v>10.02</v>
      </c>
      <c r="Q1683" s="23" t="s">
        <v>46</v>
      </c>
      <c r="R1683" s="53" t="s">
        <v>47</v>
      </c>
      <c r="S1683" s="73" t="s">
        <v>451</v>
      </c>
      <c r="T1683" s="23" t="s">
        <v>239</v>
      </c>
      <c r="U1683" s="53" t="s">
        <v>50</v>
      </c>
    </row>
    <row r="1684" spans="1:21" s="185" customFormat="1" ht="15" customHeight="1" x14ac:dyDescent="0.25">
      <c r="A1684" s="53" t="str">
        <f>IFERROR(VLOOKUP(D1684,[28]CODIGOS!$A$1:$I$1872,2,0),"CODIGO INVALIDO ")</f>
        <v>ZONA 6</v>
      </c>
      <c r="B1684" s="53" t="str">
        <f>IFERROR(VLOOKUP(D1684,[28]CODIGOS!$A$1:$I$1872,3,0),"CODIGO INVALIDO ")</f>
        <v>MORONA SANTIAGO</v>
      </c>
      <c r="C1684" s="53" t="str">
        <f>IFERROR(VLOOKUP(D1684,[28]CODIGOS!$A$1:$I$1872,4,0),"CODIGO INVALIDO ")</f>
        <v>SANTIAGO</v>
      </c>
      <c r="D1684" s="37" t="s">
        <v>77</v>
      </c>
      <c r="E1684" s="53" t="str">
        <f>IFERROR(VLOOKUP(D1684,[29]CODIGOS!$A$1:$I$1872,6,0),"CODIGO INVALIDO ")</f>
        <v>MENDEZ</v>
      </c>
      <c r="F1684" s="53" t="str">
        <f>IFERROR(VLOOKUP(D1684,[29]CODIGOS!$A$1:$I$1872,7,0),"CODIGO INVALIDO ")</f>
        <v>SANTIAGO DE MENDEZ</v>
      </c>
      <c r="G1684" s="53" t="str">
        <f>IFERROR(VLOOKUP(D1684,[29]CODIGOS!$A$1:$I$1872,8,0),"CODIGO INVALIDO ")</f>
        <v>SANTIAGO DE MENDEZ 1</v>
      </c>
      <c r="H1684" s="23" t="s">
        <v>2195</v>
      </c>
      <c r="I1684" s="7">
        <v>-2.2738749999999999</v>
      </c>
      <c r="J1684" s="129">
        <v>-78.116457999999994</v>
      </c>
      <c r="K1684" s="24">
        <v>45117</v>
      </c>
      <c r="L1684" s="68" t="s">
        <v>2182</v>
      </c>
      <c r="M1684" s="53" t="s">
        <v>17</v>
      </c>
      <c r="N1684" s="62">
        <v>0.76041666666666663</v>
      </c>
      <c r="O1684" s="62">
        <v>0.5</v>
      </c>
      <c r="P1684" s="23">
        <v>8.0399999999999991</v>
      </c>
      <c r="Q1684" s="53" t="s">
        <v>46</v>
      </c>
      <c r="R1684" s="23" t="s">
        <v>47</v>
      </c>
      <c r="S1684" s="73" t="s">
        <v>2196</v>
      </c>
      <c r="T1684" s="53" t="s">
        <v>908</v>
      </c>
      <c r="U1684" s="53" t="s">
        <v>50</v>
      </c>
    </row>
    <row r="1685" spans="1:21" s="185" customFormat="1" ht="15" customHeight="1" x14ac:dyDescent="0.25">
      <c r="A1685" s="53" t="str">
        <f>IFERROR(VLOOKUP(D1685,[28]CODIGOS!$A$1:$I$1872,2,0),"CODIGO INVALIDO ")</f>
        <v>ZONA 6</v>
      </c>
      <c r="B1685" s="53" t="str">
        <f>IFERROR(VLOOKUP(D1685,[28]CODIGOS!$A$1:$I$1872,3,0),"CODIGO INVALIDO ")</f>
        <v>MORONA SANTIAGO</v>
      </c>
      <c r="C1685" s="53" t="str">
        <f>IFERROR(VLOOKUP(D1685,[28]CODIGOS!$A$1:$I$1872,4,0),"CODIGO INVALIDO ")</f>
        <v>SANTIAGO</v>
      </c>
      <c r="D1685" s="37" t="s">
        <v>77</v>
      </c>
      <c r="E1685" s="53" t="str">
        <f>IFERROR(VLOOKUP(D1685,[29]CODIGOS!$A$1:$I$1872,6,0),"CODIGO INVALIDO ")</f>
        <v>MENDEZ</v>
      </c>
      <c r="F1685" s="53" t="str">
        <f>IFERROR(VLOOKUP(D1685,[29]CODIGOS!$A$1:$I$1872,7,0),"CODIGO INVALIDO ")</f>
        <v>SANTIAGO DE MENDEZ</v>
      </c>
      <c r="G1685" s="53" t="str">
        <f>IFERROR(VLOOKUP(D1685,[29]CODIGOS!$A$1:$I$1872,8,0),"CODIGO INVALIDO ")</f>
        <v>SANTIAGO DE MENDEZ 1</v>
      </c>
      <c r="H1685" s="23" t="s">
        <v>2197</v>
      </c>
      <c r="I1685" s="7">
        <v>-2.2756036972471199</v>
      </c>
      <c r="J1685" s="129">
        <v>-78.124604020091994</v>
      </c>
      <c r="K1685" s="24">
        <v>45117</v>
      </c>
      <c r="L1685" s="68" t="s">
        <v>2182</v>
      </c>
      <c r="M1685" s="53" t="s">
        <v>17</v>
      </c>
      <c r="N1685" s="62">
        <v>0.23819444444444446</v>
      </c>
      <c r="O1685" s="62">
        <v>0.66666666666666663</v>
      </c>
      <c r="P1685" s="23">
        <v>12.13</v>
      </c>
      <c r="Q1685" s="53" t="s">
        <v>46</v>
      </c>
      <c r="R1685" s="53" t="s">
        <v>47</v>
      </c>
      <c r="S1685" s="73" t="s">
        <v>1198</v>
      </c>
      <c r="T1685" s="23" t="s">
        <v>908</v>
      </c>
      <c r="U1685" s="53" t="s">
        <v>50</v>
      </c>
    </row>
    <row r="1686" spans="1:21" s="185" customFormat="1" ht="15" customHeight="1" x14ac:dyDescent="0.25">
      <c r="A1686" s="53" t="str">
        <f>IFERROR(VLOOKUP(D1686,[28]CODIGOS!$A$1:$I$1872,2,0),"CODIGO INVALIDO ")</f>
        <v>ZONA 6</v>
      </c>
      <c r="B1686" s="53" t="str">
        <f>IFERROR(VLOOKUP(D1686,[28]CODIGOS!$A$1:$I$1872,3,0),"CODIGO INVALIDO ")</f>
        <v>MORONA SANTIAGO</v>
      </c>
      <c r="C1686" s="53" t="str">
        <f>IFERROR(VLOOKUP(D1686,[28]CODIGOS!$A$1:$I$1872,4,0),"CODIGO INVALIDO ")</f>
        <v>SANTIAGO</v>
      </c>
      <c r="D1686" s="37" t="s">
        <v>77</v>
      </c>
      <c r="E1686" s="53" t="str">
        <f>IFERROR(VLOOKUP(D1686,[29]CODIGOS!$A$1:$I$1872,6,0),"CODIGO INVALIDO ")</f>
        <v>MENDEZ</v>
      </c>
      <c r="F1686" s="53" t="str">
        <f>IFERROR(VLOOKUP(D1686,[29]CODIGOS!$A$1:$I$1872,7,0),"CODIGO INVALIDO ")</f>
        <v>SANTIAGO DE MENDEZ</v>
      </c>
      <c r="G1686" s="53" t="str">
        <f>IFERROR(VLOOKUP(D1686,[29]CODIGOS!$A$1:$I$1872,8,0),"CODIGO INVALIDO ")</f>
        <v>SANTIAGO DE MENDEZ 1</v>
      </c>
      <c r="H1686" s="23" t="s">
        <v>2198</v>
      </c>
      <c r="I1686" s="7">
        <v>-2.3260481296229698</v>
      </c>
      <c r="J1686" s="129">
        <v>-78.136911345455601</v>
      </c>
      <c r="K1686" s="24">
        <v>45118</v>
      </c>
      <c r="L1686" s="68" t="s">
        <v>2182</v>
      </c>
      <c r="M1686" s="53" t="s">
        <v>17</v>
      </c>
      <c r="N1686" s="62">
        <v>0.5</v>
      </c>
      <c r="O1686" s="62">
        <v>0.53125</v>
      </c>
      <c r="P1686" s="23">
        <v>3.19</v>
      </c>
      <c r="Q1686" s="53" t="s">
        <v>46</v>
      </c>
      <c r="R1686" s="53" t="s">
        <v>47</v>
      </c>
      <c r="S1686" s="73" t="s">
        <v>75</v>
      </c>
      <c r="T1686" s="23"/>
      <c r="U1686" s="53" t="s">
        <v>50</v>
      </c>
    </row>
    <row r="1687" spans="1:21" s="185" customFormat="1" ht="15" customHeight="1" x14ac:dyDescent="0.25">
      <c r="A1687" s="53" t="str">
        <f>IFERROR(VLOOKUP(D1687,[28]CODIGOS!$A$1:$I$1872,2,0),"CODIGO INVALIDO ")</f>
        <v>ZONA 6</v>
      </c>
      <c r="B1687" s="53" t="str">
        <f>IFERROR(VLOOKUP(D1687,[28]CODIGOS!$A$1:$I$1872,3,0),"CODIGO INVALIDO ")</f>
        <v>MORONA SANTIAGO</v>
      </c>
      <c r="C1687" s="53" t="str">
        <f>IFERROR(VLOOKUP(D1687,[28]CODIGOS!$A$1:$I$1872,4,0),"CODIGO INVALIDO ")</f>
        <v>SANTIAGO</v>
      </c>
      <c r="D1687" s="37" t="s">
        <v>77</v>
      </c>
      <c r="E1687" s="53" t="str">
        <f>IFERROR(VLOOKUP(D1687,[29]CODIGOS!$A$1:$I$1872,6,0),"CODIGO INVALIDO ")</f>
        <v>MENDEZ</v>
      </c>
      <c r="F1687" s="53" t="str">
        <f>IFERROR(VLOOKUP(D1687,[29]CODIGOS!$A$1:$I$1872,7,0),"CODIGO INVALIDO ")</f>
        <v>SANTIAGO DE MENDEZ</v>
      </c>
      <c r="G1687" s="53" t="str">
        <f>IFERROR(VLOOKUP(D1687,[29]CODIGOS!$A$1:$I$1872,8,0),"CODIGO INVALIDO ")</f>
        <v>SANTIAGO DE MENDEZ 1</v>
      </c>
      <c r="H1687" s="23" t="s">
        <v>2199</v>
      </c>
      <c r="I1687" s="7">
        <v>-2.7260363000000001</v>
      </c>
      <c r="J1687" s="129">
        <v>-78.310495299999999</v>
      </c>
      <c r="K1687" s="24">
        <v>45134</v>
      </c>
      <c r="L1687" s="68" t="s">
        <v>2182</v>
      </c>
      <c r="M1687" s="53" t="s">
        <v>17</v>
      </c>
      <c r="N1687" s="62">
        <v>0.52083333333333337</v>
      </c>
      <c r="O1687" s="62">
        <v>0.78472222222222221</v>
      </c>
      <c r="P1687" s="23">
        <v>10.87</v>
      </c>
      <c r="Q1687" s="53" t="s">
        <v>46</v>
      </c>
      <c r="R1687" s="53" t="s">
        <v>47</v>
      </c>
      <c r="S1687" s="73" t="s">
        <v>165</v>
      </c>
      <c r="T1687" s="23"/>
      <c r="U1687" s="53" t="s">
        <v>50</v>
      </c>
    </row>
    <row r="1688" spans="1:21" s="185" customFormat="1" ht="15" customHeight="1" x14ac:dyDescent="0.25">
      <c r="A1688" s="53" t="str">
        <f>IFERROR(VLOOKUP(D1688,[28]CODIGOS!$A$1:$I$1872,2,0),"CODIGO INVALIDO ")</f>
        <v>ZONA 6</v>
      </c>
      <c r="B1688" s="53" t="str">
        <f>IFERROR(VLOOKUP(D1688,[28]CODIGOS!$A$1:$I$1872,3,0),"CODIGO INVALIDO ")</f>
        <v>MORONA SANTIAGO</v>
      </c>
      <c r="C1688" s="53" t="str">
        <f>IFERROR(VLOOKUP(D1688,[28]CODIGOS!$A$1:$I$1872,4,0),"CODIGO INVALIDO ")</f>
        <v>SANTIAGO</v>
      </c>
      <c r="D1688" s="37" t="s">
        <v>77</v>
      </c>
      <c r="E1688" s="53" t="str">
        <f>IFERROR(VLOOKUP(D1688,[29]CODIGOS!$A$1:$I$1872,6,0),"CODIGO INVALIDO ")</f>
        <v>MENDEZ</v>
      </c>
      <c r="F1688" s="53" t="str">
        <f>IFERROR(VLOOKUP(D1688,[29]CODIGOS!$A$1:$I$1872,7,0),"CODIGO INVALIDO ")</f>
        <v>SANTIAGO DE MENDEZ</v>
      </c>
      <c r="G1688" s="53" t="str">
        <f>IFERROR(VLOOKUP(D1688,[29]CODIGOS!$A$1:$I$1872,8,0),"CODIGO INVALIDO ")</f>
        <v>SANTIAGO DE MENDEZ 1</v>
      </c>
      <c r="H1688" s="23" t="s">
        <v>2199</v>
      </c>
      <c r="I1688" s="7">
        <v>-2.7160169999999999</v>
      </c>
      <c r="J1688" s="129">
        <v>-78.323132000000001</v>
      </c>
      <c r="K1688" s="24">
        <v>45144</v>
      </c>
      <c r="L1688" s="68" t="s">
        <v>2182</v>
      </c>
      <c r="M1688" s="53" t="s">
        <v>17</v>
      </c>
      <c r="N1688" s="62">
        <v>0.72916666666666663</v>
      </c>
      <c r="O1688" s="62">
        <v>0.99305555555555547</v>
      </c>
      <c r="P1688" s="23">
        <v>7.77</v>
      </c>
      <c r="Q1688" s="53" t="s">
        <v>46</v>
      </c>
      <c r="R1688" s="53" t="s">
        <v>47</v>
      </c>
      <c r="S1688" s="53" t="s">
        <v>161</v>
      </c>
      <c r="T1688" s="23"/>
      <c r="U1688" s="53" t="s">
        <v>50</v>
      </c>
    </row>
    <row r="1689" spans="1:21" s="185" customFormat="1" ht="15" customHeight="1" x14ac:dyDescent="0.25">
      <c r="A1689" s="53" t="str">
        <f>IFERROR(VLOOKUP(D1689,[28]CODIGOS!$A$1:$I$1872,2,0),"CODIGO INVALIDO ")</f>
        <v>ZONA 6</v>
      </c>
      <c r="B1689" s="53" t="str">
        <f>IFERROR(VLOOKUP(D1689,[28]CODIGOS!$A$1:$I$1872,3,0),"CODIGO INVALIDO ")</f>
        <v>MORONA SANTIAGO</v>
      </c>
      <c r="C1689" s="53" t="str">
        <f>IFERROR(VLOOKUP(D1689,[28]CODIGOS!$A$1:$I$1872,4,0),"CODIGO INVALIDO ")</f>
        <v>SANTIAGO</v>
      </c>
      <c r="D1689" s="37" t="s">
        <v>77</v>
      </c>
      <c r="E1689" s="53" t="str">
        <f>IFERROR(VLOOKUP(D1689,[29]CODIGOS!$A$1:$I$1872,6,0),"CODIGO INVALIDO ")</f>
        <v>MENDEZ</v>
      </c>
      <c r="F1689" s="53" t="str">
        <f>IFERROR(VLOOKUP(D1689,[29]CODIGOS!$A$1:$I$1872,7,0),"CODIGO INVALIDO ")</f>
        <v>SANTIAGO DE MENDEZ</v>
      </c>
      <c r="G1689" s="53" t="str">
        <f>IFERROR(VLOOKUP(D1689,[29]CODIGOS!$A$1:$I$1872,8,0),"CODIGO INVALIDO ")</f>
        <v>SANTIAGO DE MENDEZ 1</v>
      </c>
      <c r="H1689" s="23" t="s">
        <v>2200</v>
      </c>
      <c r="I1689" s="7">
        <v>-2.7369050000000001</v>
      </c>
      <c r="J1689" s="129">
        <v>-78.294023999999993</v>
      </c>
      <c r="K1689" s="24">
        <v>45161</v>
      </c>
      <c r="L1689" s="68" t="s">
        <v>2182</v>
      </c>
      <c r="M1689" s="53" t="s">
        <v>17</v>
      </c>
      <c r="N1689" s="62">
        <v>0.33333333333333331</v>
      </c>
      <c r="O1689" s="62">
        <v>0.5</v>
      </c>
      <c r="P1689" s="23">
        <v>10.119999999999999</v>
      </c>
      <c r="Q1689" s="23" t="s">
        <v>46</v>
      </c>
      <c r="R1689" s="53" t="s">
        <v>47</v>
      </c>
      <c r="S1689" s="73" t="s">
        <v>75</v>
      </c>
      <c r="T1689" s="23"/>
      <c r="U1689" s="53" t="s">
        <v>50</v>
      </c>
    </row>
    <row r="1690" spans="1:21" s="185" customFormat="1" ht="15" customHeight="1" x14ac:dyDescent="0.25">
      <c r="A1690" s="53" t="str">
        <f>IFERROR(VLOOKUP(D1690,[28]CODIGOS!$A$1:$I$1872,2,0),"CODIGO INVALIDO ")</f>
        <v>ZONA 6</v>
      </c>
      <c r="B1690" s="53" t="str">
        <f>IFERROR(VLOOKUP(D1690,[28]CODIGOS!$A$1:$I$1872,3,0),"CODIGO INVALIDO ")</f>
        <v>MORONA SANTIAGO</v>
      </c>
      <c r="C1690" s="53" t="str">
        <f>IFERROR(VLOOKUP(D1690,[28]CODIGOS!$A$1:$I$1872,4,0),"CODIGO INVALIDO ")</f>
        <v>SUCUA</v>
      </c>
      <c r="D1690" s="37" t="s">
        <v>139</v>
      </c>
      <c r="E1690" s="53" t="str">
        <f>IFERROR(VLOOKUP(D1690,[29]CODIGOS!$A$1:$I$1872,6,0),"CODIGO INVALIDO ")</f>
        <v>CENTRO SUR</v>
      </c>
      <c r="F1690" s="53" t="str">
        <f>IFERROR(VLOOKUP(D1690,[29]CODIGOS!$A$1:$I$1872,7,0),"CODIGO INVALIDO ")</f>
        <v>SUCUA</v>
      </c>
      <c r="G1690" s="53" t="str">
        <f>IFERROR(VLOOKUP(D1690,[29]CODIGOS!$A$1:$I$1872,8,0),"CODIGO INVALIDO ")</f>
        <v>SUCUA 1</v>
      </c>
      <c r="H1690" s="23" t="s">
        <v>2201</v>
      </c>
      <c r="I1690" s="7">
        <v>-2.9587163844635</v>
      </c>
      <c r="J1690" s="129">
        <v>-78.427759408950806</v>
      </c>
      <c r="K1690" s="24">
        <v>45162</v>
      </c>
      <c r="L1690" s="68" t="s">
        <v>2182</v>
      </c>
      <c r="M1690" s="53" t="s">
        <v>17</v>
      </c>
      <c r="N1690" s="62">
        <v>0.95833333333333337</v>
      </c>
      <c r="O1690" s="62">
        <v>0.16666666666666666</v>
      </c>
      <c r="P1690" s="23">
        <v>16.100000000000001</v>
      </c>
      <c r="Q1690" s="23" t="s">
        <v>46</v>
      </c>
      <c r="R1690" s="53" t="s">
        <v>47</v>
      </c>
      <c r="S1690" s="73" t="s">
        <v>75</v>
      </c>
      <c r="T1690" s="23"/>
      <c r="U1690" s="53" t="s">
        <v>50</v>
      </c>
    </row>
    <row r="1691" spans="1:21" s="185" customFormat="1" ht="15" customHeight="1" x14ac:dyDescent="0.25">
      <c r="A1691" s="53" t="str">
        <f>IFERROR(VLOOKUP(D1691,[28]CODIGOS!$A$1:$I$1872,2,0),"CODIGO INVALIDO ")</f>
        <v>ZONA 6</v>
      </c>
      <c r="B1691" s="53" t="str">
        <f>IFERROR(VLOOKUP(D1691,[28]CODIGOS!$A$1:$I$1872,3,0),"CODIGO INVALIDO ")</f>
        <v>MORONA SANTIAGO</v>
      </c>
      <c r="C1691" s="53" t="str">
        <f>IFERROR(VLOOKUP(D1691,[28]CODIGOS!$A$1:$I$1872,4,0),"CODIGO INVALIDO ")</f>
        <v>SUCUA</v>
      </c>
      <c r="D1691" s="37" t="s">
        <v>139</v>
      </c>
      <c r="E1691" s="53" t="str">
        <f>IFERROR(VLOOKUP(D1691,[29]CODIGOS!$A$1:$I$1872,6,0),"CODIGO INVALIDO ")</f>
        <v>CENTRO SUR</v>
      </c>
      <c r="F1691" s="53" t="str">
        <f>IFERROR(VLOOKUP(D1691,[29]CODIGOS!$A$1:$I$1872,7,0),"CODIGO INVALIDO ")</f>
        <v>SUCUA</v>
      </c>
      <c r="G1691" s="53" t="str">
        <f>IFERROR(VLOOKUP(D1691,[29]CODIGOS!$A$1:$I$1872,8,0),"CODIGO INVALIDO ")</f>
        <v>SUCUA 1</v>
      </c>
      <c r="H1691" s="23" t="s">
        <v>2201</v>
      </c>
      <c r="I1691" s="7">
        <v>-2.9587163844635</v>
      </c>
      <c r="J1691" s="129">
        <v>-78.427759408950806</v>
      </c>
      <c r="K1691" s="24">
        <v>45162</v>
      </c>
      <c r="L1691" s="68" t="s">
        <v>2182</v>
      </c>
      <c r="M1691" s="53" t="s">
        <v>17</v>
      </c>
      <c r="N1691" s="62">
        <v>0.95833333333333337</v>
      </c>
      <c r="O1691" s="62">
        <v>0.16666666666666666</v>
      </c>
      <c r="P1691" s="23">
        <v>17.899999999999999</v>
      </c>
      <c r="Q1691" s="23" t="s">
        <v>46</v>
      </c>
      <c r="R1691" s="53" t="s">
        <v>47</v>
      </c>
      <c r="S1691" s="73" t="s">
        <v>48</v>
      </c>
      <c r="T1691" s="23"/>
      <c r="U1691" s="53" t="s">
        <v>50</v>
      </c>
    </row>
    <row r="1692" spans="1:21" s="185" customFormat="1" ht="15" customHeight="1" x14ac:dyDescent="0.25">
      <c r="A1692" s="53" t="str">
        <f>IFERROR(VLOOKUP(D1692,[28]CODIGOS!$A$1:$I$1872,2,0),"CODIGO INVALIDO ")</f>
        <v>ZONA 6</v>
      </c>
      <c r="B1692" s="53" t="str">
        <f>IFERROR(VLOOKUP(D1692,[28]CODIGOS!$A$1:$I$1872,3,0),"CODIGO INVALIDO ")</f>
        <v>MORONA SANTIAGO</v>
      </c>
      <c r="C1692" s="53" t="str">
        <f>IFERROR(VLOOKUP(D1692,[28]CODIGOS!$A$1:$I$1872,4,0),"CODIGO INVALIDO ")</f>
        <v>SANTIAGO</v>
      </c>
      <c r="D1692" s="37" t="s">
        <v>77</v>
      </c>
      <c r="E1692" s="53" t="str">
        <f>IFERROR(VLOOKUP(D1692,[29]CODIGOS!$A$1:$I$1872,6,0),"CODIGO INVALIDO ")</f>
        <v>MENDEZ</v>
      </c>
      <c r="F1692" s="53" t="str">
        <f>IFERROR(VLOOKUP(D1692,[29]CODIGOS!$A$1:$I$1872,7,0),"CODIGO INVALIDO ")</f>
        <v>SANTIAGO DE MENDEZ</v>
      </c>
      <c r="G1692" s="53" t="str">
        <f>IFERROR(VLOOKUP(D1692,[29]CODIGOS!$A$1:$I$1872,8,0),"CODIGO INVALIDO ")</f>
        <v>SANTIAGO DE MENDEZ 1</v>
      </c>
      <c r="H1692" s="23" t="s">
        <v>2199</v>
      </c>
      <c r="I1692" s="7">
        <v>-2.7380667500403302</v>
      </c>
      <c r="J1692" s="129">
        <v>-78.295908009482702</v>
      </c>
      <c r="K1692" s="24">
        <v>45176</v>
      </c>
      <c r="L1692" s="68" t="s">
        <v>2182</v>
      </c>
      <c r="M1692" s="53" t="s">
        <v>17</v>
      </c>
      <c r="N1692" s="62">
        <v>0.29166666666666669</v>
      </c>
      <c r="O1692" s="62">
        <v>0.81180555555555556</v>
      </c>
      <c r="P1692" s="23">
        <v>9.57</v>
      </c>
      <c r="Q1692" s="53" t="s">
        <v>46</v>
      </c>
      <c r="R1692" s="53" t="s">
        <v>47</v>
      </c>
      <c r="S1692" s="73" t="s">
        <v>427</v>
      </c>
      <c r="T1692" s="23" t="s">
        <v>75</v>
      </c>
      <c r="U1692" s="53" t="s">
        <v>50</v>
      </c>
    </row>
    <row r="1693" spans="1:21" s="185" customFormat="1" ht="15" customHeight="1" x14ac:dyDescent="0.25">
      <c r="A1693" s="53" t="str">
        <f>IFERROR(VLOOKUP(D1693,[28]CODIGOS!$A$1:$I$1872,2,0),"CODIGO INVALIDO ")</f>
        <v>ZONA 6</v>
      </c>
      <c r="B1693" s="53" t="str">
        <f>IFERROR(VLOOKUP(D1693,[28]CODIGOS!$A$1:$I$1872,3,0),"CODIGO INVALIDO ")</f>
        <v>MORONA SANTIAGO</v>
      </c>
      <c r="C1693" s="53" t="str">
        <f>IFERROR(VLOOKUP(D1693,[28]CODIGOS!$A$1:$I$1872,4,0),"CODIGO INVALIDO ")</f>
        <v>SANTIAGO</v>
      </c>
      <c r="D1693" s="37" t="s">
        <v>77</v>
      </c>
      <c r="E1693" s="53" t="str">
        <f>IFERROR(VLOOKUP(D1693,[29]CODIGOS!$A$1:$I$1872,6,0),"CODIGO INVALIDO ")</f>
        <v>MENDEZ</v>
      </c>
      <c r="F1693" s="53" t="str">
        <f>IFERROR(VLOOKUP(D1693,[29]CODIGOS!$A$1:$I$1872,7,0),"CODIGO INVALIDO ")</f>
        <v>SANTIAGO DE MENDEZ</v>
      </c>
      <c r="G1693" s="53" t="str">
        <f>IFERROR(VLOOKUP(D1693,[29]CODIGOS!$A$1:$I$1872,8,0),"CODIGO INVALIDO ")</f>
        <v>SANTIAGO DE MENDEZ 1</v>
      </c>
      <c r="H1693" s="23" t="s">
        <v>2199</v>
      </c>
      <c r="I1693" s="7">
        <v>-2.7380667500403302</v>
      </c>
      <c r="J1693" s="129">
        <v>-78.295908009482702</v>
      </c>
      <c r="K1693" s="24">
        <v>45183</v>
      </c>
      <c r="L1693" s="68" t="s">
        <v>2182</v>
      </c>
      <c r="M1693" s="53" t="s">
        <v>17</v>
      </c>
      <c r="N1693" s="62">
        <v>0.30555555555555552</v>
      </c>
      <c r="O1693" s="62">
        <v>0.64652777777777781</v>
      </c>
      <c r="P1693" s="23">
        <v>33.08</v>
      </c>
      <c r="Q1693" s="53" t="s">
        <v>46</v>
      </c>
      <c r="R1693" s="53" t="s">
        <v>47</v>
      </c>
      <c r="S1693" s="73" t="s">
        <v>49</v>
      </c>
      <c r="T1693" s="23"/>
      <c r="U1693" s="53" t="s">
        <v>50</v>
      </c>
    </row>
    <row r="1694" spans="1:21" s="185" customFormat="1" ht="15" customHeight="1" x14ac:dyDescent="0.25">
      <c r="A1694" s="53" t="str">
        <f>IFERROR(VLOOKUP(D1694,[28]CODIGOS!$A$1:$I$1872,2,0),"CODIGO INVALIDO ")</f>
        <v>ZONA 6</v>
      </c>
      <c r="B1694" s="53" t="str">
        <f>IFERROR(VLOOKUP(D1694,[28]CODIGOS!$A$1:$I$1872,3,0),"CODIGO INVALIDO ")</f>
        <v>MORONA SANTIAGO</v>
      </c>
      <c r="C1694" s="53" t="str">
        <f>IFERROR(VLOOKUP(D1694,[28]CODIGOS!$A$1:$I$1872,4,0),"CODIGO INVALIDO ")</f>
        <v>SANTIAGO</v>
      </c>
      <c r="D1694" s="37" t="s">
        <v>77</v>
      </c>
      <c r="E1694" s="53" t="str">
        <f>IFERROR(VLOOKUP(D1694,[29]CODIGOS!$A$1:$I$1872,6,0),"CODIGO INVALIDO ")</f>
        <v>MENDEZ</v>
      </c>
      <c r="F1694" s="53" t="str">
        <f>IFERROR(VLOOKUP(D1694,[29]CODIGOS!$A$1:$I$1872,7,0),"CODIGO INVALIDO ")</f>
        <v>SANTIAGO DE MENDEZ</v>
      </c>
      <c r="G1694" s="53" t="str">
        <f>IFERROR(VLOOKUP(D1694,[29]CODIGOS!$A$1:$I$1872,8,0),"CODIGO INVALIDO ")</f>
        <v>SANTIAGO DE MENDEZ 1</v>
      </c>
      <c r="H1694" s="23" t="s">
        <v>2199</v>
      </c>
      <c r="I1694" s="7">
        <v>-2.7380667500403302</v>
      </c>
      <c r="J1694" s="129">
        <v>-2.7380667500403302</v>
      </c>
      <c r="K1694" s="24">
        <v>45187</v>
      </c>
      <c r="L1694" s="68" t="s">
        <v>2182</v>
      </c>
      <c r="M1694" s="53" t="s">
        <v>17</v>
      </c>
      <c r="N1694" s="62">
        <v>0.66666666666666663</v>
      </c>
      <c r="O1694" s="62">
        <v>0.91666666666666663</v>
      </c>
      <c r="P1694" s="23">
        <v>8.4499999999999993</v>
      </c>
      <c r="Q1694" s="53" t="s">
        <v>46</v>
      </c>
      <c r="R1694" s="53" t="s">
        <v>47</v>
      </c>
      <c r="S1694" s="53" t="s">
        <v>455</v>
      </c>
      <c r="T1694" s="23" t="s">
        <v>75</v>
      </c>
      <c r="U1694" s="53" t="s">
        <v>50</v>
      </c>
    </row>
    <row r="1695" spans="1:21" s="185" customFormat="1" ht="15" customHeight="1" x14ac:dyDescent="0.25">
      <c r="A1695" s="53" t="str">
        <f>IFERROR(VLOOKUP(D1695,[28]CODIGOS!$A$1:$I$1872,2,0),"CODIGO INVALIDO ")</f>
        <v>ZONA 6</v>
      </c>
      <c r="B1695" s="53" t="str">
        <f>IFERROR(VLOOKUP(D1695,[28]CODIGOS!$A$1:$I$1872,3,0),"CODIGO INVALIDO ")</f>
        <v>MORONA SANTIAGO</v>
      </c>
      <c r="C1695" s="53" t="str">
        <f>IFERROR(VLOOKUP(D1695,[28]CODIGOS!$A$1:$I$1872,4,0),"CODIGO INVALIDO ")</f>
        <v>SANTIAGO</v>
      </c>
      <c r="D1695" s="37" t="s">
        <v>77</v>
      </c>
      <c r="E1695" s="53" t="str">
        <f>IFERROR(VLOOKUP(D1695,[29]CODIGOS!$A$1:$I$1872,6,0),"CODIGO INVALIDO ")</f>
        <v>MENDEZ</v>
      </c>
      <c r="F1695" s="53" t="str">
        <f>IFERROR(VLOOKUP(D1695,[29]CODIGOS!$A$1:$I$1872,7,0),"CODIGO INVALIDO ")</f>
        <v>SANTIAGO DE MENDEZ</v>
      </c>
      <c r="G1695" s="53" t="str">
        <f>IFERROR(VLOOKUP(D1695,[29]CODIGOS!$A$1:$I$1872,8,0),"CODIGO INVALIDO ")</f>
        <v>SANTIAGO DE MENDEZ 1</v>
      </c>
      <c r="H1695" s="23" t="s">
        <v>2199</v>
      </c>
      <c r="I1695" s="7">
        <v>-2.7380667500403302</v>
      </c>
      <c r="J1695" s="129">
        <v>-78.295181769819095</v>
      </c>
      <c r="K1695" s="24">
        <v>45191</v>
      </c>
      <c r="L1695" s="68" t="s">
        <v>2182</v>
      </c>
      <c r="M1695" s="53" t="s">
        <v>17</v>
      </c>
      <c r="N1695" s="62">
        <v>1.3888888888888888E-2</v>
      </c>
      <c r="O1695" s="62">
        <v>1.3888888888888888E-2</v>
      </c>
      <c r="P1695" s="23">
        <v>15.68</v>
      </c>
      <c r="Q1695" s="53" t="s">
        <v>46</v>
      </c>
      <c r="R1695" s="53" t="s">
        <v>47</v>
      </c>
      <c r="S1695" s="53" t="s">
        <v>75</v>
      </c>
      <c r="T1695" s="23"/>
      <c r="U1695" s="53" t="s">
        <v>50</v>
      </c>
    </row>
    <row r="1696" spans="1:21" s="185" customFormat="1" ht="15" customHeight="1" x14ac:dyDescent="0.25">
      <c r="A1696" s="53" t="str">
        <f>IFERROR(VLOOKUP(D1696,[28]CODIGOS!$A$1:$I$1872,2,0),"CODIGO INVALIDO ")</f>
        <v>ZONA 6</v>
      </c>
      <c r="B1696" s="53" t="str">
        <f>IFERROR(VLOOKUP(D1696,[28]CODIGOS!$A$1:$I$1872,3,0),"CODIGO INVALIDO ")</f>
        <v>MORONA SANTIAGO</v>
      </c>
      <c r="C1696" s="53" t="str">
        <f>IFERROR(VLOOKUP(D1696,[28]CODIGOS!$A$1:$I$1872,4,0),"CODIGO INVALIDO ")</f>
        <v>SUCUA</v>
      </c>
      <c r="D1696" s="37" t="s">
        <v>139</v>
      </c>
      <c r="E1696" s="53" t="str">
        <f>IFERROR(VLOOKUP(D1696,[29]CODIGOS!$A$1:$I$1872,6,0),"CODIGO INVALIDO ")</f>
        <v>CENTRO SUR</v>
      </c>
      <c r="F1696" s="53" t="str">
        <f>IFERROR(VLOOKUP(D1696,[29]CODIGOS!$A$1:$I$1872,7,0),"CODIGO INVALIDO ")</f>
        <v>SUCUA</v>
      </c>
      <c r="G1696" s="53" t="str">
        <f>IFERROR(VLOOKUP(D1696,[29]CODIGOS!$A$1:$I$1872,8,0),"CODIGO INVALIDO ")</f>
        <v>SUCUA 1</v>
      </c>
      <c r="H1696" s="23" t="s">
        <v>2202</v>
      </c>
      <c r="I1696" s="7">
        <v>-2.6454021211323999</v>
      </c>
      <c r="J1696" s="129">
        <v>-78.205152769969899</v>
      </c>
      <c r="K1696" s="24">
        <v>45197</v>
      </c>
      <c r="L1696" s="68" t="s">
        <v>2182</v>
      </c>
      <c r="M1696" s="53" t="s">
        <v>17</v>
      </c>
      <c r="N1696" s="62">
        <v>0.66666666666666663</v>
      </c>
      <c r="O1696" s="62">
        <v>0.79166666666666663</v>
      </c>
      <c r="P1696" s="23">
        <v>3.57</v>
      </c>
      <c r="Q1696" s="53" t="s">
        <v>46</v>
      </c>
      <c r="R1696" s="53" t="s">
        <v>109</v>
      </c>
      <c r="S1696" s="53" t="s">
        <v>65</v>
      </c>
      <c r="T1696" s="23"/>
      <c r="U1696" s="53" t="s">
        <v>50</v>
      </c>
    </row>
    <row r="1697" spans="1:21" s="185" customFormat="1" ht="15" customHeight="1" x14ac:dyDescent="0.25">
      <c r="A1697" s="53" t="str">
        <f>IFERROR(VLOOKUP(D1697,[28]CODIGOS!$A$1:$I$1872,2,0),"CODIGO INVALIDO ")</f>
        <v>ZONA 6</v>
      </c>
      <c r="B1697" s="53" t="str">
        <f>IFERROR(VLOOKUP(D1697,[28]CODIGOS!$A$1:$I$1872,3,0),"CODIGO INVALIDO ")</f>
        <v>MORONA SANTIAGO</v>
      </c>
      <c r="C1697" s="53" t="str">
        <f>IFERROR(VLOOKUP(D1697,[28]CODIGOS!$A$1:$I$1872,4,0),"CODIGO INVALIDO ")</f>
        <v>MORONA</v>
      </c>
      <c r="D1697" s="37" t="s">
        <v>295</v>
      </c>
      <c r="E1697" s="53" t="str">
        <f>IFERROR(VLOOKUP(D1697,[29]CODIGOS!$A$1:$I$1872,6,0),"CODIGO INVALIDO ")</f>
        <v>MORONA</v>
      </c>
      <c r="F1697" s="53" t="str">
        <f>IFERROR(VLOOKUP(D1697,[29]CODIGOS!$A$1:$I$1872,7,0),"CODIGO INVALIDO ")</f>
        <v>GENERAL PROAÑO</v>
      </c>
      <c r="G1697" s="53" t="str">
        <f>IFERROR(VLOOKUP(D1697,[29]CODIGOS!$A$1:$I$1872,8,0),"CODIGO INVALIDO ")</f>
        <v>GENERAL PROAÑO 1</v>
      </c>
      <c r="H1697" s="23" t="s">
        <v>482</v>
      </c>
      <c r="I1697" s="7">
        <v>-2.254534</v>
      </c>
      <c r="J1697" s="129">
        <v>-78.156092999999998</v>
      </c>
      <c r="K1697" s="24">
        <v>45201</v>
      </c>
      <c r="L1697" s="68" t="s">
        <v>2182</v>
      </c>
      <c r="M1697" s="53" t="s">
        <v>17</v>
      </c>
      <c r="N1697" s="62">
        <v>2.0833333333333332E-2</v>
      </c>
      <c r="O1697" s="62">
        <v>0.1875</v>
      </c>
      <c r="P1697" s="23">
        <v>13.23</v>
      </c>
      <c r="Q1697" s="53" t="s">
        <v>46</v>
      </c>
      <c r="R1697" s="53" t="s">
        <v>47</v>
      </c>
      <c r="S1697" s="53" t="s">
        <v>228</v>
      </c>
      <c r="T1697" s="23"/>
      <c r="U1697" s="53" t="s">
        <v>50</v>
      </c>
    </row>
    <row r="1698" spans="1:21" s="185" customFormat="1" ht="15" customHeight="1" x14ac:dyDescent="0.25">
      <c r="A1698" s="53" t="str">
        <f>IFERROR(VLOOKUP(D1698,[28]CODIGOS!$A$1:$I$1872,2,0),"CODIGO INVALIDO ")</f>
        <v>ZONA 6</v>
      </c>
      <c r="B1698" s="53" t="str">
        <f>IFERROR(VLOOKUP(D1698,[28]CODIGOS!$A$1:$I$1872,3,0),"CODIGO INVALIDO ")</f>
        <v>MORONA SANTIAGO</v>
      </c>
      <c r="C1698" s="53" t="str">
        <f>IFERROR(VLOOKUP(D1698,[28]CODIGOS!$A$1:$I$1872,4,0),"CODIGO INVALIDO ")</f>
        <v>SANTIAGO</v>
      </c>
      <c r="D1698" s="37" t="s">
        <v>77</v>
      </c>
      <c r="E1698" s="53" t="str">
        <f>IFERROR(VLOOKUP(D1698,[29]CODIGOS!$A$1:$I$1872,6,0),"CODIGO INVALIDO ")</f>
        <v>MENDEZ</v>
      </c>
      <c r="F1698" s="53" t="str">
        <f>IFERROR(VLOOKUP(D1698,[29]CODIGOS!$A$1:$I$1872,7,0),"CODIGO INVALIDO ")</f>
        <v>SANTIAGO DE MENDEZ</v>
      </c>
      <c r="G1698" s="53" t="str">
        <f>IFERROR(VLOOKUP(D1698,[29]CODIGOS!$A$1:$I$1872,8,0),"CODIGO INVALIDO ")</f>
        <v>SANTIAGO DE MENDEZ 1</v>
      </c>
      <c r="H1698" s="23" t="s">
        <v>2203</v>
      </c>
      <c r="I1698" s="7">
        <v>-2.9646950786692199</v>
      </c>
      <c r="J1698" s="129">
        <v>-78.430489112646001</v>
      </c>
      <c r="K1698" s="24">
        <v>45202</v>
      </c>
      <c r="L1698" s="68" t="s">
        <v>2182</v>
      </c>
      <c r="M1698" s="53" t="s">
        <v>17</v>
      </c>
      <c r="N1698" s="62">
        <v>0.54166666666666663</v>
      </c>
      <c r="O1698" s="62">
        <v>0.88958333333333339</v>
      </c>
      <c r="P1698" s="23">
        <v>2.64</v>
      </c>
      <c r="Q1698" s="53" t="s">
        <v>46</v>
      </c>
      <c r="R1698" s="53" t="s">
        <v>47</v>
      </c>
      <c r="S1698" s="53" t="s">
        <v>690</v>
      </c>
      <c r="T1698" s="23"/>
      <c r="U1698" s="53" t="s">
        <v>50</v>
      </c>
    </row>
    <row r="1699" spans="1:21" s="185" customFormat="1" ht="15" customHeight="1" x14ac:dyDescent="0.25">
      <c r="A1699" s="53" t="str">
        <f>IFERROR(VLOOKUP(D1699,[28]CODIGOS!$A$1:$I$1872,2,0),"CODIGO INVALIDO ")</f>
        <v>ZONA 6</v>
      </c>
      <c r="B1699" s="53" t="str">
        <f>IFERROR(VLOOKUP(D1699,[28]CODIGOS!$A$1:$I$1872,3,0),"CODIGO INVALIDO ")</f>
        <v>MORONA SANTIAGO</v>
      </c>
      <c r="C1699" s="53" t="str">
        <f>IFERROR(VLOOKUP(D1699,[28]CODIGOS!$A$1:$I$1872,4,0),"CODIGO INVALIDO ")</f>
        <v>MORONA</v>
      </c>
      <c r="D1699" s="37" t="s">
        <v>295</v>
      </c>
      <c r="E1699" s="53" t="str">
        <f>IFERROR(VLOOKUP(D1699,[29]CODIGOS!$A$1:$I$1872,6,0),"CODIGO INVALIDO ")</f>
        <v>MORONA</v>
      </c>
      <c r="F1699" s="53" t="str">
        <f>IFERROR(VLOOKUP(D1699,[29]CODIGOS!$A$1:$I$1872,7,0),"CODIGO INVALIDO ")</f>
        <v>GENERAL PROAÑO</v>
      </c>
      <c r="G1699" s="53" t="str">
        <f>IFERROR(VLOOKUP(D1699,[29]CODIGOS!$A$1:$I$1872,8,0),"CODIGO INVALIDO ")</f>
        <v>GENERAL PROAÑO 1</v>
      </c>
      <c r="H1699" s="23" t="s">
        <v>2204</v>
      </c>
      <c r="I1699" s="7">
        <v>-2.3237028305842</v>
      </c>
      <c r="J1699" s="129">
        <v>-78.135391631714</v>
      </c>
      <c r="K1699" s="24">
        <v>45203</v>
      </c>
      <c r="L1699" s="68" t="s">
        <v>2182</v>
      </c>
      <c r="M1699" s="53" t="s">
        <v>17</v>
      </c>
      <c r="N1699" s="62">
        <v>0.51041666666666663</v>
      </c>
      <c r="O1699" s="62">
        <v>0.89166666666666661</v>
      </c>
      <c r="P1699" s="23">
        <v>4.04</v>
      </c>
      <c r="Q1699" s="53" t="s">
        <v>46</v>
      </c>
      <c r="R1699" s="53" t="s">
        <v>47</v>
      </c>
      <c r="S1699" s="53" t="s">
        <v>1292</v>
      </c>
      <c r="T1699" s="23" t="s">
        <v>999</v>
      </c>
      <c r="U1699" s="53" t="s">
        <v>50</v>
      </c>
    </row>
    <row r="1700" spans="1:21" s="185" customFormat="1" ht="15" customHeight="1" x14ac:dyDescent="0.25">
      <c r="A1700" s="53" t="str">
        <f>IFERROR(VLOOKUP(D1700,[28]CODIGOS!$A$1:$I$1872,2,0),"CODIGO INVALIDO ")</f>
        <v>ZONA 6</v>
      </c>
      <c r="B1700" s="53" t="str">
        <f>IFERROR(VLOOKUP(D1700,[28]CODIGOS!$A$1:$I$1872,3,0),"CODIGO INVALIDO ")</f>
        <v>MORONA SANTIAGO</v>
      </c>
      <c r="C1700" s="53" t="str">
        <f>IFERROR(VLOOKUP(D1700,[28]CODIGOS!$A$1:$I$1872,4,0),"CODIGO INVALIDO ")</f>
        <v>MORONA</v>
      </c>
      <c r="D1700" s="37" t="s">
        <v>295</v>
      </c>
      <c r="E1700" s="53" t="str">
        <f>IFERROR(VLOOKUP(D1700,[29]CODIGOS!$A$1:$I$1872,6,0),"CODIGO INVALIDO ")</f>
        <v>MORONA</v>
      </c>
      <c r="F1700" s="53" t="str">
        <f>IFERROR(VLOOKUP(D1700,[29]CODIGOS!$A$1:$I$1872,7,0),"CODIGO INVALIDO ")</f>
        <v>GENERAL PROAÑO</v>
      </c>
      <c r="G1700" s="53" t="str">
        <f>IFERROR(VLOOKUP(D1700,[29]CODIGOS!$A$1:$I$1872,8,0),"CODIGO INVALIDO ")</f>
        <v>GENERAL PROAÑO 1</v>
      </c>
      <c r="H1700" s="23" t="s">
        <v>2205</v>
      </c>
      <c r="I1700" s="7">
        <v>-2.3362546635263</v>
      </c>
      <c r="J1700" s="129">
        <v>-78.103516734595303</v>
      </c>
      <c r="K1700" s="24">
        <v>45203</v>
      </c>
      <c r="L1700" s="68" t="s">
        <v>2182</v>
      </c>
      <c r="M1700" s="53" t="s">
        <v>17</v>
      </c>
      <c r="N1700" s="62">
        <v>0.64583333333333337</v>
      </c>
      <c r="O1700" s="62">
        <v>0.84027777777777779</v>
      </c>
      <c r="P1700" s="23">
        <v>5.58</v>
      </c>
      <c r="Q1700" s="53" t="s">
        <v>46</v>
      </c>
      <c r="R1700" s="53" t="s">
        <v>47</v>
      </c>
      <c r="S1700" s="53" t="s">
        <v>690</v>
      </c>
      <c r="T1700" s="23" t="s">
        <v>382</v>
      </c>
      <c r="U1700" s="53" t="s">
        <v>50</v>
      </c>
    </row>
    <row r="1701" spans="1:21" s="185" customFormat="1" ht="14.25" customHeight="1" x14ac:dyDescent="0.25">
      <c r="A1701" s="53" t="str">
        <f>IFERROR(VLOOKUP(D1701,[28]CODIGOS!$A$1:$I$1872,2,0),"CODIGO INVALIDO ")</f>
        <v>ZONA 6</v>
      </c>
      <c r="B1701" s="53" t="str">
        <f>IFERROR(VLOOKUP(D1701,[28]CODIGOS!$A$1:$I$1872,3,0),"CODIGO INVALIDO ")</f>
        <v>MORONA SANTIAGO</v>
      </c>
      <c r="C1701" s="53" t="str">
        <f>IFERROR(VLOOKUP(D1701,[28]CODIGOS!$A$1:$I$1872,4,0),"CODIGO INVALIDO ")</f>
        <v>SUCUA</v>
      </c>
      <c r="D1701" s="37" t="s">
        <v>139</v>
      </c>
      <c r="E1701" s="53" t="str">
        <f>IFERROR(VLOOKUP(D1701,[29]CODIGOS!$A$1:$I$1872,6,0),"CODIGO INVALIDO ")</f>
        <v>CENTRO SUR</v>
      </c>
      <c r="F1701" s="53" t="str">
        <f>IFERROR(VLOOKUP(D1701,[29]CODIGOS!$A$1:$I$1872,7,0),"CODIGO INVALIDO ")</f>
        <v>SUCUA</v>
      </c>
      <c r="G1701" s="53" t="str">
        <f>IFERROR(VLOOKUP(D1701,[29]CODIGOS!$A$1:$I$1872,8,0),"CODIGO INVALIDO ")</f>
        <v>SUCUA 1</v>
      </c>
      <c r="H1701" s="53" t="s">
        <v>2206</v>
      </c>
      <c r="I1701" s="7">
        <v>-2.4506658111992898</v>
      </c>
      <c r="J1701" s="129">
        <v>-78.168934742800801</v>
      </c>
      <c r="K1701" s="24">
        <v>45204</v>
      </c>
      <c r="L1701" s="53" t="s">
        <v>2182</v>
      </c>
      <c r="M1701" s="53" t="s">
        <v>17</v>
      </c>
      <c r="N1701" s="148">
        <v>0.72916666666666663</v>
      </c>
      <c r="O1701" s="148">
        <v>0.82430555555555562</v>
      </c>
      <c r="P1701" s="53">
        <v>5.05</v>
      </c>
      <c r="Q1701" s="23" t="s">
        <v>46</v>
      </c>
      <c r="R1701" s="53" t="s">
        <v>47</v>
      </c>
      <c r="S1701" s="53" t="s">
        <v>1198</v>
      </c>
      <c r="T1701" s="53" t="s">
        <v>452</v>
      </c>
      <c r="U1701" s="53" t="s">
        <v>50</v>
      </c>
    </row>
    <row r="1702" spans="1:21" s="185" customFormat="1" ht="14.25" customHeight="1" x14ac:dyDescent="0.25">
      <c r="A1702" s="53" t="str">
        <f>IFERROR(VLOOKUP(D1702,[28]CODIGOS!$A$1:$I$1872,2,0),"CODIGO INVALIDO ")</f>
        <v>ZONA 6</v>
      </c>
      <c r="B1702" s="53" t="str">
        <f>IFERROR(VLOOKUP(D1702,[28]CODIGOS!$A$1:$I$1872,3,0),"CODIGO INVALIDO ")</f>
        <v>MORONA SANTIAGO</v>
      </c>
      <c r="C1702" s="53" t="str">
        <f>IFERROR(VLOOKUP(D1702,[28]CODIGOS!$A$1:$I$1872,4,0),"CODIGO INVALIDO ")</f>
        <v>MORONA</v>
      </c>
      <c r="D1702" s="37" t="s">
        <v>295</v>
      </c>
      <c r="E1702" s="53" t="str">
        <f>IFERROR(VLOOKUP(D1702,[29]CODIGOS!$A$1:$I$1872,6,0),"CODIGO INVALIDO ")</f>
        <v>MORONA</v>
      </c>
      <c r="F1702" s="53" t="str">
        <f>IFERROR(VLOOKUP(D1702,[29]CODIGOS!$A$1:$I$1872,7,0),"CODIGO INVALIDO ")</f>
        <v>GENERAL PROAÑO</v>
      </c>
      <c r="G1702" s="53" t="str">
        <f>IFERROR(VLOOKUP(D1702,[29]CODIGOS!$A$1:$I$1872,8,0),"CODIGO INVALIDO ")</f>
        <v>GENERAL PROAÑO 1</v>
      </c>
      <c r="H1702" s="53" t="s">
        <v>2207</v>
      </c>
      <c r="I1702" s="7">
        <v>-2.2925437004281202</v>
      </c>
      <c r="J1702" s="129">
        <v>-78.098095141382203</v>
      </c>
      <c r="K1702" s="24">
        <v>45220</v>
      </c>
      <c r="L1702" s="53" t="s">
        <v>2182</v>
      </c>
      <c r="M1702" s="53" t="s">
        <v>17</v>
      </c>
      <c r="N1702" s="148">
        <v>6.25E-2</v>
      </c>
      <c r="O1702" s="148">
        <v>0.49305555555555558</v>
      </c>
      <c r="P1702" s="53">
        <v>5.23</v>
      </c>
      <c r="Q1702" s="23" t="s">
        <v>46</v>
      </c>
      <c r="R1702" s="53" t="s">
        <v>47</v>
      </c>
      <c r="S1702" s="53" t="s">
        <v>2208</v>
      </c>
      <c r="T1702" s="53"/>
      <c r="U1702" s="53" t="s">
        <v>50</v>
      </c>
    </row>
    <row r="1703" spans="1:21" s="185" customFormat="1" ht="14.25" customHeight="1" x14ac:dyDescent="0.25">
      <c r="A1703" s="53" t="str">
        <f>IFERROR(VLOOKUP(D1703,[28]CODIGOS!$A$1:$I$1872,2,0),"CODIGO INVALIDO ")</f>
        <v>ZONA 6</v>
      </c>
      <c r="B1703" s="53" t="str">
        <f>IFERROR(VLOOKUP(D1703,[28]CODIGOS!$A$1:$I$1872,3,0),"CODIGO INVALIDO ")</f>
        <v>MORONA SANTIAGO</v>
      </c>
      <c r="C1703" s="53" t="str">
        <f>IFERROR(VLOOKUP(D1703,[28]CODIGOS!$A$1:$I$1872,4,0),"CODIGO INVALIDO ")</f>
        <v>MORONA</v>
      </c>
      <c r="D1703" s="37" t="s">
        <v>295</v>
      </c>
      <c r="E1703" s="53" t="str">
        <f>IFERROR(VLOOKUP(D1703,[29]CODIGOS!$A$1:$I$1872,6,0),"CODIGO INVALIDO ")</f>
        <v>MORONA</v>
      </c>
      <c r="F1703" s="53" t="str">
        <f>IFERROR(VLOOKUP(D1703,[29]CODIGOS!$A$1:$I$1872,7,0),"CODIGO INVALIDO ")</f>
        <v>GENERAL PROAÑO</v>
      </c>
      <c r="G1703" s="53" t="str">
        <f>IFERROR(VLOOKUP(D1703,[29]CODIGOS!$A$1:$I$1872,8,0),"CODIGO INVALIDO ")</f>
        <v>GENERAL PROAÑO 1</v>
      </c>
      <c r="H1703" s="53" t="s">
        <v>2209</v>
      </c>
      <c r="I1703" s="7">
        <v>-2.2899665497085202</v>
      </c>
      <c r="J1703" s="129">
        <v>-78.1154573654876</v>
      </c>
      <c r="K1703" s="24">
        <v>45220</v>
      </c>
      <c r="L1703" s="53" t="s">
        <v>2182</v>
      </c>
      <c r="M1703" s="53" t="s">
        <v>17</v>
      </c>
      <c r="N1703" s="148">
        <v>8.3333333333333329E-2</v>
      </c>
      <c r="O1703" s="148">
        <v>0.51944444444444449</v>
      </c>
      <c r="P1703" s="53">
        <v>18.54</v>
      </c>
      <c r="Q1703" s="23" t="s">
        <v>46</v>
      </c>
      <c r="R1703" s="53" t="s">
        <v>47</v>
      </c>
      <c r="S1703" s="53" t="s">
        <v>75</v>
      </c>
      <c r="T1703" s="53" t="s">
        <v>165</v>
      </c>
      <c r="U1703" s="53" t="s">
        <v>50</v>
      </c>
    </row>
    <row r="1704" spans="1:21" s="185" customFormat="1" ht="14.25" customHeight="1" x14ac:dyDescent="0.2">
      <c r="A1704" s="53" t="str">
        <f>IFERROR(VLOOKUP(D1704,[28]CODIGOS!$A$1:$I$1872,2,0),"CODIGO INVALIDO ")</f>
        <v>ZONA 6</v>
      </c>
      <c r="B1704" s="53" t="str">
        <f>IFERROR(VLOOKUP(D1704,[28]CODIGOS!$A$1:$I$1872,3,0),"CODIGO INVALIDO ")</f>
        <v>MORONA SANTIAGO</v>
      </c>
      <c r="C1704" s="53" t="str">
        <f>IFERROR(VLOOKUP(D1704,[28]CODIGOS!$A$1:$I$1872,4,0),"CODIGO INVALIDO ")</f>
        <v>MORONA</v>
      </c>
      <c r="D1704" s="37" t="s">
        <v>295</v>
      </c>
      <c r="E1704" s="53" t="str">
        <f>IFERROR(VLOOKUP(D1704,[29]CODIGOS!$A$1:$I$1872,6,0),"CODIGO INVALIDO ")</f>
        <v>MORONA</v>
      </c>
      <c r="F1704" s="53" t="str">
        <f>IFERROR(VLOOKUP(D1704,[29]CODIGOS!$A$1:$I$1872,7,0),"CODIGO INVALIDO ")</f>
        <v>GENERAL PROAÑO</v>
      </c>
      <c r="G1704" s="53" t="str">
        <f>IFERROR(VLOOKUP(D1704,[29]CODIGOS!$A$1:$I$1872,8,0),"CODIGO INVALIDO ")</f>
        <v>GENERAL PROAÑO 1</v>
      </c>
      <c r="H1704" s="53" t="s">
        <v>2210</v>
      </c>
      <c r="I1704" s="7">
        <v>-2.2560343575305999</v>
      </c>
      <c r="J1704" s="129">
        <v>-78.1594955853177</v>
      </c>
      <c r="K1704" s="67">
        <v>45232</v>
      </c>
      <c r="L1704" s="53" t="s">
        <v>2182</v>
      </c>
      <c r="M1704" s="53" t="s">
        <v>17</v>
      </c>
      <c r="N1704" s="148">
        <v>0.16666666666666666</v>
      </c>
      <c r="O1704" s="148">
        <v>0.29166666666666669</v>
      </c>
      <c r="P1704" s="53">
        <v>12.05</v>
      </c>
      <c r="Q1704" s="23" t="s">
        <v>46</v>
      </c>
      <c r="R1704" s="53" t="s">
        <v>47</v>
      </c>
      <c r="S1704" s="53" t="s">
        <v>75</v>
      </c>
      <c r="T1704" s="53" t="s">
        <v>165</v>
      </c>
      <c r="U1704" s="23" t="s">
        <v>50</v>
      </c>
    </row>
    <row r="1705" spans="1:21" s="185" customFormat="1" ht="14.25" customHeight="1" x14ac:dyDescent="0.2">
      <c r="A1705" s="53" t="str">
        <f>IFERROR(VLOOKUP(D1705,[28]CODIGOS!$A$1:$I$1872,2,0),"CODIGO INVALIDO ")</f>
        <v>ZONA 6</v>
      </c>
      <c r="B1705" s="53" t="str">
        <f>IFERROR(VLOOKUP(D1705,[28]CODIGOS!$A$1:$I$1872,3,0),"CODIGO INVALIDO ")</f>
        <v>MORONA SANTIAGO</v>
      </c>
      <c r="C1705" s="53" t="str">
        <f>IFERROR(VLOOKUP(D1705,[28]CODIGOS!$A$1:$I$1872,4,0),"CODIGO INVALIDO ")</f>
        <v>MORONA</v>
      </c>
      <c r="D1705" s="37" t="s">
        <v>295</v>
      </c>
      <c r="E1705" s="53" t="str">
        <f>IFERROR(VLOOKUP(D1705,[29]CODIGOS!$A$1:$I$1872,6,0),"CODIGO INVALIDO ")</f>
        <v>MORONA</v>
      </c>
      <c r="F1705" s="53" t="str">
        <f>IFERROR(VLOOKUP(D1705,[29]CODIGOS!$A$1:$I$1872,7,0),"CODIGO INVALIDO ")</f>
        <v>GENERAL PROAÑO</v>
      </c>
      <c r="G1705" s="53" t="str">
        <f>IFERROR(VLOOKUP(D1705,[29]CODIGOS!$A$1:$I$1872,8,0),"CODIGO INVALIDO ")</f>
        <v>GENERAL PROAÑO 1</v>
      </c>
      <c r="H1705" s="53" t="s">
        <v>2211</v>
      </c>
      <c r="I1705" s="7">
        <v>-2.2759860825999998</v>
      </c>
      <c r="J1705" s="129">
        <v>-78.123966890700004</v>
      </c>
      <c r="K1705" s="67">
        <v>45237</v>
      </c>
      <c r="L1705" s="53" t="s">
        <v>2182</v>
      </c>
      <c r="M1705" s="53" t="s">
        <v>17</v>
      </c>
      <c r="N1705" s="148">
        <v>0.53472222222222221</v>
      </c>
      <c r="O1705" s="148">
        <v>0.78125</v>
      </c>
      <c r="P1705" s="53">
        <v>4.5199999999999996</v>
      </c>
      <c r="Q1705" s="23" t="s">
        <v>46</v>
      </c>
      <c r="R1705" s="53" t="s">
        <v>47</v>
      </c>
      <c r="S1705" s="53" t="s">
        <v>239</v>
      </c>
      <c r="T1705" s="53" t="s">
        <v>2212</v>
      </c>
      <c r="U1705" s="23" t="s">
        <v>50</v>
      </c>
    </row>
    <row r="1706" spans="1:21" s="185" customFormat="1" ht="14.25" customHeight="1" x14ac:dyDescent="0.25">
      <c r="A1706" s="53" t="str">
        <f>IFERROR(VLOOKUP(D1706,[28]CODIGOS!$A$1:$I$1872,2,0),"CODIGO INVALIDO ")</f>
        <v>ZONA 6</v>
      </c>
      <c r="B1706" s="53" t="str">
        <f>IFERROR(VLOOKUP(D1706,[28]CODIGOS!$A$1:$I$1872,3,0),"CODIGO INVALIDO ")</f>
        <v>MORONA SANTIAGO</v>
      </c>
      <c r="C1706" s="53" t="str">
        <f>IFERROR(VLOOKUP(D1706,[28]CODIGOS!$A$1:$I$1872,4,0),"CODIGO INVALIDO ")</f>
        <v>MORONA</v>
      </c>
      <c r="D1706" s="37" t="s">
        <v>295</v>
      </c>
      <c r="E1706" s="53" t="str">
        <f>IFERROR(VLOOKUP(D1706,[29]CODIGOS!$A$1:$I$1872,6,0),"CODIGO INVALIDO ")</f>
        <v>MORONA</v>
      </c>
      <c r="F1706" s="53" t="str">
        <f>IFERROR(VLOOKUP(D1706,[29]CODIGOS!$A$1:$I$1872,7,0),"CODIGO INVALIDO ")</f>
        <v>GENERAL PROAÑO</v>
      </c>
      <c r="G1706" s="53" t="str">
        <f>IFERROR(VLOOKUP(D1706,[29]CODIGOS!$A$1:$I$1872,8,0),"CODIGO INVALIDO ")</f>
        <v>GENERAL PROAÑO 1</v>
      </c>
      <c r="H1706" s="53" t="s">
        <v>2213</v>
      </c>
      <c r="I1706" s="7">
        <v>-2.3301241134887301</v>
      </c>
      <c r="J1706" s="129">
        <v>-78.139727998861005</v>
      </c>
      <c r="K1706" s="24">
        <v>45240</v>
      </c>
      <c r="L1706" s="53" t="s">
        <v>2182</v>
      </c>
      <c r="M1706" s="53" t="s">
        <v>17</v>
      </c>
      <c r="N1706" s="148">
        <v>7.2916666666666671E-2</v>
      </c>
      <c r="O1706" s="148">
        <v>0.42499999999999999</v>
      </c>
      <c r="P1706" s="53">
        <v>10.31</v>
      </c>
      <c r="Q1706" s="23" t="s">
        <v>46</v>
      </c>
      <c r="R1706" s="53" t="s">
        <v>47</v>
      </c>
      <c r="S1706" s="53" t="s">
        <v>75</v>
      </c>
      <c r="T1706" s="53"/>
      <c r="U1706" s="23" t="s">
        <v>50</v>
      </c>
    </row>
    <row r="1707" spans="1:21" s="185" customFormat="1" ht="14.25" customHeight="1" x14ac:dyDescent="0.2">
      <c r="A1707" s="53" t="str">
        <f>IFERROR(VLOOKUP(D1707,[28]CODIGOS!$A$1:$I$1872,2,0),"CODIGO INVALIDO ")</f>
        <v>ZONA 6</v>
      </c>
      <c r="B1707" s="53" t="str">
        <f>IFERROR(VLOOKUP(D1707,[28]CODIGOS!$A$1:$I$1872,3,0),"CODIGO INVALIDO ")</f>
        <v>MORONA SANTIAGO</v>
      </c>
      <c r="C1707" s="53" t="str">
        <f>IFERROR(VLOOKUP(D1707,[28]CODIGOS!$A$1:$I$1872,4,0),"CODIGO INVALIDO ")</f>
        <v>SANTIAGO</v>
      </c>
      <c r="D1707" s="37" t="s">
        <v>77</v>
      </c>
      <c r="E1707" s="53" t="str">
        <f>IFERROR(VLOOKUP(D1707,[29]CODIGOS!$A$1:$I$1872,6,0),"CODIGO INVALIDO ")</f>
        <v>MENDEZ</v>
      </c>
      <c r="F1707" s="53" t="str">
        <f>IFERROR(VLOOKUP(D1707,[29]CODIGOS!$A$1:$I$1872,7,0),"CODIGO INVALIDO ")</f>
        <v>SANTIAGO DE MENDEZ</v>
      </c>
      <c r="G1707" s="53" t="str">
        <f>IFERROR(VLOOKUP(D1707,[29]CODIGOS!$A$1:$I$1872,8,0),"CODIGO INVALIDO ")</f>
        <v>SANTIAGO DE MENDEZ 1</v>
      </c>
      <c r="H1707" s="53" t="s">
        <v>2199</v>
      </c>
      <c r="I1707" s="7">
        <v>-2.7384253095233499</v>
      </c>
      <c r="J1707" s="129">
        <v>-78.292516428504896</v>
      </c>
      <c r="K1707" s="67">
        <v>45241</v>
      </c>
      <c r="L1707" s="53" t="s">
        <v>2182</v>
      </c>
      <c r="M1707" s="53" t="s">
        <v>17</v>
      </c>
      <c r="N1707" s="148">
        <v>0.3125</v>
      </c>
      <c r="O1707" s="148">
        <v>0.72361111111111109</v>
      </c>
      <c r="P1707" s="53">
        <v>7.24</v>
      </c>
      <c r="Q1707" s="23" t="s">
        <v>46</v>
      </c>
      <c r="R1707" s="53" t="s">
        <v>47</v>
      </c>
      <c r="S1707" s="53" t="s">
        <v>382</v>
      </c>
      <c r="T1707" s="53" t="s">
        <v>166</v>
      </c>
      <c r="U1707" s="23" t="s">
        <v>50</v>
      </c>
    </row>
    <row r="1708" spans="1:21" s="185" customFormat="1" ht="14.25" customHeight="1" x14ac:dyDescent="0.2">
      <c r="A1708" s="53" t="str">
        <f>IFERROR(VLOOKUP(D1708,[28]CODIGOS!$A$1:$I$1872,2,0),"CODIGO INVALIDO ")</f>
        <v>ZONA 6</v>
      </c>
      <c r="B1708" s="53" t="str">
        <f>IFERROR(VLOOKUP(D1708,[28]CODIGOS!$A$1:$I$1872,3,0),"CODIGO INVALIDO ")</f>
        <v>MORONA SANTIAGO</v>
      </c>
      <c r="C1708" s="53" t="str">
        <f>IFERROR(VLOOKUP(D1708,[28]CODIGOS!$A$1:$I$1872,4,0),"CODIGO INVALIDO ")</f>
        <v>SANTIAGO</v>
      </c>
      <c r="D1708" s="37" t="s">
        <v>77</v>
      </c>
      <c r="E1708" s="53" t="str">
        <f>IFERROR(VLOOKUP(D1708,[29]CODIGOS!$A$1:$I$1872,6,0),"CODIGO INVALIDO ")</f>
        <v>MENDEZ</v>
      </c>
      <c r="F1708" s="53" t="str">
        <f>IFERROR(VLOOKUP(D1708,[29]CODIGOS!$A$1:$I$1872,7,0),"CODIGO INVALIDO ")</f>
        <v>SANTIAGO DE MENDEZ</v>
      </c>
      <c r="G1708" s="53" t="str">
        <f>IFERROR(VLOOKUP(D1708,[29]CODIGOS!$A$1:$I$1872,8,0),"CODIGO INVALIDO ")</f>
        <v>SANTIAGO DE MENDEZ 1</v>
      </c>
      <c r="H1708" s="53" t="s">
        <v>2199</v>
      </c>
      <c r="I1708" s="7">
        <v>-2.7372139999999998</v>
      </c>
      <c r="J1708" s="129">
        <v>-78.294613999999996</v>
      </c>
      <c r="K1708" s="67">
        <v>45245</v>
      </c>
      <c r="L1708" s="53" t="s">
        <v>2182</v>
      </c>
      <c r="M1708" s="53" t="s">
        <v>17</v>
      </c>
      <c r="N1708" s="148">
        <v>0.91666666666666663</v>
      </c>
      <c r="O1708" s="148">
        <v>0.16666666666666666</v>
      </c>
      <c r="P1708" s="53">
        <v>55.41</v>
      </c>
      <c r="Q1708" s="23" t="s">
        <v>46</v>
      </c>
      <c r="R1708" s="53" t="s">
        <v>47</v>
      </c>
      <c r="S1708" s="53" t="s">
        <v>228</v>
      </c>
      <c r="T1708" s="53"/>
      <c r="U1708" s="23" t="s">
        <v>50</v>
      </c>
    </row>
    <row r="1709" spans="1:21" s="185" customFormat="1" ht="14.25" customHeight="1" x14ac:dyDescent="0.25">
      <c r="A1709" s="53" t="str">
        <f>IFERROR(VLOOKUP(D1709,[28]CODIGOS!$A$1:$I$1872,2,0),"CODIGO INVALIDO ")</f>
        <v>ZONA 6</v>
      </c>
      <c r="B1709" s="53" t="str">
        <f>IFERROR(VLOOKUP(D1709,[28]CODIGOS!$A$1:$I$1872,3,0),"CODIGO INVALIDO ")</f>
        <v>MORONA SANTIAGO</v>
      </c>
      <c r="C1709" s="53" t="str">
        <f>IFERROR(VLOOKUP(D1709,[28]CODIGOS!$A$1:$I$1872,4,0),"CODIGO INVALIDO ")</f>
        <v>SANTIAGO</v>
      </c>
      <c r="D1709" s="37" t="s">
        <v>77</v>
      </c>
      <c r="E1709" s="53" t="str">
        <f>IFERROR(VLOOKUP(D1709,[29]CODIGOS!$A$1:$I$1872,6,0),"CODIGO INVALIDO ")</f>
        <v>MENDEZ</v>
      </c>
      <c r="F1709" s="53" t="str">
        <f>IFERROR(VLOOKUP(D1709,[29]CODIGOS!$A$1:$I$1872,7,0),"CODIGO INVALIDO ")</f>
        <v>SANTIAGO DE MENDEZ</v>
      </c>
      <c r="G1709" s="53" t="str">
        <f>IFERROR(VLOOKUP(D1709,[29]CODIGOS!$A$1:$I$1872,8,0),"CODIGO INVALIDO ")</f>
        <v>SANTIAGO DE MENDEZ 1</v>
      </c>
      <c r="H1709" s="53" t="s">
        <v>2199</v>
      </c>
      <c r="I1709" s="7">
        <v>-2.7373379999999998</v>
      </c>
      <c r="J1709" s="129">
        <v>-78.294762000000006</v>
      </c>
      <c r="K1709" s="24">
        <v>45259</v>
      </c>
      <c r="L1709" s="53" t="s">
        <v>2182</v>
      </c>
      <c r="M1709" s="53" t="s">
        <v>17</v>
      </c>
      <c r="N1709" s="148">
        <v>0.95833333333333337</v>
      </c>
      <c r="O1709" s="148">
        <v>0.25</v>
      </c>
      <c r="P1709" s="53">
        <v>9.8000000000000007</v>
      </c>
      <c r="Q1709" s="53" t="s">
        <v>46</v>
      </c>
      <c r="R1709" s="53" t="s">
        <v>47</v>
      </c>
      <c r="S1709" s="53" t="s">
        <v>48</v>
      </c>
      <c r="T1709" s="53"/>
      <c r="U1709" s="23" t="s">
        <v>50</v>
      </c>
    </row>
    <row r="1710" spans="1:21" s="191" customFormat="1" ht="14.25" customHeight="1" x14ac:dyDescent="0.25">
      <c r="A1710" s="150" t="str">
        <f>IFERROR(VLOOKUP(D1710,[28]CODIGOS!$A$1:$I$1872,2,0),"CODIGO INVALIDO ")</f>
        <v>ZONA 6</v>
      </c>
      <c r="B1710" s="150" t="str">
        <f>IFERROR(VLOOKUP(D1710,[28]CODIGOS!$A$1:$I$1872,3,0),"CODIGO INVALIDO ")</f>
        <v>MORONA SANTIAGO</v>
      </c>
      <c r="C1710" s="150" t="str">
        <f>IFERROR(VLOOKUP(D1710,[28]CODIGOS!$A$1:$I$1872,4,0),"CODIGO INVALIDO ")</f>
        <v>SANTIAGO</v>
      </c>
      <c r="D1710" s="167" t="s">
        <v>77</v>
      </c>
      <c r="E1710" s="150" t="str">
        <f>IFERROR(VLOOKUP(D1710,[29]CODIGOS!$A$1:$I$1872,6,0),"CODIGO INVALIDO ")</f>
        <v>MENDEZ</v>
      </c>
      <c r="F1710" s="150" t="str">
        <f>IFERROR(VLOOKUP(D1710,[29]CODIGOS!$A$1:$I$1872,7,0),"CODIGO INVALIDO ")</f>
        <v>SANTIAGO DE MENDEZ</v>
      </c>
      <c r="G1710" s="150" t="str">
        <f>IFERROR(VLOOKUP(D1710,[29]CODIGOS!$A$1:$I$1872,8,0),"CODIGO INVALIDO ")</f>
        <v>SANTIAGO DE MENDEZ 1</v>
      </c>
      <c r="H1710" s="150" t="s">
        <v>2214</v>
      </c>
      <c r="I1710" s="7">
        <v>-2.7214868911666898</v>
      </c>
      <c r="J1710" s="129">
        <v>-78.316632246905201</v>
      </c>
      <c r="K1710" s="24">
        <v>45268</v>
      </c>
      <c r="L1710" s="150" t="s">
        <v>2182</v>
      </c>
      <c r="M1710" s="150" t="s">
        <v>17</v>
      </c>
      <c r="N1710" s="148">
        <v>0.54166666666666663</v>
      </c>
      <c r="O1710" s="148">
        <v>0.8125</v>
      </c>
      <c r="P1710" s="53">
        <v>2.83</v>
      </c>
      <c r="Q1710" s="150" t="s">
        <v>46</v>
      </c>
      <c r="R1710" s="150" t="s">
        <v>109</v>
      </c>
      <c r="S1710" s="150" t="s">
        <v>65</v>
      </c>
      <c r="T1710" s="150"/>
      <c r="U1710" s="157" t="s">
        <v>50</v>
      </c>
    </row>
    <row r="1711" spans="1:21" s="185" customFormat="1" ht="14.25" customHeight="1" x14ac:dyDescent="0.25">
      <c r="A1711" s="53" t="str">
        <f>IFERROR(VLOOKUP(D1711,[28]CODIGOS!$A$1:$I$1872,2,0),"CODIGO INVALIDO ")</f>
        <v>ZONA 6</v>
      </c>
      <c r="B1711" s="53" t="str">
        <f>IFERROR(VLOOKUP(D1711,[28]CODIGOS!$A$1:$I$1872,3,0),"CODIGO INVALIDO ")</f>
        <v>MORONA SANTIAGO</v>
      </c>
      <c r="C1711" s="53" t="str">
        <f>IFERROR(VLOOKUP(D1711,[28]CODIGOS!$A$1:$I$1872,4,0),"CODIGO INVALIDO ")</f>
        <v>MORONA</v>
      </c>
      <c r="D1711" s="37" t="s">
        <v>295</v>
      </c>
      <c r="E1711" s="53" t="str">
        <f>IFERROR(VLOOKUP(D1711,[29]CODIGOS!$A$1:$I$1872,6,0),"CODIGO INVALIDO ")</f>
        <v>MORONA</v>
      </c>
      <c r="F1711" s="53" t="str">
        <f>IFERROR(VLOOKUP(D1711,[29]CODIGOS!$A$1:$I$1872,7,0),"CODIGO INVALIDO ")</f>
        <v>GENERAL PROAÑO</v>
      </c>
      <c r="G1711" s="53" t="str">
        <f>IFERROR(VLOOKUP(D1711,[29]CODIGOS!$A$1:$I$1872,8,0),"CODIGO INVALIDO ")</f>
        <v>GENERAL PROAÑO 1</v>
      </c>
      <c r="H1711" s="53" t="s">
        <v>482</v>
      </c>
      <c r="I1711" s="7">
        <v>-2.2545344890000001</v>
      </c>
      <c r="J1711" s="129">
        <v>-78.156093220000002</v>
      </c>
      <c r="K1711" s="24">
        <v>45282</v>
      </c>
      <c r="L1711" s="53" t="s">
        <v>2182</v>
      </c>
      <c r="M1711" s="53" t="s">
        <v>17</v>
      </c>
      <c r="N1711" s="148">
        <v>0.29166666666666669</v>
      </c>
      <c r="O1711" s="148" t="s">
        <v>2215</v>
      </c>
      <c r="P1711" s="53">
        <v>11.08</v>
      </c>
      <c r="Q1711" s="53" t="s">
        <v>46</v>
      </c>
      <c r="R1711" s="53" t="s">
        <v>47</v>
      </c>
      <c r="S1711" s="53" t="s">
        <v>502</v>
      </c>
      <c r="T1711" s="53" t="s">
        <v>382</v>
      </c>
      <c r="U1711" s="53" t="s">
        <v>50</v>
      </c>
    </row>
    <row r="1712" spans="1:21" s="186" customFormat="1" ht="15" customHeight="1" x14ac:dyDescent="0.25">
      <c r="A1712" s="53" t="str">
        <f>IFERROR(VLOOKUP(D1712,[28]CODIGOS!$A$1:$I$1872,2,0),"CODIGO INVALIDO ")</f>
        <v>ZONA 7</v>
      </c>
      <c r="B1712" s="53" t="str">
        <f>IFERROR(VLOOKUP(D1712,[28]CODIGOS!$A$1:$I$1872,3,0),"CODIGO INVALIDO ")</f>
        <v>LOJA</v>
      </c>
      <c r="C1712" s="53" t="str">
        <f>IFERROR(VLOOKUP(D1712,[28]CODIGOS!$A$1:$I$1872,4,0),"CODIGO INVALIDO ")</f>
        <v>LOJA</v>
      </c>
      <c r="D1712" s="37" t="s">
        <v>342</v>
      </c>
      <c r="E1712" s="53" t="str">
        <f>IFERROR(VLOOKUP(D1712,[29]CODIGOS!$A$1:$I$1872,6,0),"CODIGO INVALIDO ")</f>
        <v>LOJA</v>
      </c>
      <c r="F1712" s="53" t="str">
        <f>IFERROR(VLOOKUP(D1712,[29]CODIGOS!$A$1:$I$1872,7,0),"CODIGO INVALIDO ")</f>
        <v>LA BANDA</v>
      </c>
      <c r="G1712" s="53" t="str">
        <f>IFERROR(VLOOKUP(D1712,[29]CODIGOS!$A$1:$I$1872,8,0),"CODIGO INVALIDO ")</f>
        <v>LA BANDA 2</v>
      </c>
      <c r="H1712" s="53" t="s">
        <v>2216</v>
      </c>
      <c r="I1712" s="53">
        <v>-4.9672429022094402</v>
      </c>
      <c r="J1712" s="129">
        <v>-79.248719215065606</v>
      </c>
      <c r="K1712" s="24">
        <v>44931</v>
      </c>
      <c r="L1712" s="53" t="s">
        <v>36</v>
      </c>
      <c r="M1712" s="53" t="s">
        <v>17</v>
      </c>
      <c r="N1712" s="148" t="s">
        <v>1720</v>
      </c>
      <c r="O1712" s="148" t="s">
        <v>2217</v>
      </c>
      <c r="P1712" s="53">
        <v>9.31</v>
      </c>
      <c r="Q1712" s="23" t="s">
        <v>46</v>
      </c>
      <c r="R1712" s="53" t="s">
        <v>47</v>
      </c>
      <c r="S1712" s="53" t="s">
        <v>166</v>
      </c>
      <c r="T1712" s="53"/>
      <c r="U1712" s="53" t="s">
        <v>50</v>
      </c>
    </row>
    <row r="1713" spans="1:21" s="186" customFormat="1" ht="15" customHeight="1" x14ac:dyDescent="0.25">
      <c r="A1713" s="53" t="str">
        <f>IFERROR(VLOOKUP(D1713,[28]CODIGOS!$A$1:$I$1872,2,0),"CODIGO INVALIDO ")</f>
        <v>ZONA 7</v>
      </c>
      <c r="B1713" s="53" t="str">
        <f>IFERROR(VLOOKUP(D1713,[28]CODIGOS!$A$1:$I$1872,3,0),"CODIGO INVALIDO ")</f>
        <v>LOJA</v>
      </c>
      <c r="C1713" s="53" t="str">
        <f>IFERROR(VLOOKUP(D1713,[28]CODIGOS!$A$1:$I$1872,4,0),"CODIGO INVALIDO ")</f>
        <v>SARAGURO</v>
      </c>
      <c r="D1713" s="37" t="s">
        <v>510</v>
      </c>
      <c r="E1713" s="53" t="str">
        <f>IFERROR(VLOOKUP(D1713,[29]CODIGOS!$A$1:$I$1872,6,0),"CODIGO INVALIDO ")</f>
        <v>SARAGURO</v>
      </c>
      <c r="F1713" s="53" t="str">
        <f>IFERROR(VLOOKUP(D1713,[29]CODIGOS!$A$1:$I$1872,7,0),"CODIGO INVALIDO ")</f>
        <v>SARAGURO</v>
      </c>
      <c r="G1713" s="53" t="str">
        <f>IFERROR(VLOOKUP(D1713,[29]CODIGOS!$A$1:$I$1872,8,0),"CODIGO INVALIDO ")</f>
        <v>SARAGURO 1</v>
      </c>
      <c r="H1713" s="53" t="s">
        <v>2218</v>
      </c>
      <c r="I1713" s="53">
        <v>-3.6151103445331301</v>
      </c>
      <c r="J1713" s="129">
        <v>-79.247345924377399</v>
      </c>
      <c r="K1713" s="24">
        <v>44938</v>
      </c>
      <c r="L1713" s="53" t="s">
        <v>36</v>
      </c>
      <c r="M1713" s="53" t="s">
        <v>17</v>
      </c>
      <c r="N1713" s="148" t="s">
        <v>1448</v>
      </c>
      <c r="O1713" s="148" t="s">
        <v>1400</v>
      </c>
      <c r="P1713" s="53">
        <v>9.4499999999999993</v>
      </c>
      <c r="Q1713" s="53" t="s">
        <v>46</v>
      </c>
      <c r="R1713" s="53" t="s">
        <v>47</v>
      </c>
      <c r="S1713" s="53" t="s">
        <v>176</v>
      </c>
      <c r="T1713" s="53"/>
      <c r="U1713" s="53" t="s">
        <v>50</v>
      </c>
    </row>
    <row r="1714" spans="1:21" s="186" customFormat="1" ht="15" customHeight="1" x14ac:dyDescent="0.25">
      <c r="A1714" s="53" t="str">
        <f>IFERROR(VLOOKUP(D1714,[28]CODIGOS!$A$1:$I$1872,2,0),"CODIGO INVALIDO ")</f>
        <v>ZONA 7</v>
      </c>
      <c r="B1714" s="53" t="str">
        <f>IFERROR(VLOOKUP(D1714,[28]CODIGOS!$A$1:$I$1872,3,0),"CODIGO INVALIDO ")</f>
        <v>LOJA</v>
      </c>
      <c r="C1714" s="53" t="str">
        <f>IFERROR(VLOOKUP(D1714,[28]CODIGOS!$A$1:$I$1872,4,0),"CODIGO INVALIDO ")</f>
        <v>LOJA</v>
      </c>
      <c r="D1714" s="37" t="s">
        <v>2219</v>
      </c>
      <c r="E1714" s="53" t="str">
        <f>IFERROR(VLOOKUP(D1714,[29]CODIGOS!$A$1:$I$1872,6,0),"CODIGO INVALIDO ")</f>
        <v>LOJA</v>
      </c>
      <c r="F1714" s="53" t="str">
        <f>IFERROR(VLOOKUP(D1714,[29]CODIGOS!$A$1:$I$1872,7,0),"CODIGO INVALIDO ")</f>
        <v>YANGANA</v>
      </c>
      <c r="G1714" s="53" t="str">
        <f>IFERROR(VLOOKUP(D1714,[29]CODIGOS!$A$1:$I$1872,8,0),"CODIGO INVALIDO ")</f>
        <v>YANGANA 1</v>
      </c>
      <c r="H1714" s="53" t="s">
        <v>2220</v>
      </c>
      <c r="I1714" s="53">
        <v>-4.2824434030404603</v>
      </c>
      <c r="J1714" s="129">
        <v>-79.223201028441594</v>
      </c>
      <c r="K1714" s="24">
        <v>44941</v>
      </c>
      <c r="L1714" s="53" t="s">
        <v>36</v>
      </c>
      <c r="M1714" s="53" t="s">
        <v>17</v>
      </c>
      <c r="N1714" s="148" t="s">
        <v>1401</v>
      </c>
      <c r="O1714" s="148" t="s">
        <v>2221</v>
      </c>
      <c r="P1714" s="53">
        <v>5.6</v>
      </c>
      <c r="Q1714" s="23" t="s">
        <v>46</v>
      </c>
      <c r="R1714" s="53" t="s">
        <v>47</v>
      </c>
      <c r="S1714" s="53" t="s">
        <v>165</v>
      </c>
      <c r="T1714" s="53"/>
      <c r="U1714" s="53" t="s">
        <v>50</v>
      </c>
    </row>
    <row r="1715" spans="1:21" s="186" customFormat="1" ht="15" customHeight="1" x14ac:dyDescent="0.25">
      <c r="A1715" s="53" t="str">
        <f>IFERROR(VLOOKUP(D1715,[28]CODIGOS!$A$1:$I$1872,2,0),"CODIGO INVALIDO ")</f>
        <v>ZONA 7</v>
      </c>
      <c r="B1715" s="53" t="str">
        <f>IFERROR(VLOOKUP(D1715,[28]CODIGOS!$A$1:$I$1872,3,0),"CODIGO INVALIDO ")</f>
        <v>LOJA</v>
      </c>
      <c r="C1715" s="53" t="str">
        <f>IFERROR(VLOOKUP(D1715,[28]CODIGOS!$A$1:$I$1872,4,0),"CODIGO INVALIDO ")</f>
        <v>LOJA</v>
      </c>
      <c r="D1715" s="37" t="s">
        <v>272</v>
      </c>
      <c r="E1715" s="53" t="str">
        <f>IFERROR(VLOOKUP(D1715,[29]CODIGOS!$A$1:$I$1872,6,0),"CODIGO INVALIDO ")</f>
        <v>LOJA</v>
      </c>
      <c r="F1715" s="53" t="str">
        <f>IFERROR(VLOOKUP(D1715,[29]CODIGOS!$A$1:$I$1872,7,0),"CODIGO INVALIDO ")</f>
        <v>TEBAIDA</v>
      </c>
      <c r="G1715" s="53" t="str">
        <f>IFERROR(VLOOKUP(D1715,[29]CODIGOS!$A$1:$I$1872,8,0),"CODIGO INVALIDO ")</f>
        <v>TEBAIDA 1</v>
      </c>
      <c r="H1715" s="53" t="s">
        <v>2222</v>
      </c>
      <c r="I1715" s="53">
        <v>-4.0073736564821596</v>
      </c>
      <c r="J1715" s="129">
        <v>-79.213091551368606</v>
      </c>
      <c r="K1715" s="24">
        <v>44980</v>
      </c>
      <c r="L1715" s="53" t="s">
        <v>36</v>
      </c>
      <c r="M1715" s="53" t="s">
        <v>17</v>
      </c>
      <c r="N1715" s="148" t="s">
        <v>1391</v>
      </c>
      <c r="O1715" s="148" t="s">
        <v>1479</v>
      </c>
      <c r="P1715" s="53">
        <v>4.58</v>
      </c>
      <c r="Q1715" s="23" t="s">
        <v>46</v>
      </c>
      <c r="R1715" s="53" t="s">
        <v>47</v>
      </c>
      <c r="S1715" s="53" t="s">
        <v>2223</v>
      </c>
      <c r="T1715" s="53" t="s">
        <v>166</v>
      </c>
      <c r="U1715" s="53" t="s">
        <v>50</v>
      </c>
    </row>
    <row r="1716" spans="1:21" s="186" customFormat="1" ht="15" customHeight="1" x14ac:dyDescent="0.25">
      <c r="A1716" s="53" t="str">
        <f>IFERROR(VLOOKUP(D1716,[28]CODIGOS!$A$1:$I$1872,2,0),"CODIGO INVALIDO ")</f>
        <v>ZONA 7</v>
      </c>
      <c r="B1716" s="53" t="str">
        <f>IFERROR(VLOOKUP(D1716,[28]CODIGOS!$A$1:$I$1872,3,0),"CODIGO INVALIDO ")</f>
        <v>LOJA</v>
      </c>
      <c r="C1716" s="53" t="str">
        <f>IFERROR(VLOOKUP(D1716,[28]CODIGOS!$A$1:$I$1872,4,0),"CODIGO INVALIDO ")</f>
        <v>LOJA</v>
      </c>
      <c r="D1716" s="37" t="s">
        <v>61</v>
      </c>
      <c r="E1716" s="53" t="str">
        <f>IFERROR(VLOOKUP(D1716,[29]CODIGOS!$A$1:$I$1872,6,0),"CODIGO INVALIDO ")</f>
        <v>LOJA</v>
      </c>
      <c r="F1716" s="53" t="str">
        <f>IFERROR(VLOOKUP(D1716,[29]CODIGOS!$A$1:$I$1872,7,0),"CODIGO INVALIDO ")</f>
        <v>EL VALLE</v>
      </c>
      <c r="G1716" s="53" t="str">
        <f>IFERROR(VLOOKUP(D1716,[29]CODIGOS!$A$1:$I$1872,8,0),"CODIGO INVALIDO ")</f>
        <v>EL VALLE 1</v>
      </c>
      <c r="H1716" s="53" t="s">
        <v>2224</v>
      </c>
      <c r="I1716" s="53">
        <v>-3.98341873644969</v>
      </c>
      <c r="J1716" s="129">
        <v>-79.198787340982605</v>
      </c>
      <c r="K1716" s="24">
        <v>45012</v>
      </c>
      <c r="L1716" s="53" t="s">
        <v>36</v>
      </c>
      <c r="M1716" s="53" t="s">
        <v>17</v>
      </c>
      <c r="N1716" s="148" t="s">
        <v>2225</v>
      </c>
      <c r="O1716" s="148" t="s">
        <v>1477</v>
      </c>
      <c r="P1716" s="53">
        <v>17.8</v>
      </c>
      <c r="Q1716" s="53" t="s">
        <v>46</v>
      </c>
      <c r="R1716" s="53" t="s">
        <v>47</v>
      </c>
      <c r="S1716" s="53" t="s">
        <v>49</v>
      </c>
      <c r="T1716" s="53"/>
      <c r="U1716" s="53" t="s">
        <v>50</v>
      </c>
    </row>
    <row r="1717" spans="1:21" s="185" customFormat="1" ht="15" customHeight="1" x14ac:dyDescent="0.25">
      <c r="A1717" s="53" t="str">
        <f>IFERROR(VLOOKUP(D1717,[28]CODIGOS!$A$1:$I$1872,2,0),"CODIGO INVALIDO ")</f>
        <v>ZONA 7</v>
      </c>
      <c r="B1717" s="53" t="str">
        <f>IFERROR(VLOOKUP(D1717,[28]CODIGOS!$A$1:$I$1872,3,0),"CODIGO INVALIDO ")</f>
        <v>LOJA</v>
      </c>
      <c r="C1717" s="53" t="str">
        <f>IFERROR(VLOOKUP(D1717,[28]CODIGOS!$A$1:$I$1872,4,0),"CODIGO INVALIDO ")</f>
        <v>LOJA</v>
      </c>
      <c r="D1717" s="37" t="s">
        <v>2226</v>
      </c>
      <c r="E1717" s="53" t="str">
        <f>IFERROR(VLOOKUP(D1717,[29]CODIGOS!$A$1:$I$1872,6,0),"CODIGO INVALIDO ")</f>
        <v>LOJA</v>
      </c>
      <c r="F1717" s="53" t="str">
        <f>IFERROR(VLOOKUP(D1717,[29]CODIGOS!$A$1:$I$1872,7,0),"CODIGO INVALIDO ")</f>
        <v>LA BANDA</v>
      </c>
      <c r="G1717" s="53" t="str">
        <f>IFERROR(VLOOKUP(D1717,[29]CODIGOS!$A$1:$I$1872,8,0),"CODIGO INVALIDO ")</f>
        <v>LA BANDA 1</v>
      </c>
      <c r="H1717" s="168" t="s">
        <v>2227</v>
      </c>
      <c r="I1717" s="65">
        <v>-3.9798064939364801</v>
      </c>
      <c r="J1717" s="129">
        <v>-79.217922091483999</v>
      </c>
      <c r="K1717" s="24">
        <v>45019</v>
      </c>
      <c r="L1717" s="168" t="s">
        <v>36</v>
      </c>
      <c r="M1717" s="53" t="s">
        <v>17</v>
      </c>
      <c r="N1717" s="169">
        <v>0.90625</v>
      </c>
      <c r="O1717" s="170">
        <v>0.5</v>
      </c>
      <c r="P1717" s="168">
        <v>4</v>
      </c>
      <c r="Q1717" s="53" t="s">
        <v>46</v>
      </c>
      <c r="R1717" s="23" t="s">
        <v>47</v>
      </c>
      <c r="S1717" s="23" t="s">
        <v>49</v>
      </c>
      <c r="T1717" s="168"/>
      <c r="U1717" s="23" t="s">
        <v>50</v>
      </c>
    </row>
    <row r="1718" spans="1:21" s="185" customFormat="1" ht="15" customHeight="1" x14ac:dyDescent="0.25">
      <c r="A1718" s="53" t="str">
        <f>IFERROR(VLOOKUP(D1718,[28]CODIGOS!$A$1:$I$1872,2,0),"CODIGO INVALIDO ")</f>
        <v>ZONA 7</v>
      </c>
      <c r="B1718" s="53" t="str">
        <f>IFERROR(VLOOKUP(D1718,[28]CODIGOS!$A$1:$I$1872,3,0),"CODIGO INVALIDO ")</f>
        <v>LOJA</v>
      </c>
      <c r="C1718" s="53" t="str">
        <f>IFERROR(VLOOKUP(D1718,[28]CODIGOS!$A$1:$I$1872,4,0),"CODIGO INVALIDO ")</f>
        <v>SARAGURO</v>
      </c>
      <c r="D1718" s="37" t="s">
        <v>273</v>
      </c>
      <c r="E1718" s="53" t="str">
        <f>IFERROR(VLOOKUP(D1718,[29]CODIGOS!$A$1:$I$1872,6,0),"CODIGO INVALIDO ")</f>
        <v>SARAGURO</v>
      </c>
      <c r="F1718" s="53" t="str">
        <f>IFERROR(VLOOKUP(D1718,[29]CODIGOS!$A$1:$I$1872,7,0),"CODIGO INVALIDO ")</f>
        <v>URDANETA</v>
      </c>
      <c r="G1718" s="53" t="str">
        <f>IFERROR(VLOOKUP(D1718,[29]CODIGOS!$A$1:$I$1872,8,0),"CODIGO INVALIDO ")</f>
        <v>URDANETA 1</v>
      </c>
      <c r="H1718" s="168" t="s">
        <v>2228</v>
      </c>
      <c r="I1718" s="65">
        <v>-3.5692550999999999</v>
      </c>
      <c r="J1718" s="129">
        <v>-79.186254399999996</v>
      </c>
      <c r="K1718" s="24">
        <v>45030</v>
      </c>
      <c r="L1718" s="168" t="s">
        <v>36</v>
      </c>
      <c r="M1718" s="53" t="s">
        <v>17</v>
      </c>
      <c r="N1718" s="169">
        <v>0.33333333333333331</v>
      </c>
      <c r="O1718" s="168" t="s">
        <v>2229</v>
      </c>
      <c r="P1718" s="168">
        <v>3.9</v>
      </c>
      <c r="Q1718" s="53" t="s">
        <v>46</v>
      </c>
      <c r="R1718" s="23" t="s">
        <v>47</v>
      </c>
      <c r="S1718" s="23" t="s">
        <v>176</v>
      </c>
      <c r="T1718" s="168"/>
      <c r="U1718" s="168" t="s">
        <v>50</v>
      </c>
    </row>
    <row r="1719" spans="1:21" s="186" customFormat="1" ht="15" customHeight="1" x14ac:dyDescent="0.25">
      <c r="A1719" s="53" t="str">
        <f>IFERROR(VLOOKUP(D1719,[28]CODIGOS!$A$1:$I$1872,2,0),"CODIGO INVALIDO ")</f>
        <v>ZONA 7</v>
      </c>
      <c r="B1719" s="53" t="str">
        <f>IFERROR(VLOOKUP(D1719,[28]CODIGOS!$A$1:$I$1872,3,0),"CODIGO INVALIDO ")</f>
        <v>LOJA</v>
      </c>
      <c r="C1719" s="53" t="str">
        <f>IFERROR(VLOOKUP(D1719,[28]CODIGOS!$A$1:$I$1872,4,0),"CODIGO INVALIDO ")</f>
        <v>LOJA</v>
      </c>
      <c r="D1719" s="37" t="s">
        <v>2219</v>
      </c>
      <c r="E1719" s="53" t="str">
        <f>IFERROR(VLOOKUP(D1719,[29]CODIGOS!$A$1:$I$1872,6,0),"CODIGO INVALIDO ")</f>
        <v>LOJA</v>
      </c>
      <c r="F1719" s="53" t="str">
        <f>IFERROR(VLOOKUP(D1719,[29]CODIGOS!$A$1:$I$1872,7,0),"CODIGO INVALIDO ")</f>
        <v>YANGANA</v>
      </c>
      <c r="G1719" s="53" t="str">
        <f>IFERROR(VLOOKUP(D1719,[29]CODIGOS!$A$1:$I$1872,8,0),"CODIGO INVALIDO ")</f>
        <v>YANGANA 1</v>
      </c>
      <c r="H1719" s="53" t="s">
        <v>2230</v>
      </c>
      <c r="I1719" s="53">
        <v>-4.3181680783851899</v>
      </c>
      <c r="J1719" s="129">
        <v>-79.209237098693805</v>
      </c>
      <c r="K1719" s="24">
        <v>45044</v>
      </c>
      <c r="L1719" s="53" t="s">
        <v>36</v>
      </c>
      <c r="M1719" s="53" t="s">
        <v>17</v>
      </c>
      <c r="N1719" s="148" t="s">
        <v>1418</v>
      </c>
      <c r="O1719" s="148" t="s">
        <v>1394</v>
      </c>
      <c r="P1719" s="53">
        <v>15</v>
      </c>
      <c r="Q1719" s="53" t="s">
        <v>46</v>
      </c>
      <c r="R1719" s="53" t="s">
        <v>47</v>
      </c>
      <c r="S1719" s="53" t="s">
        <v>238</v>
      </c>
      <c r="T1719" s="53"/>
      <c r="U1719" s="53" t="s">
        <v>50</v>
      </c>
    </row>
    <row r="1720" spans="1:21" s="186" customFormat="1" ht="15" customHeight="1" x14ac:dyDescent="0.25">
      <c r="A1720" s="53" t="str">
        <f>IFERROR(VLOOKUP(D1720,[28]CODIGOS!$A$1:$I$1872,2,0),"CODIGO INVALIDO ")</f>
        <v>ZONA 7</v>
      </c>
      <c r="B1720" s="53" t="str">
        <f>IFERROR(VLOOKUP(D1720,[28]CODIGOS!$A$1:$I$1872,3,0),"CODIGO INVALIDO ")</f>
        <v>LOJA</v>
      </c>
      <c r="C1720" s="53" t="str">
        <f>IFERROR(VLOOKUP(D1720,[28]CODIGOS!$A$1:$I$1872,4,0),"CODIGO INVALIDO ")</f>
        <v>LOJA</v>
      </c>
      <c r="D1720" s="37" t="s">
        <v>337</v>
      </c>
      <c r="E1720" s="53" t="str">
        <f>IFERROR(VLOOKUP(D1720,[29]CODIGOS!$A$1:$I$1872,6,0),"CODIGO INVALIDO ")</f>
        <v>LOJA</v>
      </c>
      <c r="F1720" s="53" t="str">
        <f>IFERROR(VLOOKUP(D1720,[29]CODIGOS!$A$1:$I$1872,7,0),"CODIGO INVALIDO ")</f>
        <v>CONSACOLA</v>
      </c>
      <c r="G1720" s="53" t="str">
        <f>IFERROR(VLOOKUP(D1720,[29]CODIGOS!$A$1:$I$1872,8,0),"CODIGO INVALIDO ")</f>
        <v>CONSACOLA 1</v>
      </c>
      <c r="H1720" s="53" t="s">
        <v>2231</v>
      </c>
      <c r="I1720" s="53">
        <v>-3.9762745081589799</v>
      </c>
      <c r="J1720" s="129">
        <v>-79.228286147117601</v>
      </c>
      <c r="K1720" s="24">
        <v>45055</v>
      </c>
      <c r="L1720" s="53" t="s">
        <v>36</v>
      </c>
      <c r="M1720" s="53" t="s">
        <v>17</v>
      </c>
      <c r="N1720" s="148" t="s">
        <v>2232</v>
      </c>
      <c r="O1720" s="148" t="s">
        <v>2233</v>
      </c>
      <c r="P1720" s="53">
        <v>5.3</v>
      </c>
      <c r="Q1720" s="53" t="s">
        <v>46</v>
      </c>
      <c r="R1720" s="53" t="s">
        <v>47</v>
      </c>
      <c r="S1720" s="53" t="s">
        <v>176</v>
      </c>
      <c r="T1720" s="53"/>
      <c r="U1720" s="53" t="s">
        <v>50</v>
      </c>
    </row>
    <row r="1721" spans="1:21" s="186" customFormat="1" ht="15" customHeight="1" x14ac:dyDescent="0.25">
      <c r="A1721" s="53" t="str">
        <f>IFERROR(VLOOKUP(D1721,[28]CODIGOS!$A$1:$I$1872,2,0),"CODIGO INVALIDO ")</f>
        <v>ZONA 7</v>
      </c>
      <c r="B1721" s="53" t="str">
        <f>IFERROR(VLOOKUP(D1721,[28]CODIGOS!$A$1:$I$1872,3,0),"CODIGO INVALIDO ")</f>
        <v>LOJA</v>
      </c>
      <c r="C1721" s="53" t="str">
        <f>IFERROR(VLOOKUP(D1721,[28]CODIGOS!$A$1:$I$1872,4,0),"CODIGO INVALIDO ")</f>
        <v>LOJA</v>
      </c>
      <c r="D1721" s="37" t="s">
        <v>2234</v>
      </c>
      <c r="E1721" s="53" t="str">
        <f>IFERROR(VLOOKUP(D1721,[29]CODIGOS!$A$1:$I$1872,6,0),"CODIGO INVALIDO ")</f>
        <v>LOJA</v>
      </c>
      <c r="F1721" s="53" t="str">
        <f>IFERROR(VLOOKUP(D1721,[29]CODIGOS!$A$1:$I$1872,7,0),"CODIGO INVALIDO ")</f>
        <v>CLODOVEO JARAMILLO</v>
      </c>
      <c r="G1721" s="53" t="str">
        <f>IFERROR(VLOOKUP(D1721,[29]CODIGOS!$A$1:$I$1872,8,0),"CODIGO INVALIDO ")</f>
        <v>CLODOVEO JARAMILLO 1</v>
      </c>
      <c r="H1721" s="53" t="s">
        <v>2235</v>
      </c>
      <c r="I1721" s="53">
        <v>-3.9907716077549802</v>
      </c>
      <c r="J1721" s="129">
        <v>-79.242045879363999</v>
      </c>
      <c r="K1721" s="24">
        <v>45057</v>
      </c>
      <c r="L1721" s="53" t="s">
        <v>36</v>
      </c>
      <c r="M1721" s="53" t="s">
        <v>17</v>
      </c>
      <c r="N1721" s="148" t="s">
        <v>2236</v>
      </c>
      <c r="O1721" s="148" t="s">
        <v>1479</v>
      </c>
      <c r="P1721" s="53">
        <v>13.35</v>
      </c>
      <c r="Q1721" s="53" t="s">
        <v>46</v>
      </c>
      <c r="R1721" s="53" t="s">
        <v>47</v>
      </c>
      <c r="S1721" s="53" t="s">
        <v>176</v>
      </c>
      <c r="T1721" s="53"/>
      <c r="U1721" s="53" t="s">
        <v>50</v>
      </c>
    </row>
    <row r="1722" spans="1:21" s="186" customFormat="1" ht="15" customHeight="1" x14ac:dyDescent="0.25">
      <c r="A1722" s="53" t="str">
        <f>IFERROR(VLOOKUP(D1722,[28]CODIGOS!$A$1:$I$1872,2,0),"CODIGO INVALIDO ")</f>
        <v>ZONA 7</v>
      </c>
      <c r="B1722" s="53" t="str">
        <f>IFERROR(VLOOKUP(D1722,[28]CODIGOS!$A$1:$I$1872,3,0),"CODIGO INVALIDO ")</f>
        <v>LOJA</v>
      </c>
      <c r="C1722" s="53" t="str">
        <f>IFERROR(VLOOKUP(D1722,[28]CODIGOS!$A$1:$I$1872,4,0),"CODIGO INVALIDO ")</f>
        <v>LOJA</v>
      </c>
      <c r="D1722" s="37" t="s">
        <v>337</v>
      </c>
      <c r="E1722" s="53" t="str">
        <f>IFERROR(VLOOKUP(D1722,[29]CODIGOS!$A$1:$I$1872,6,0),"CODIGO INVALIDO ")</f>
        <v>LOJA</v>
      </c>
      <c r="F1722" s="53" t="str">
        <f>IFERROR(VLOOKUP(D1722,[29]CODIGOS!$A$1:$I$1872,7,0),"CODIGO INVALIDO ")</f>
        <v>CONSACOLA</v>
      </c>
      <c r="G1722" s="53" t="str">
        <f>IFERROR(VLOOKUP(D1722,[29]CODIGOS!$A$1:$I$1872,8,0),"CODIGO INVALIDO ")</f>
        <v>CONSACOLA 1</v>
      </c>
      <c r="H1722" s="53" t="s">
        <v>2237</v>
      </c>
      <c r="I1722" s="53">
        <v>-3.9923181640137302</v>
      </c>
      <c r="J1722" s="129">
        <v>-79.236713647842393</v>
      </c>
      <c r="K1722" s="24">
        <v>45058</v>
      </c>
      <c r="L1722" s="53" t="s">
        <v>36</v>
      </c>
      <c r="M1722" s="53" t="s">
        <v>17</v>
      </c>
      <c r="N1722" s="148" t="s">
        <v>2238</v>
      </c>
      <c r="O1722" s="148" t="s">
        <v>1479</v>
      </c>
      <c r="P1722" s="53">
        <v>2.65</v>
      </c>
      <c r="Q1722" s="53" t="s">
        <v>46</v>
      </c>
      <c r="R1722" s="53" t="s">
        <v>47</v>
      </c>
      <c r="S1722" s="53" t="s">
        <v>176</v>
      </c>
      <c r="T1722" s="53"/>
      <c r="U1722" s="53" t="s">
        <v>50</v>
      </c>
    </row>
    <row r="1723" spans="1:21" s="186" customFormat="1" ht="15" customHeight="1" x14ac:dyDescent="0.25">
      <c r="A1723" s="53" t="str">
        <f>IFERROR(VLOOKUP(D1723,[28]CODIGOS!$A$1:$I$1872,2,0),"CODIGO INVALIDO ")</f>
        <v>ZONA 7</v>
      </c>
      <c r="B1723" s="53" t="str">
        <f>IFERROR(VLOOKUP(D1723,[28]CODIGOS!$A$1:$I$1872,3,0),"CODIGO INVALIDO ")</f>
        <v>LOJA</v>
      </c>
      <c r="C1723" s="53" t="str">
        <f>IFERROR(VLOOKUP(D1723,[28]CODIGOS!$A$1:$I$1872,4,0),"CODIGO INVALIDO ")</f>
        <v>CATAMAYO</v>
      </c>
      <c r="D1723" s="37" t="s">
        <v>2239</v>
      </c>
      <c r="E1723" s="53" t="str">
        <f>IFERROR(VLOOKUP(D1723,[29]CODIGOS!$A$1:$I$1872,6,0),"CODIGO INVALIDO ")</f>
        <v>CATAMAYO</v>
      </c>
      <c r="F1723" s="53" t="str">
        <f>IFERROR(VLOOKUP(D1723,[29]CODIGOS!$A$1:$I$1872,7,0),"CODIGO INVALIDO ")</f>
        <v>CATAMAYO NORTE</v>
      </c>
      <c r="G1723" s="53" t="str">
        <f>IFERROR(VLOOKUP(D1723,[29]CODIGOS!$A$1:$I$1872,8,0),"CODIGO INVALIDO ")</f>
        <v>CATAMAYO NORTE 1</v>
      </c>
      <c r="H1723" s="53" t="s">
        <v>2240</v>
      </c>
      <c r="I1723" s="53">
        <v>-3.9698580286179102</v>
      </c>
      <c r="J1723" s="129">
        <v>-79.380877017974797</v>
      </c>
      <c r="K1723" s="24">
        <v>45063</v>
      </c>
      <c r="L1723" s="53" t="s">
        <v>36</v>
      </c>
      <c r="M1723" s="53" t="s">
        <v>17</v>
      </c>
      <c r="N1723" s="148" t="s">
        <v>2241</v>
      </c>
      <c r="O1723" s="148" t="s">
        <v>1547</v>
      </c>
      <c r="P1723" s="53">
        <v>1</v>
      </c>
      <c r="Q1723" s="53" t="s">
        <v>46</v>
      </c>
      <c r="R1723" s="53" t="s">
        <v>47</v>
      </c>
      <c r="S1723" s="53" t="s">
        <v>83</v>
      </c>
      <c r="T1723" s="53"/>
      <c r="U1723" s="53" t="s">
        <v>50</v>
      </c>
    </row>
    <row r="1724" spans="1:21" s="185" customFormat="1" ht="15" customHeight="1" x14ac:dyDescent="0.25">
      <c r="A1724" s="53" t="str">
        <f>IFERROR(VLOOKUP(D1724,[28]CODIGOS!$A$1:$I$1872,2,0),"CODIGO INVALIDO ")</f>
        <v>ZONA 7</v>
      </c>
      <c r="B1724" s="53" t="str">
        <f>IFERROR(VLOOKUP(D1724,[28]CODIGOS!$A$1:$I$1872,3,0),"CODIGO INVALIDO ")</f>
        <v>LOJA</v>
      </c>
      <c r="C1724" s="53" t="str">
        <f>IFERROR(VLOOKUP(D1724,[28]CODIGOS!$A$1:$I$1872,4,0),"CODIGO INVALIDO ")</f>
        <v>GONZANAMA</v>
      </c>
      <c r="D1724" s="37" t="s">
        <v>2242</v>
      </c>
      <c r="E1724" s="53" t="str">
        <f>IFERROR(VLOOKUP(D1724,[29]CODIGOS!$A$1:$I$1872,6,0),"CODIGO INVALIDO ")</f>
        <v>CALVAS</v>
      </c>
      <c r="F1724" s="53" t="str">
        <f>IFERROR(VLOOKUP(D1724,[29]CODIGOS!$A$1:$I$1872,7,0),"CODIGO INVALIDO ")</f>
        <v>GONZANAMA</v>
      </c>
      <c r="G1724" s="53" t="str">
        <f>IFERROR(VLOOKUP(D1724,[29]CODIGOS!$A$1:$I$1872,8,0),"CODIGO INVALIDO ")</f>
        <v>GONZANAMA 1</v>
      </c>
      <c r="H1724" s="168" t="s">
        <v>203</v>
      </c>
      <c r="I1724" s="23">
        <v>-4.2315848000000003</v>
      </c>
      <c r="J1724" s="129">
        <v>-79.374298199999998</v>
      </c>
      <c r="K1724" s="24">
        <v>45089</v>
      </c>
      <c r="L1724" s="171" t="s">
        <v>36</v>
      </c>
      <c r="M1724" s="53" t="s">
        <v>17</v>
      </c>
      <c r="N1724" s="169">
        <v>0.20833333333333334</v>
      </c>
      <c r="O1724" s="169">
        <v>0.625</v>
      </c>
      <c r="P1724" s="172">
        <v>13.6</v>
      </c>
      <c r="Q1724" s="53" t="s">
        <v>46</v>
      </c>
      <c r="R1724" s="23" t="s">
        <v>47</v>
      </c>
      <c r="S1724" s="53" t="s">
        <v>83</v>
      </c>
      <c r="T1724" s="168"/>
      <c r="U1724" s="53" t="s">
        <v>50</v>
      </c>
    </row>
    <row r="1725" spans="1:21" s="186" customFormat="1" ht="15" customHeight="1" x14ac:dyDescent="0.25">
      <c r="A1725" s="53" t="str">
        <f>IFERROR(VLOOKUP(D1725,[28]CODIGOS!$A$1:$I$1872,2,0),"CODIGO INVALIDO ")</f>
        <v>ZONA 7</v>
      </c>
      <c r="B1725" s="53" t="str">
        <f>IFERROR(VLOOKUP(D1725,[28]CODIGOS!$A$1:$I$1872,3,0),"CODIGO INVALIDO ")</f>
        <v>LOJA</v>
      </c>
      <c r="C1725" s="53" t="str">
        <f>IFERROR(VLOOKUP(D1725,[28]CODIGOS!$A$1:$I$1872,4,0),"CODIGO INVALIDO ")</f>
        <v>LOJA</v>
      </c>
      <c r="D1725" s="37" t="s">
        <v>337</v>
      </c>
      <c r="E1725" s="53" t="str">
        <f>IFERROR(VLOOKUP(D1725,[29]CODIGOS!$A$1:$I$1872,6,0),"CODIGO INVALIDO ")</f>
        <v>LOJA</v>
      </c>
      <c r="F1725" s="53" t="str">
        <f>IFERROR(VLOOKUP(D1725,[29]CODIGOS!$A$1:$I$1872,7,0),"CODIGO INVALIDO ")</f>
        <v>CONSACOLA</v>
      </c>
      <c r="G1725" s="53" t="str">
        <f>IFERROR(VLOOKUP(D1725,[29]CODIGOS!$A$1:$I$1872,8,0),"CODIGO INVALIDO ")</f>
        <v>CONSACOLA 1</v>
      </c>
      <c r="H1725" s="53" t="s">
        <v>2243</v>
      </c>
      <c r="I1725" s="53">
        <v>-3.9805888803175198</v>
      </c>
      <c r="J1725" s="129">
        <v>-79.232830301269601</v>
      </c>
      <c r="K1725" s="24">
        <v>45110</v>
      </c>
      <c r="L1725" s="53" t="s">
        <v>36</v>
      </c>
      <c r="M1725" s="53" t="s">
        <v>17</v>
      </c>
      <c r="N1725" s="148" t="s">
        <v>2244</v>
      </c>
      <c r="O1725" s="148" t="s">
        <v>2245</v>
      </c>
      <c r="P1725" s="53">
        <v>6.21</v>
      </c>
      <c r="Q1725" s="53" t="s">
        <v>46</v>
      </c>
      <c r="R1725" s="53" t="s">
        <v>47</v>
      </c>
      <c r="S1725" s="53" t="s">
        <v>166</v>
      </c>
      <c r="T1725" s="53"/>
      <c r="U1725" s="53" t="s">
        <v>50</v>
      </c>
    </row>
    <row r="1726" spans="1:21" s="186" customFormat="1" ht="15" customHeight="1" x14ac:dyDescent="0.25">
      <c r="A1726" s="53" t="str">
        <f>IFERROR(VLOOKUP(D1726,[28]CODIGOS!$A$1:$I$1872,2,0),"CODIGO INVALIDO ")</f>
        <v>ZONA 7</v>
      </c>
      <c r="B1726" s="53" t="str">
        <f>IFERROR(VLOOKUP(D1726,[28]CODIGOS!$A$1:$I$1872,3,0),"CODIGO INVALIDO ")</f>
        <v>LOJA</v>
      </c>
      <c r="C1726" s="53" t="str">
        <f>IFERROR(VLOOKUP(D1726,[28]CODIGOS!$A$1:$I$1872,4,0),"CODIGO INVALIDO ")</f>
        <v>SARAGURO</v>
      </c>
      <c r="D1726" s="37" t="s">
        <v>510</v>
      </c>
      <c r="E1726" s="53" t="str">
        <f>IFERROR(VLOOKUP(D1726,[29]CODIGOS!$A$1:$I$1872,6,0),"CODIGO INVALIDO ")</f>
        <v>SARAGURO</v>
      </c>
      <c r="F1726" s="53" t="str">
        <f>IFERROR(VLOOKUP(D1726,[29]CODIGOS!$A$1:$I$1872,7,0),"CODIGO INVALIDO ")</f>
        <v>SARAGURO</v>
      </c>
      <c r="G1726" s="53" t="str">
        <f>IFERROR(VLOOKUP(D1726,[29]CODIGOS!$A$1:$I$1872,8,0),"CODIGO INVALIDO ")</f>
        <v>SARAGURO 1</v>
      </c>
      <c r="H1726" s="53" t="s">
        <v>2246</v>
      </c>
      <c r="I1726" s="53">
        <v>-3.62269442579227</v>
      </c>
      <c r="J1726" s="129">
        <v>-79.244921168557497</v>
      </c>
      <c r="K1726" s="24">
        <v>45111</v>
      </c>
      <c r="L1726" s="53" t="s">
        <v>36</v>
      </c>
      <c r="M1726" s="53" t="s">
        <v>17</v>
      </c>
      <c r="N1726" s="148" t="s">
        <v>2247</v>
      </c>
      <c r="O1726" s="148" t="s">
        <v>2244</v>
      </c>
      <c r="P1726" s="53">
        <v>9.3699999999999992</v>
      </c>
      <c r="Q1726" s="53" t="s">
        <v>46</v>
      </c>
      <c r="R1726" s="53" t="s">
        <v>47</v>
      </c>
      <c r="S1726" s="53" t="s">
        <v>176</v>
      </c>
      <c r="T1726" s="53"/>
      <c r="U1726" s="53" t="s">
        <v>50</v>
      </c>
    </row>
    <row r="1727" spans="1:21" s="186" customFormat="1" ht="15" customHeight="1" x14ac:dyDescent="0.25">
      <c r="A1727" s="53" t="str">
        <f>IFERROR(VLOOKUP(D1727,[28]CODIGOS!$A$1:$I$1872,2,0),"CODIGO INVALIDO ")</f>
        <v>ZONA 7</v>
      </c>
      <c r="B1727" s="53" t="str">
        <f>IFERROR(VLOOKUP(D1727,[28]CODIGOS!$A$1:$I$1872,3,0),"CODIGO INVALIDO ")</f>
        <v>LOJA</v>
      </c>
      <c r="C1727" s="53" t="str">
        <f>IFERROR(VLOOKUP(D1727,[28]CODIGOS!$A$1:$I$1872,4,0),"CODIGO INVALIDO ")</f>
        <v>LOJA</v>
      </c>
      <c r="D1727" s="37" t="s">
        <v>61</v>
      </c>
      <c r="E1727" s="53" t="str">
        <f>IFERROR(VLOOKUP(D1727,[29]CODIGOS!$A$1:$I$1872,6,0),"CODIGO INVALIDO ")</f>
        <v>LOJA</v>
      </c>
      <c r="F1727" s="53" t="str">
        <f>IFERROR(VLOOKUP(D1727,[29]CODIGOS!$A$1:$I$1872,7,0),"CODIGO INVALIDO ")</f>
        <v>EL VALLE</v>
      </c>
      <c r="G1727" s="53" t="str">
        <f>IFERROR(VLOOKUP(D1727,[29]CODIGOS!$A$1:$I$1872,8,0),"CODIGO INVALIDO ")</f>
        <v>EL VALLE 1</v>
      </c>
      <c r="H1727" s="53" t="s">
        <v>2248</v>
      </c>
      <c r="I1727" s="53">
        <v>-3.9801051070914601</v>
      </c>
      <c r="J1727" s="129">
        <v>-79.198076745673703</v>
      </c>
      <c r="K1727" s="24">
        <v>45112</v>
      </c>
      <c r="L1727" s="53" t="s">
        <v>36</v>
      </c>
      <c r="M1727" s="53" t="s">
        <v>17</v>
      </c>
      <c r="N1727" s="148" t="s">
        <v>2247</v>
      </c>
      <c r="O1727" s="148" t="s">
        <v>2229</v>
      </c>
      <c r="P1727" s="53">
        <v>7.59</v>
      </c>
      <c r="Q1727" s="53" t="s">
        <v>46</v>
      </c>
      <c r="R1727" s="53" t="s">
        <v>47</v>
      </c>
      <c r="S1727" s="53" t="s">
        <v>83</v>
      </c>
      <c r="T1727" s="53"/>
      <c r="U1727" s="53" t="s">
        <v>50</v>
      </c>
    </row>
    <row r="1728" spans="1:21" s="186" customFormat="1" ht="15" customHeight="1" x14ac:dyDescent="0.25">
      <c r="A1728" s="53" t="str">
        <f>IFERROR(VLOOKUP(D1728,[28]CODIGOS!$A$1:$I$1872,2,0),"CODIGO INVALIDO ")</f>
        <v>ZONA 7</v>
      </c>
      <c r="B1728" s="53" t="str">
        <f>IFERROR(VLOOKUP(D1728,[28]CODIGOS!$A$1:$I$1872,3,0),"CODIGO INVALIDO ")</f>
        <v>LOJA</v>
      </c>
      <c r="C1728" s="53" t="str">
        <f>IFERROR(VLOOKUP(D1728,[28]CODIGOS!$A$1:$I$1872,4,0),"CODIGO INVALIDO ")</f>
        <v>LOJA</v>
      </c>
      <c r="D1728" s="37" t="s">
        <v>61</v>
      </c>
      <c r="E1728" s="53" t="str">
        <f>IFERROR(VLOOKUP(D1728,[29]CODIGOS!$A$1:$I$1872,6,0),"CODIGO INVALIDO ")</f>
        <v>LOJA</v>
      </c>
      <c r="F1728" s="53" t="str">
        <f>IFERROR(VLOOKUP(D1728,[29]CODIGOS!$A$1:$I$1872,7,0),"CODIGO INVALIDO ")</f>
        <v>EL VALLE</v>
      </c>
      <c r="G1728" s="53" t="str">
        <f>IFERROR(VLOOKUP(D1728,[29]CODIGOS!$A$1:$I$1872,8,0),"CODIGO INVALIDO ")</f>
        <v>EL VALLE 1</v>
      </c>
      <c r="H1728" s="53" t="s">
        <v>2249</v>
      </c>
      <c r="I1728" s="53">
        <v>-3.9821001361787198</v>
      </c>
      <c r="J1728" s="129">
        <v>-79.198655383643995</v>
      </c>
      <c r="K1728" s="24">
        <v>45112</v>
      </c>
      <c r="L1728" s="53" t="s">
        <v>36</v>
      </c>
      <c r="M1728" s="53" t="s">
        <v>17</v>
      </c>
      <c r="N1728" s="148" t="s">
        <v>1408</v>
      </c>
      <c r="O1728" s="148" t="s">
        <v>1393</v>
      </c>
      <c r="P1728" s="53">
        <v>10.54</v>
      </c>
      <c r="Q1728" s="53" t="s">
        <v>46</v>
      </c>
      <c r="R1728" s="53" t="s">
        <v>47</v>
      </c>
      <c r="S1728" s="53" t="s">
        <v>751</v>
      </c>
      <c r="T1728" s="53" t="s">
        <v>166</v>
      </c>
      <c r="U1728" s="53" t="s">
        <v>50</v>
      </c>
    </row>
    <row r="1729" spans="1:21" s="186" customFormat="1" ht="15" customHeight="1" x14ac:dyDescent="0.25">
      <c r="A1729" s="53" t="str">
        <f>IFERROR(VLOOKUP(D1729,[28]CODIGOS!$A$1:$I$1872,2,0),"CODIGO INVALIDO ")</f>
        <v>ZONA 7</v>
      </c>
      <c r="B1729" s="53" t="str">
        <f>IFERROR(VLOOKUP(D1729,[28]CODIGOS!$A$1:$I$1872,3,0),"CODIGO INVALIDO ")</f>
        <v>LOJA</v>
      </c>
      <c r="C1729" s="53" t="str">
        <f>IFERROR(VLOOKUP(D1729,[28]CODIGOS!$A$1:$I$1872,4,0),"CODIGO INVALIDO ")</f>
        <v>LOJA</v>
      </c>
      <c r="D1729" s="37" t="s">
        <v>61</v>
      </c>
      <c r="E1729" s="53" t="str">
        <f>IFERROR(VLOOKUP(D1729,[29]CODIGOS!$A$1:$I$1872,6,0),"CODIGO INVALIDO ")</f>
        <v>LOJA</v>
      </c>
      <c r="F1729" s="53" t="str">
        <f>IFERROR(VLOOKUP(D1729,[29]CODIGOS!$A$1:$I$1872,7,0),"CODIGO INVALIDO ")</f>
        <v>EL VALLE</v>
      </c>
      <c r="G1729" s="53" t="str">
        <f>IFERROR(VLOOKUP(D1729,[29]CODIGOS!$A$1:$I$1872,8,0),"CODIGO INVALIDO ")</f>
        <v>EL VALLE 1</v>
      </c>
      <c r="H1729" s="53" t="s">
        <v>2250</v>
      </c>
      <c r="I1729" s="53">
        <v>-3.9769434460214201</v>
      </c>
      <c r="J1729" s="129">
        <v>-79.203695654869094</v>
      </c>
      <c r="K1729" s="24">
        <v>45113</v>
      </c>
      <c r="L1729" s="53" t="s">
        <v>36</v>
      </c>
      <c r="M1729" s="53" t="s">
        <v>17</v>
      </c>
      <c r="N1729" s="148" t="s">
        <v>2251</v>
      </c>
      <c r="O1729" s="148" t="s">
        <v>2252</v>
      </c>
      <c r="P1729" s="53">
        <v>9.7200000000000006</v>
      </c>
      <c r="Q1729" s="53" t="s">
        <v>46</v>
      </c>
      <c r="R1729" s="53" t="s">
        <v>47</v>
      </c>
      <c r="S1729" s="53" t="s">
        <v>75</v>
      </c>
      <c r="T1729" s="53"/>
      <c r="U1729" s="53" t="s">
        <v>50</v>
      </c>
    </row>
    <row r="1730" spans="1:21" s="186" customFormat="1" ht="15" customHeight="1" x14ac:dyDescent="0.25">
      <c r="A1730" s="53" t="str">
        <f>IFERROR(VLOOKUP(D1730,[28]CODIGOS!$A$1:$I$1872,2,0),"CODIGO INVALIDO ")</f>
        <v>ZONA 7</v>
      </c>
      <c r="B1730" s="53" t="str">
        <f>IFERROR(VLOOKUP(D1730,[28]CODIGOS!$A$1:$I$1872,3,0),"CODIGO INVALIDO ")</f>
        <v>LOJA</v>
      </c>
      <c r="C1730" s="53" t="str">
        <f>IFERROR(VLOOKUP(D1730,[28]CODIGOS!$A$1:$I$1872,4,0),"CODIGO INVALIDO ")</f>
        <v>CALVAS</v>
      </c>
      <c r="D1730" s="37" t="s">
        <v>2253</v>
      </c>
      <c r="E1730" s="53" t="str">
        <f>IFERROR(VLOOKUP(D1730,[29]CODIGOS!$A$1:$I$1872,6,0),"CODIGO INVALIDO ")</f>
        <v>CALVAS</v>
      </c>
      <c r="F1730" s="53" t="str">
        <f>IFERROR(VLOOKUP(D1730,[29]CODIGOS!$A$1:$I$1872,7,0),"CODIGO INVALIDO ")</f>
        <v>CARIAMANGA OESTE</v>
      </c>
      <c r="G1730" s="53" t="str">
        <f>IFERROR(VLOOKUP(D1730,[29]CODIGOS!$A$1:$I$1872,8,0),"CODIGO INVALIDO ")</f>
        <v>CARIAMANGA OESTE 1</v>
      </c>
      <c r="H1730" s="53" t="s">
        <v>2254</v>
      </c>
      <c r="I1730" s="53">
        <v>-4.33329543702036</v>
      </c>
      <c r="J1730" s="129">
        <v>-79.555928707122803</v>
      </c>
      <c r="K1730" s="24">
        <v>45114</v>
      </c>
      <c r="L1730" s="53" t="s">
        <v>36</v>
      </c>
      <c r="M1730" s="53" t="s">
        <v>17</v>
      </c>
      <c r="N1730" s="148" t="s">
        <v>1479</v>
      </c>
      <c r="O1730" s="148" t="s">
        <v>2247</v>
      </c>
      <c r="P1730" s="53">
        <v>5.79</v>
      </c>
      <c r="Q1730" s="53" t="s">
        <v>46</v>
      </c>
      <c r="R1730" s="53" t="s">
        <v>47</v>
      </c>
      <c r="S1730" s="53" t="s">
        <v>75</v>
      </c>
      <c r="T1730" s="53"/>
      <c r="U1730" s="53" t="s">
        <v>50</v>
      </c>
    </row>
    <row r="1731" spans="1:21" s="186" customFormat="1" ht="15" customHeight="1" x14ac:dyDescent="0.25">
      <c r="A1731" s="53" t="str">
        <f>IFERROR(VLOOKUP(D1731,[28]CODIGOS!$A$1:$I$1872,2,0),"CODIGO INVALIDO ")</f>
        <v>ZONA 7</v>
      </c>
      <c r="B1731" s="53" t="str">
        <f>IFERROR(VLOOKUP(D1731,[28]CODIGOS!$A$1:$I$1872,3,0),"CODIGO INVALIDO ")</f>
        <v>LOJA</v>
      </c>
      <c r="C1731" s="53" t="str">
        <f>IFERROR(VLOOKUP(D1731,[28]CODIGOS!$A$1:$I$1872,4,0),"CODIGO INVALIDO ")</f>
        <v>LOJA</v>
      </c>
      <c r="D1731" s="37" t="s">
        <v>61</v>
      </c>
      <c r="E1731" s="53" t="str">
        <f>IFERROR(VLOOKUP(D1731,[29]CODIGOS!$A$1:$I$1872,6,0),"CODIGO INVALIDO ")</f>
        <v>LOJA</v>
      </c>
      <c r="F1731" s="53" t="str">
        <f>IFERROR(VLOOKUP(D1731,[29]CODIGOS!$A$1:$I$1872,7,0),"CODIGO INVALIDO ")</f>
        <v>EL VALLE</v>
      </c>
      <c r="G1731" s="53" t="str">
        <f>IFERROR(VLOOKUP(D1731,[29]CODIGOS!$A$1:$I$1872,8,0),"CODIGO INVALIDO ")</f>
        <v>EL VALLE 1</v>
      </c>
      <c r="H1731" s="53" t="s">
        <v>2255</v>
      </c>
      <c r="I1731" s="53">
        <v>-3.97714145152458</v>
      </c>
      <c r="J1731" s="129">
        <v>-79.202794432640005</v>
      </c>
      <c r="K1731" s="24">
        <v>45119</v>
      </c>
      <c r="L1731" s="53" t="s">
        <v>36</v>
      </c>
      <c r="M1731" s="53" t="s">
        <v>17</v>
      </c>
      <c r="N1731" s="148" t="s">
        <v>1391</v>
      </c>
      <c r="O1731" s="148" t="s">
        <v>1481</v>
      </c>
      <c r="P1731" s="53">
        <v>3.65</v>
      </c>
      <c r="Q1731" s="53" t="s">
        <v>46</v>
      </c>
      <c r="R1731" s="53" t="s">
        <v>47</v>
      </c>
      <c r="S1731" s="53" t="s">
        <v>75</v>
      </c>
      <c r="T1731" s="53"/>
      <c r="U1731" s="53" t="s">
        <v>50</v>
      </c>
    </row>
    <row r="1732" spans="1:21" s="186" customFormat="1" ht="15" customHeight="1" x14ac:dyDescent="0.25">
      <c r="A1732" s="53" t="str">
        <f>IFERROR(VLOOKUP(D1732,[28]CODIGOS!$A$1:$I$1872,2,0),"CODIGO INVALIDO ")</f>
        <v>ZONA 7</v>
      </c>
      <c r="B1732" s="53" t="str">
        <f>IFERROR(VLOOKUP(D1732,[28]CODIGOS!$A$1:$I$1872,3,0),"CODIGO INVALIDO ")</f>
        <v>LOJA</v>
      </c>
      <c r="C1732" s="53" t="str">
        <f>IFERROR(VLOOKUP(D1732,[28]CODIGOS!$A$1:$I$1872,4,0),"CODIGO INVALIDO ")</f>
        <v>LOJA</v>
      </c>
      <c r="D1732" s="37" t="s">
        <v>951</v>
      </c>
      <c r="E1732" s="53" t="str">
        <f>IFERROR(VLOOKUP(D1732,[29]CODIGOS!$A$1:$I$1872,6,0),"CODIGO INVALIDO ")</f>
        <v>LOJA</v>
      </c>
      <c r="F1732" s="53" t="str">
        <f>IFERROR(VLOOKUP(D1732,[29]CODIGOS!$A$1:$I$1872,7,0),"CODIGO INVALIDO ")</f>
        <v>TAQUIL</v>
      </c>
      <c r="G1732" s="53" t="str">
        <f>IFERROR(VLOOKUP(D1732,[29]CODIGOS!$A$1:$I$1872,8,0),"CODIGO INVALIDO ")</f>
        <v>TAQUIL 1</v>
      </c>
      <c r="H1732" s="53" t="s">
        <v>2256</v>
      </c>
      <c r="I1732" s="53">
        <v>-3.8006972999999999</v>
      </c>
      <c r="J1732" s="129">
        <v>-79.3489158</v>
      </c>
      <c r="K1732" s="24">
        <v>45141</v>
      </c>
      <c r="L1732" s="53" t="s">
        <v>36</v>
      </c>
      <c r="M1732" s="53" t="s">
        <v>1033</v>
      </c>
      <c r="N1732" s="148">
        <v>0.375</v>
      </c>
      <c r="O1732" s="148">
        <v>0.47222222222222227</v>
      </c>
      <c r="P1732" s="53">
        <v>2.1</v>
      </c>
      <c r="Q1732" s="53" t="s">
        <v>46</v>
      </c>
      <c r="R1732" s="53" t="s">
        <v>47</v>
      </c>
      <c r="S1732" s="53" t="s">
        <v>176</v>
      </c>
      <c r="T1732" s="53"/>
      <c r="U1732" s="53" t="s">
        <v>50</v>
      </c>
    </row>
    <row r="1733" spans="1:21" s="186" customFormat="1" ht="15" customHeight="1" x14ac:dyDescent="0.25">
      <c r="A1733" s="53" t="str">
        <f>IFERROR(VLOOKUP(D1733,[28]CODIGOS!$A$1:$I$1872,2,0),"CODIGO INVALIDO ")</f>
        <v>ZONA 7</v>
      </c>
      <c r="B1733" s="53" t="str">
        <f>IFERROR(VLOOKUP(D1733,[28]CODIGOS!$A$1:$I$1872,3,0),"CODIGO INVALIDO ")</f>
        <v>LOJA</v>
      </c>
      <c r="C1733" s="53" t="str">
        <f>IFERROR(VLOOKUP(D1733,[28]CODIGOS!$A$1:$I$1872,4,0),"CODIGO INVALIDO ")</f>
        <v>LOJA</v>
      </c>
      <c r="D1733" s="37" t="s">
        <v>272</v>
      </c>
      <c r="E1733" s="53" t="str">
        <f>IFERROR(VLOOKUP(D1733,[29]CODIGOS!$A$1:$I$1872,6,0),"CODIGO INVALIDO ")</f>
        <v>LOJA</v>
      </c>
      <c r="F1733" s="53" t="str">
        <f>IFERROR(VLOOKUP(D1733,[29]CODIGOS!$A$1:$I$1872,7,0),"CODIGO INVALIDO ")</f>
        <v>TEBAIDA</v>
      </c>
      <c r="G1733" s="53" t="str">
        <f>IFERROR(VLOOKUP(D1733,[29]CODIGOS!$A$1:$I$1872,8,0),"CODIGO INVALIDO ")</f>
        <v>TEBAIDA 1</v>
      </c>
      <c r="H1733" s="53" t="s">
        <v>2257</v>
      </c>
      <c r="I1733" s="53">
        <v>-4.0051806756200596</v>
      </c>
      <c r="J1733" s="129">
        <v>-79.204438521589793</v>
      </c>
      <c r="K1733" s="24">
        <v>45154</v>
      </c>
      <c r="L1733" s="53" t="s">
        <v>36</v>
      </c>
      <c r="M1733" s="53" t="s">
        <v>1033</v>
      </c>
      <c r="N1733" s="148">
        <v>0.52083333333333337</v>
      </c>
      <c r="O1733" s="148">
        <v>0.5625</v>
      </c>
      <c r="P1733" s="53">
        <v>2.83</v>
      </c>
      <c r="Q1733" s="23" t="s">
        <v>46</v>
      </c>
      <c r="R1733" s="53" t="s">
        <v>47</v>
      </c>
      <c r="S1733" s="53" t="s">
        <v>75</v>
      </c>
      <c r="T1733" s="53"/>
      <c r="U1733" s="53" t="s">
        <v>50</v>
      </c>
    </row>
    <row r="1734" spans="1:21" s="186" customFormat="1" ht="15" customHeight="1" x14ac:dyDescent="0.25">
      <c r="A1734" s="53" t="str">
        <f>IFERROR(VLOOKUP(D1734,[28]CODIGOS!$A$1:$I$1872,2,0),"CODIGO INVALIDO ")</f>
        <v>ZONA 7</v>
      </c>
      <c r="B1734" s="53" t="str">
        <f>IFERROR(VLOOKUP(D1734,[28]CODIGOS!$A$1:$I$1872,3,0),"CODIGO INVALIDO ")</f>
        <v>LOJA</v>
      </c>
      <c r="C1734" s="53" t="str">
        <f>IFERROR(VLOOKUP(D1734,[28]CODIGOS!$A$1:$I$1872,4,0),"CODIGO INVALIDO ")</f>
        <v>LOJA</v>
      </c>
      <c r="D1734" s="37" t="s">
        <v>61</v>
      </c>
      <c r="E1734" s="53" t="str">
        <f>IFERROR(VLOOKUP(D1734,[29]CODIGOS!$A$1:$I$1872,6,0),"CODIGO INVALIDO ")</f>
        <v>LOJA</v>
      </c>
      <c r="F1734" s="53" t="str">
        <f>IFERROR(VLOOKUP(D1734,[29]CODIGOS!$A$1:$I$1872,7,0),"CODIGO INVALIDO ")</f>
        <v>EL VALLE</v>
      </c>
      <c r="G1734" s="53" t="str">
        <f>IFERROR(VLOOKUP(D1734,[29]CODIGOS!$A$1:$I$1872,8,0),"CODIGO INVALIDO ")</f>
        <v>EL VALLE 1</v>
      </c>
      <c r="H1734" s="53" t="s">
        <v>2258</v>
      </c>
      <c r="I1734" s="53">
        <v>-3.9691516241518499</v>
      </c>
      <c r="J1734" s="129">
        <v>-79.198991060256901</v>
      </c>
      <c r="K1734" s="24">
        <v>45155</v>
      </c>
      <c r="L1734" s="53" t="s">
        <v>36</v>
      </c>
      <c r="M1734" s="53" t="s">
        <v>1033</v>
      </c>
      <c r="N1734" s="148">
        <v>0.52430555555555558</v>
      </c>
      <c r="O1734" s="148">
        <v>0.5625</v>
      </c>
      <c r="P1734" s="53">
        <v>6.94</v>
      </c>
      <c r="Q1734" s="23" t="s">
        <v>46</v>
      </c>
      <c r="R1734" s="53" t="s">
        <v>47</v>
      </c>
      <c r="S1734" s="53" t="s">
        <v>176</v>
      </c>
      <c r="T1734" s="53"/>
      <c r="U1734" s="53" t="s">
        <v>50</v>
      </c>
    </row>
    <row r="1735" spans="1:21" s="186" customFormat="1" ht="15" customHeight="1" x14ac:dyDescent="0.25">
      <c r="A1735" s="53" t="str">
        <f>IFERROR(VLOOKUP(D1735,[28]CODIGOS!$A$1:$I$1872,2,0),"CODIGO INVALIDO ")</f>
        <v>ZONA 7</v>
      </c>
      <c r="B1735" s="53" t="str">
        <f>IFERROR(VLOOKUP(D1735,[28]CODIGOS!$A$1:$I$1872,3,0),"CODIGO INVALIDO ")</f>
        <v>LOJA</v>
      </c>
      <c r="C1735" s="53" t="str">
        <f>IFERROR(VLOOKUP(D1735,[28]CODIGOS!$A$1:$I$1872,4,0),"CODIGO INVALIDO ")</f>
        <v>SARAGURO</v>
      </c>
      <c r="D1735" s="37" t="s">
        <v>510</v>
      </c>
      <c r="E1735" s="53" t="str">
        <f>IFERROR(VLOOKUP(D1735,[29]CODIGOS!$A$1:$I$1872,6,0),"CODIGO INVALIDO ")</f>
        <v>SARAGURO</v>
      </c>
      <c r="F1735" s="53" t="str">
        <f>IFERROR(VLOOKUP(D1735,[29]CODIGOS!$A$1:$I$1872,7,0),"CODIGO INVALIDO ")</f>
        <v>SARAGURO</v>
      </c>
      <c r="G1735" s="53" t="str">
        <f>IFERROR(VLOOKUP(D1735,[29]CODIGOS!$A$1:$I$1872,8,0),"CODIGO INVALIDO ")</f>
        <v>SARAGURO 1</v>
      </c>
      <c r="H1735" s="53" t="s">
        <v>2259</v>
      </c>
      <c r="I1735" s="53">
        <v>-3.62315933</v>
      </c>
      <c r="J1735" s="129">
        <v>-79.244564139999994</v>
      </c>
      <c r="K1735" s="24">
        <v>45161</v>
      </c>
      <c r="L1735" s="53" t="s">
        <v>36</v>
      </c>
      <c r="M1735" s="53" t="s">
        <v>1033</v>
      </c>
      <c r="N1735" s="148">
        <v>0.45833333333333331</v>
      </c>
      <c r="O1735" s="148">
        <v>0.57638888888888895</v>
      </c>
      <c r="P1735" s="53">
        <v>8.2200000000000006</v>
      </c>
      <c r="Q1735" s="23" t="s">
        <v>46</v>
      </c>
      <c r="R1735" s="53" t="s">
        <v>47</v>
      </c>
      <c r="S1735" s="53" t="s">
        <v>75</v>
      </c>
      <c r="T1735" s="53"/>
      <c r="U1735" s="53" t="s">
        <v>50</v>
      </c>
    </row>
    <row r="1736" spans="1:21" s="186" customFormat="1" ht="15" customHeight="1" x14ac:dyDescent="0.25">
      <c r="A1736" s="53" t="str">
        <f>IFERROR(VLOOKUP(D1736,[28]CODIGOS!$A$1:$I$1872,2,0),"CODIGO INVALIDO ")</f>
        <v>ZONA 7</v>
      </c>
      <c r="B1736" s="53" t="str">
        <f>IFERROR(VLOOKUP(D1736,[28]CODIGOS!$A$1:$I$1872,3,0),"CODIGO INVALIDO ")</f>
        <v>LOJA</v>
      </c>
      <c r="C1736" s="53" t="str">
        <f>IFERROR(VLOOKUP(D1736,[28]CODIGOS!$A$1:$I$1872,4,0),"CODIGO INVALIDO ")</f>
        <v>LOJA</v>
      </c>
      <c r="D1736" s="37" t="s">
        <v>61</v>
      </c>
      <c r="E1736" s="53" t="str">
        <f>IFERROR(VLOOKUP(D1736,[29]CODIGOS!$A$1:$I$1872,6,0),"CODIGO INVALIDO ")</f>
        <v>LOJA</v>
      </c>
      <c r="F1736" s="53" t="str">
        <f>IFERROR(VLOOKUP(D1736,[29]CODIGOS!$A$1:$I$1872,7,0),"CODIGO INVALIDO ")</f>
        <v>EL VALLE</v>
      </c>
      <c r="G1736" s="53" t="str">
        <f>IFERROR(VLOOKUP(D1736,[29]CODIGOS!$A$1:$I$1872,8,0),"CODIGO INVALIDO ")</f>
        <v>EL VALLE 1</v>
      </c>
      <c r="H1736" s="53" t="s">
        <v>2260</v>
      </c>
      <c r="I1736" s="53">
        <v>-3.9790412316363599</v>
      </c>
      <c r="J1736" s="129">
        <v>-79.201029539108205</v>
      </c>
      <c r="K1736" s="24">
        <v>45203</v>
      </c>
      <c r="L1736" s="53" t="s">
        <v>36</v>
      </c>
      <c r="M1736" s="53" t="s">
        <v>1033</v>
      </c>
      <c r="N1736" s="148" t="s">
        <v>2232</v>
      </c>
      <c r="O1736" s="148" t="s">
        <v>2261</v>
      </c>
      <c r="P1736" s="53">
        <v>14.33</v>
      </c>
      <c r="Q1736" s="53" t="s">
        <v>46</v>
      </c>
      <c r="R1736" s="53" t="s">
        <v>47</v>
      </c>
      <c r="S1736" s="53" t="s">
        <v>75</v>
      </c>
      <c r="T1736" s="53" t="s">
        <v>448</v>
      </c>
      <c r="U1736" s="53" t="s">
        <v>50</v>
      </c>
    </row>
    <row r="1737" spans="1:21" s="186" customFormat="1" ht="15" customHeight="1" x14ac:dyDescent="0.25">
      <c r="A1737" s="53" t="str">
        <f>IFERROR(VLOOKUP(D1737,[28]CODIGOS!$A$1:$I$1872,2,0),"CODIGO INVALIDO ")</f>
        <v>ZONA 7</v>
      </c>
      <c r="B1737" s="53" t="str">
        <f>IFERROR(VLOOKUP(D1737,[28]CODIGOS!$A$1:$I$1872,3,0),"CODIGO INVALIDO ")</f>
        <v>LOJA</v>
      </c>
      <c r="C1737" s="53" t="str">
        <f>IFERROR(VLOOKUP(D1737,[28]CODIGOS!$A$1:$I$1872,4,0),"CODIGO INVALIDO ")</f>
        <v>MACARA</v>
      </c>
      <c r="D1737" s="37" t="s">
        <v>2262</v>
      </c>
      <c r="E1737" s="53" t="str">
        <f>IFERROR(VLOOKUP(D1737,[29]CODIGOS!$A$1:$I$1872,6,0),"CODIGO INVALIDO ")</f>
        <v>MACARA</v>
      </c>
      <c r="F1737" s="53" t="str">
        <f>IFERROR(VLOOKUP(D1737,[29]CODIGOS!$A$1:$I$1872,7,0),"CODIGO INVALIDO ")</f>
        <v>MACARA</v>
      </c>
      <c r="G1737" s="53" t="str">
        <f>IFERROR(VLOOKUP(D1737,[29]CODIGOS!$A$1:$I$1872,8,0),"CODIGO INVALIDO ")</f>
        <v>MACARA 1</v>
      </c>
      <c r="H1737" s="53" t="s">
        <v>2263</v>
      </c>
      <c r="I1737" s="53">
        <v>-4.3662236758029298</v>
      </c>
      <c r="J1737" s="129">
        <v>-79.937496204332305</v>
      </c>
      <c r="K1737" s="24">
        <v>45211</v>
      </c>
      <c r="L1737" s="53" t="s">
        <v>36</v>
      </c>
      <c r="M1737" s="53" t="s">
        <v>1033</v>
      </c>
      <c r="N1737" s="148">
        <v>0.52083333333333337</v>
      </c>
      <c r="O1737" s="148" t="s">
        <v>2264</v>
      </c>
      <c r="P1737" s="53">
        <v>36.08</v>
      </c>
      <c r="Q1737" s="53" t="s">
        <v>46</v>
      </c>
      <c r="R1737" s="23" t="s">
        <v>47</v>
      </c>
      <c r="S1737" s="23" t="s">
        <v>176</v>
      </c>
      <c r="T1737" s="53"/>
      <c r="U1737" s="53" t="s">
        <v>50</v>
      </c>
    </row>
    <row r="1738" spans="1:21" s="186" customFormat="1" ht="15" customHeight="1" x14ac:dyDescent="0.2">
      <c r="A1738" s="53" t="str">
        <f>IFERROR(VLOOKUP(D1738,[28]CODIGOS!$A$1:$I$1872,2,0),"CODIGO INVALIDO ")</f>
        <v>ZONA 7</v>
      </c>
      <c r="B1738" s="53" t="str">
        <f>IFERROR(VLOOKUP(D1738,[28]CODIGOS!$A$1:$I$1872,3,0),"CODIGO INVALIDO ")</f>
        <v>LOJA</v>
      </c>
      <c r="C1738" s="53" t="str">
        <f>IFERROR(VLOOKUP(D1738,[28]CODIGOS!$A$1:$I$1872,4,0),"CODIGO INVALIDO ")</f>
        <v>CATAMAYO</v>
      </c>
      <c r="D1738" s="37" t="s">
        <v>2265</v>
      </c>
      <c r="E1738" s="53" t="str">
        <f>IFERROR(VLOOKUP(D1738,[29]CODIGOS!$A$1:$I$1872,6,0),"CODIGO INVALIDO ")</f>
        <v>CATAMAYO</v>
      </c>
      <c r="F1738" s="53" t="str">
        <f>IFERROR(VLOOKUP(D1738,[29]CODIGOS!$A$1:$I$1872,7,0),"CODIGO INVALIDO ")</f>
        <v>CATAMAYO SAN JOSE</v>
      </c>
      <c r="G1738" s="53" t="str">
        <f>IFERROR(VLOOKUP(D1738,[29]CODIGOS!$A$1:$I$1872,8,0),"CODIGO INVALIDO ")</f>
        <v>CATAMAYO SAN JOSE 1</v>
      </c>
      <c r="H1738" s="53" t="s">
        <v>2266</v>
      </c>
      <c r="I1738" s="53">
        <v>-3.98370771516585</v>
      </c>
      <c r="J1738" s="129">
        <v>-79.332661628723102</v>
      </c>
      <c r="K1738" s="67">
        <v>45231</v>
      </c>
      <c r="L1738" s="53" t="s">
        <v>36</v>
      </c>
      <c r="M1738" s="53" t="s">
        <v>1033</v>
      </c>
      <c r="N1738" s="148" t="s">
        <v>2267</v>
      </c>
      <c r="O1738" s="148" t="s">
        <v>2245</v>
      </c>
      <c r="P1738" s="53">
        <v>6.3</v>
      </c>
      <c r="Q1738" s="53" t="s">
        <v>46</v>
      </c>
      <c r="R1738" s="23" t="s">
        <v>2115</v>
      </c>
      <c r="S1738" s="23" t="s">
        <v>154</v>
      </c>
      <c r="T1738" s="53"/>
      <c r="U1738" s="23" t="s">
        <v>50</v>
      </c>
    </row>
    <row r="1739" spans="1:21" s="186" customFormat="1" ht="15" customHeight="1" x14ac:dyDescent="0.25">
      <c r="A1739" s="53" t="str">
        <f>IFERROR(VLOOKUP(D1739,[28]CODIGOS!$A$1:$I$1872,2,0),"CODIGO INVALIDO ")</f>
        <v>ZONA 7</v>
      </c>
      <c r="B1739" s="53" t="str">
        <f>IFERROR(VLOOKUP(D1739,[28]CODIGOS!$A$1:$I$1872,3,0),"CODIGO INVALIDO ")</f>
        <v>EL ORO</v>
      </c>
      <c r="C1739" s="53" t="str">
        <f>IFERROR(VLOOKUP(D1739,[28]CODIGOS!$A$1:$I$1872,4,0),"CODIGO INVALIDO ")</f>
        <v>MACHALA</v>
      </c>
      <c r="D1739" s="37" t="s">
        <v>136</v>
      </c>
      <c r="E1739" s="53" t="str">
        <f>IFERROR(VLOOKUP(D1739,[29]CODIGOS!$A$1:$I$1872,6,0),"CODIGO INVALIDO ")</f>
        <v>MACHALA</v>
      </c>
      <c r="F1739" s="53" t="str">
        <f>IFERROR(VLOOKUP(D1739,[29]CODIGOS!$A$1:$I$1872,7,0),"CODIGO INVALIDO ")</f>
        <v>LAS KATYAS</v>
      </c>
      <c r="G1739" s="53" t="str">
        <f>IFERROR(VLOOKUP(D1739,[29]CODIGOS!$A$1:$I$1872,8,0),"CODIGO INVALIDO ")</f>
        <v>LAS KATYAS 2</v>
      </c>
      <c r="H1739" s="53" t="s">
        <v>2268</v>
      </c>
      <c r="I1739" s="53">
        <v>-3.2657509419244199</v>
      </c>
      <c r="J1739" s="129">
        <v>-80.001668930053697</v>
      </c>
      <c r="K1739" s="24">
        <v>44933</v>
      </c>
      <c r="L1739" s="53" t="s">
        <v>137</v>
      </c>
      <c r="M1739" s="53" t="s">
        <v>17</v>
      </c>
      <c r="N1739" s="148" t="s">
        <v>1720</v>
      </c>
      <c r="O1739" s="148" t="s">
        <v>1518</v>
      </c>
      <c r="P1739" s="53">
        <v>8.6999999999999993</v>
      </c>
      <c r="Q1739" s="53" t="s">
        <v>46</v>
      </c>
      <c r="R1739" s="53" t="s">
        <v>47</v>
      </c>
      <c r="S1739" s="53" t="s">
        <v>83</v>
      </c>
      <c r="T1739" s="53"/>
      <c r="U1739" s="53" t="s">
        <v>50</v>
      </c>
    </row>
    <row r="1740" spans="1:21" s="186" customFormat="1" ht="15" customHeight="1" x14ac:dyDescent="0.25">
      <c r="A1740" s="53" t="str">
        <f>IFERROR(VLOOKUP(D1740,[28]CODIGOS!$A$1:$I$1872,2,0),"CODIGO INVALIDO ")</f>
        <v>ZONA 7</v>
      </c>
      <c r="B1740" s="53" t="str">
        <f>IFERROR(VLOOKUP(D1740,[28]CODIGOS!$A$1:$I$1872,3,0),"CODIGO INVALIDO ")</f>
        <v>EL ORO</v>
      </c>
      <c r="C1740" s="53" t="str">
        <f>IFERROR(VLOOKUP(D1740,[28]CODIGOS!$A$1:$I$1872,4,0),"CODIGO INVALIDO ")</f>
        <v>MACHALA</v>
      </c>
      <c r="D1740" s="37" t="s">
        <v>136</v>
      </c>
      <c r="E1740" s="53" t="str">
        <f>IFERROR(VLOOKUP(D1740,[29]CODIGOS!$A$1:$I$1872,6,0),"CODIGO INVALIDO ")</f>
        <v>MACHALA</v>
      </c>
      <c r="F1740" s="53" t="str">
        <f>IFERROR(VLOOKUP(D1740,[29]CODIGOS!$A$1:$I$1872,7,0),"CODIGO INVALIDO ")</f>
        <v>LAS KATYAS</v>
      </c>
      <c r="G1740" s="53" t="str">
        <f>IFERROR(VLOOKUP(D1740,[29]CODIGOS!$A$1:$I$1872,8,0),"CODIGO INVALIDO ")</f>
        <v>LAS KATYAS 2</v>
      </c>
      <c r="H1740" s="53" t="s">
        <v>2269</v>
      </c>
      <c r="I1740" s="53">
        <v>-3.2711334124934899</v>
      </c>
      <c r="J1740" s="129">
        <v>-80.002704262733403</v>
      </c>
      <c r="K1740" s="24">
        <v>44944</v>
      </c>
      <c r="L1740" s="53" t="s">
        <v>137</v>
      </c>
      <c r="M1740" s="53" t="s">
        <v>17</v>
      </c>
      <c r="N1740" s="148" t="s">
        <v>2270</v>
      </c>
      <c r="O1740" s="148" t="s">
        <v>1473</v>
      </c>
      <c r="P1740" s="53">
        <v>19.579999999999998</v>
      </c>
      <c r="Q1740" s="53" t="s">
        <v>46</v>
      </c>
      <c r="R1740" s="53" t="s">
        <v>47</v>
      </c>
      <c r="S1740" s="53" t="s">
        <v>83</v>
      </c>
      <c r="T1740" s="53"/>
      <c r="U1740" s="53" t="s">
        <v>50</v>
      </c>
    </row>
    <row r="1741" spans="1:21" s="186" customFormat="1" ht="15" customHeight="1" x14ac:dyDescent="0.25">
      <c r="A1741" s="53" t="str">
        <f>IFERROR(VLOOKUP(D1741,[28]CODIGOS!$A$1:$I$1872,2,0),"CODIGO INVALIDO ")</f>
        <v>ZONA 7</v>
      </c>
      <c r="B1741" s="53" t="str">
        <f>IFERROR(VLOOKUP(D1741,[28]CODIGOS!$A$1:$I$1872,3,0),"CODIGO INVALIDO ")</f>
        <v>EL ORO</v>
      </c>
      <c r="C1741" s="53" t="str">
        <f>IFERROR(VLOOKUP(D1741,[28]CODIGOS!$A$1:$I$1872,4,0),"CODIGO INVALIDO ")</f>
        <v>MACHALA</v>
      </c>
      <c r="D1741" s="37" t="s">
        <v>136</v>
      </c>
      <c r="E1741" s="53" t="str">
        <f>IFERROR(VLOOKUP(D1741,[29]CODIGOS!$A$1:$I$1872,6,0),"CODIGO INVALIDO ")</f>
        <v>MACHALA</v>
      </c>
      <c r="F1741" s="53" t="str">
        <f>IFERROR(VLOOKUP(D1741,[29]CODIGOS!$A$1:$I$1872,7,0),"CODIGO INVALIDO ")</f>
        <v>LAS KATYAS</v>
      </c>
      <c r="G1741" s="53" t="str">
        <f>IFERROR(VLOOKUP(D1741,[29]CODIGOS!$A$1:$I$1872,8,0),"CODIGO INVALIDO ")</f>
        <v>LAS KATYAS 2</v>
      </c>
      <c r="H1741" s="53" t="s">
        <v>2271</v>
      </c>
      <c r="I1741" s="53">
        <v>-3.2479377044896101</v>
      </c>
      <c r="J1741" s="129">
        <v>-79.813270568847599</v>
      </c>
      <c r="K1741" s="24">
        <v>44949</v>
      </c>
      <c r="L1741" s="53" t="s">
        <v>137</v>
      </c>
      <c r="M1741" s="53" t="s">
        <v>17</v>
      </c>
      <c r="N1741" s="148" t="s">
        <v>1408</v>
      </c>
      <c r="O1741" s="148" t="s">
        <v>1728</v>
      </c>
      <c r="P1741" s="53">
        <v>47.43</v>
      </c>
      <c r="Q1741" s="53" t="s">
        <v>46</v>
      </c>
      <c r="R1741" s="53" t="s">
        <v>47</v>
      </c>
      <c r="S1741" s="53" t="s">
        <v>176</v>
      </c>
      <c r="T1741" s="53"/>
      <c r="U1741" s="53" t="s">
        <v>50</v>
      </c>
    </row>
    <row r="1742" spans="1:21" s="186" customFormat="1" ht="15" customHeight="1" x14ac:dyDescent="0.25">
      <c r="A1742" s="53" t="str">
        <f>IFERROR(VLOOKUP(D1742,[28]CODIGOS!$A$1:$I$1872,2,0),"CODIGO INVALIDO ")</f>
        <v>ZONA 7</v>
      </c>
      <c r="B1742" s="53" t="str">
        <f>IFERROR(VLOOKUP(D1742,[28]CODIGOS!$A$1:$I$1872,3,0),"CODIGO INVALIDO ")</f>
        <v>EL ORO</v>
      </c>
      <c r="C1742" s="53" t="str">
        <f>IFERROR(VLOOKUP(D1742,[28]CODIGOS!$A$1:$I$1872,4,0),"CODIGO INVALIDO ")</f>
        <v>MACHALA</v>
      </c>
      <c r="D1742" s="37" t="s">
        <v>136</v>
      </c>
      <c r="E1742" s="53" t="str">
        <f>IFERROR(VLOOKUP(D1742,[29]CODIGOS!$A$1:$I$1872,6,0),"CODIGO INVALIDO ")</f>
        <v>MACHALA</v>
      </c>
      <c r="F1742" s="53" t="str">
        <f>IFERROR(VLOOKUP(D1742,[29]CODIGOS!$A$1:$I$1872,7,0),"CODIGO INVALIDO ")</f>
        <v>LAS KATYAS</v>
      </c>
      <c r="G1742" s="53" t="str">
        <f>IFERROR(VLOOKUP(D1742,[29]CODIGOS!$A$1:$I$1872,8,0),"CODIGO INVALIDO ")</f>
        <v>LAS KATYAS 2</v>
      </c>
      <c r="H1742" s="53" t="s">
        <v>2272</v>
      </c>
      <c r="I1742" s="53">
        <v>-3.3391107092315</v>
      </c>
      <c r="J1742" s="129">
        <v>-79.814558029174805</v>
      </c>
      <c r="K1742" s="24">
        <v>44960</v>
      </c>
      <c r="L1742" s="53" t="s">
        <v>137</v>
      </c>
      <c r="M1742" s="53" t="s">
        <v>17</v>
      </c>
      <c r="N1742" s="148" t="s">
        <v>1477</v>
      </c>
      <c r="O1742" s="148" t="s">
        <v>1447</v>
      </c>
      <c r="P1742" s="53">
        <v>5.7</v>
      </c>
      <c r="Q1742" s="53" t="s">
        <v>46</v>
      </c>
      <c r="R1742" s="53" t="s">
        <v>47</v>
      </c>
      <c r="S1742" s="53" t="s">
        <v>329</v>
      </c>
      <c r="T1742" s="53" t="s">
        <v>329</v>
      </c>
      <c r="U1742" s="53" t="s">
        <v>50</v>
      </c>
    </row>
    <row r="1743" spans="1:21" s="186" customFormat="1" ht="15" customHeight="1" x14ac:dyDescent="0.25">
      <c r="A1743" s="53" t="str">
        <f>IFERROR(VLOOKUP(D1743,[28]CODIGOS!$A$1:$I$1872,2,0),"CODIGO INVALIDO ")</f>
        <v>ZONA 7</v>
      </c>
      <c r="B1743" s="53" t="str">
        <f>IFERROR(VLOOKUP(D1743,[28]CODIGOS!$A$1:$I$1872,3,0),"CODIGO INVALIDO ")</f>
        <v>EL ORO</v>
      </c>
      <c r="C1743" s="53" t="str">
        <f>IFERROR(VLOOKUP(D1743,[28]CODIGOS!$A$1:$I$1872,4,0),"CODIGO INVALIDO ")</f>
        <v>MACHALA</v>
      </c>
      <c r="D1743" s="37" t="s">
        <v>136</v>
      </c>
      <c r="E1743" s="53" t="str">
        <f>IFERROR(VLOOKUP(D1743,[29]CODIGOS!$A$1:$I$1872,6,0),"CODIGO INVALIDO ")</f>
        <v>MACHALA</v>
      </c>
      <c r="F1743" s="53" t="str">
        <f>IFERROR(VLOOKUP(D1743,[29]CODIGOS!$A$1:$I$1872,7,0),"CODIGO INVALIDO ")</f>
        <v>LAS KATYAS</v>
      </c>
      <c r="G1743" s="53" t="str">
        <f>IFERROR(VLOOKUP(D1743,[29]CODIGOS!$A$1:$I$1872,8,0),"CODIGO INVALIDO ")</f>
        <v>LAS KATYAS 2</v>
      </c>
      <c r="H1743" s="53" t="s">
        <v>2273</v>
      </c>
      <c r="I1743" s="53">
        <v>-3.2454097631492198</v>
      </c>
      <c r="J1743" s="129">
        <v>-79.944612979888902</v>
      </c>
      <c r="K1743" s="24">
        <v>44979</v>
      </c>
      <c r="L1743" s="53" t="s">
        <v>137</v>
      </c>
      <c r="M1743" s="53" t="s">
        <v>17</v>
      </c>
      <c r="N1743" s="148" t="s">
        <v>2274</v>
      </c>
      <c r="O1743" s="148" t="s">
        <v>1728</v>
      </c>
      <c r="P1743" s="53">
        <v>28.42</v>
      </c>
      <c r="Q1743" s="53" t="s">
        <v>46</v>
      </c>
      <c r="R1743" s="53" t="s">
        <v>47</v>
      </c>
      <c r="S1743" s="53" t="s">
        <v>513</v>
      </c>
      <c r="T1743" s="53" t="s">
        <v>496</v>
      </c>
      <c r="U1743" s="53" t="s">
        <v>50</v>
      </c>
    </row>
    <row r="1744" spans="1:21" s="186" customFormat="1" ht="15" customHeight="1" x14ac:dyDescent="0.25">
      <c r="A1744" s="53" t="str">
        <f>IFERROR(VLOOKUP(D1744,[28]CODIGOS!$A$1:$I$1872,2,0),"CODIGO INVALIDO ")</f>
        <v>ZONA 7</v>
      </c>
      <c r="B1744" s="53" t="str">
        <f>IFERROR(VLOOKUP(D1744,[28]CODIGOS!$A$1:$I$1872,3,0),"CODIGO INVALIDO ")</f>
        <v>EL ORO</v>
      </c>
      <c r="C1744" s="53" t="str">
        <f>IFERROR(VLOOKUP(D1744,[28]CODIGOS!$A$1:$I$1872,4,0),"CODIGO INVALIDO ")</f>
        <v>MACHALA</v>
      </c>
      <c r="D1744" s="37" t="s">
        <v>136</v>
      </c>
      <c r="E1744" s="53" t="str">
        <f>IFERROR(VLOOKUP(D1744,[29]CODIGOS!$A$1:$I$1872,6,0),"CODIGO INVALIDO ")</f>
        <v>MACHALA</v>
      </c>
      <c r="F1744" s="53" t="str">
        <f>IFERROR(VLOOKUP(D1744,[29]CODIGOS!$A$1:$I$1872,7,0),"CODIGO INVALIDO ")</f>
        <v>LAS KATYAS</v>
      </c>
      <c r="G1744" s="53" t="str">
        <f>IFERROR(VLOOKUP(D1744,[29]CODIGOS!$A$1:$I$1872,8,0),"CODIGO INVALIDO ")</f>
        <v>LAS KATYAS 2</v>
      </c>
      <c r="H1744" s="53" t="s">
        <v>2275</v>
      </c>
      <c r="I1744" s="53">
        <v>-3.5447807999999998</v>
      </c>
      <c r="J1744" s="129">
        <v>-80.117813999999996</v>
      </c>
      <c r="K1744" s="24">
        <v>44980</v>
      </c>
      <c r="L1744" s="53" t="s">
        <v>137</v>
      </c>
      <c r="M1744" s="53" t="s">
        <v>17</v>
      </c>
      <c r="N1744" s="148" t="s">
        <v>1720</v>
      </c>
      <c r="O1744" s="148" t="s">
        <v>1481</v>
      </c>
      <c r="P1744" s="53">
        <v>21.48</v>
      </c>
      <c r="Q1744" s="53" t="s">
        <v>46</v>
      </c>
      <c r="R1744" s="53" t="s">
        <v>47</v>
      </c>
      <c r="S1744" s="53" t="s">
        <v>1157</v>
      </c>
      <c r="T1744" s="23" t="s">
        <v>1022</v>
      </c>
      <c r="U1744" s="53" t="s">
        <v>50</v>
      </c>
    </row>
    <row r="1745" spans="1:21" s="186" customFormat="1" ht="15" customHeight="1" x14ac:dyDescent="0.25">
      <c r="A1745" s="53" t="str">
        <f>IFERROR(VLOOKUP(D1745,[28]CODIGOS!$A$1:$I$1872,2,0),"CODIGO INVALIDO ")</f>
        <v>ZONA 7</v>
      </c>
      <c r="B1745" s="53" t="str">
        <f>IFERROR(VLOOKUP(D1745,[28]CODIGOS!$A$1:$I$1872,3,0),"CODIGO INVALIDO ")</f>
        <v>EL ORO</v>
      </c>
      <c r="C1745" s="53" t="str">
        <f>IFERROR(VLOOKUP(D1745,[28]CODIGOS!$A$1:$I$1872,4,0),"CODIGO INVALIDO ")</f>
        <v>PASAJE</v>
      </c>
      <c r="D1745" s="37" t="s">
        <v>1177</v>
      </c>
      <c r="E1745" s="53" t="str">
        <f>IFERROR(VLOOKUP(D1745,[29]CODIGOS!$A$1:$I$1872,6,0),"CODIGO INVALIDO ")</f>
        <v>PASAJE</v>
      </c>
      <c r="F1745" s="53" t="str">
        <f>IFERROR(VLOOKUP(D1745,[29]CODIGOS!$A$1:$I$1872,7,0),"CODIGO INVALIDO ")</f>
        <v>LAS PRADERAS</v>
      </c>
      <c r="G1745" s="53" t="str">
        <f>IFERROR(VLOOKUP(D1745,[29]CODIGOS!$A$1:$I$1872,8,0),"CODIGO INVALIDO ")</f>
        <v>LAS PRADERAS 1</v>
      </c>
      <c r="H1745" s="53" t="s">
        <v>2276</v>
      </c>
      <c r="I1745" s="53">
        <v>-3.2459239218762801</v>
      </c>
      <c r="J1745" s="129">
        <v>-79.960041046142507</v>
      </c>
      <c r="K1745" s="24">
        <v>44995</v>
      </c>
      <c r="L1745" s="53" t="s">
        <v>137</v>
      </c>
      <c r="M1745" s="53" t="s">
        <v>17</v>
      </c>
      <c r="N1745" s="148" t="s">
        <v>1391</v>
      </c>
      <c r="O1745" s="148" t="s">
        <v>1477</v>
      </c>
      <c r="P1745" s="53">
        <v>14.85</v>
      </c>
      <c r="Q1745" s="53" t="s">
        <v>46</v>
      </c>
      <c r="R1745" s="53" t="s">
        <v>47</v>
      </c>
      <c r="S1745" s="53" t="s">
        <v>496</v>
      </c>
      <c r="T1745" s="53" t="s">
        <v>907</v>
      </c>
      <c r="U1745" s="53" t="s">
        <v>50</v>
      </c>
    </row>
    <row r="1746" spans="1:21" s="186" customFormat="1" ht="15" customHeight="1" x14ac:dyDescent="0.25">
      <c r="A1746" s="53" t="str">
        <f>IFERROR(VLOOKUP(D1746,[28]CODIGOS!$A$1:$I$1872,2,0),"CODIGO INVALIDO ")</f>
        <v>ZONA 7</v>
      </c>
      <c r="B1746" s="53" t="str">
        <f>IFERROR(VLOOKUP(D1746,[28]CODIGOS!$A$1:$I$1872,3,0),"CODIGO INVALIDO ")</f>
        <v>EL ORO</v>
      </c>
      <c r="C1746" s="53" t="str">
        <f>IFERROR(VLOOKUP(D1746,[28]CODIGOS!$A$1:$I$1872,4,0),"CODIGO INVALIDO ")</f>
        <v>MACHALA</v>
      </c>
      <c r="D1746" s="37" t="s">
        <v>136</v>
      </c>
      <c r="E1746" s="53" t="str">
        <f>IFERROR(VLOOKUP(D1746,[29]CODIGOS!$A$1:$I$1872,6,0),"CODIGO INVALIDO ")</f>
        <v>MACHALA</v>
      </c>
      <c r="F1746" s="53" t="str">
        <f>IFERROR(VLOOKUP(D1746,[29]CODIGOS!$A$1:$I$1872,7,0),"CODIGO INVALIDO ")</f>
        <v>LAS KATYAS</v>
      </c>
      <c r="G1746" s="53" t="str">
        <f>IFERROR(VLOOKUP(D1746,[29]CODIGOS!$A$1:$I$1872,8,0),"CODIGO INVALIDO ")</f>
        <v>LAS KATYAS 2</v>
      </c>
      <c r="H1746" s="53" t="s">
        <v>2272</v>
      </c>
      <c r="I1746" s="53">
        <v>-3.3400723000000001</v>
      </c>
      <c r="J1746" s="129">
        <v>-79.814895399999997</v>
      </c>
      <c r="K1746" s="24">
        <v>44995</v>
      </c>
      <c r="L1746" s="53" t="s">
        <v>137</v>
      </c>
      <c r="M1746" s="53" t="s">
        <v>17</v>
      </c>
      <c r="N1746" s="148" t="s">
        <v>1442</v>
      </c>
      <c r="O1746" s="148" t="s">
        <v>1553</v>
      </c>
      <c r="P1746" s="53">
        <v>4</v>
      </c>
      <c r="Q1746" s="53" t="s">
        <v>46</v>
      </c>
      <c r="R1746" s="53" t="s">
        <v>2115</v>
      </c>
      <c r="S1746" s="53" t="s">
        <v>441</v>
      </c>
      <c r="T1746" s="53"/>
      <c r="U1746" s="53" t="s">
        <v>50</v>
      </c>
    </row>
    <row r="1747" spans="1:21" s="186" customFormat="1" ht="15" customHeight="1" x14ac:dyDescent="0.25">
      <c r="A1747" s="53" t="str">
        <f>IFERROR(VLOOKUP(D1747,[28]CODIGOS!$A$1:$I$1872,2,0),"CODIGO INVALIDO ")</f>
        <v>ZONA 7</v>
      </c>
      <c r="B1747" s="53" t="str">
        <f>IFERROR(VLOOKUP(D1747,[28]CODIGOS!$A$1:$I$1872,3,0),"CODIGO INVALIDO ")</f>
        <v>EL ORO</v>
      </c>
      <c r="C1747" s="53" t="str">
        <f>IFERROR(VLOOKUP(D1747,[28]CODIGOS!$A$1:$I$1872,4,0),"CODIGO INVALIDO ")</f>
        <v>MACHALA</v>
      </c>
      <c r="D1747" s="37" t="s">
        <v>2277</v>
      </c>
      <c r="E1747" s="53" t="str">
        <f>IFERROR(VLOOKUP(D1747,[29]CODIGOS!$A$1:$I$1872,6,0),"CODIGO INVALIDO ")</f>
        <v>MACHALA</v>
      </c>
      <c r="F1747" s="53" t="str">
        <f>IFERROR(VLOOKUP(D1747,[29]CODIGOS!$A$1:$I$1872,7,0),"CODIGO INVALIDO ")</f>
        <v>LAS KATYAS</v>
      </c>
      <c r="G1747" s="53" t="str">
        <f>IFERROR(VLOOKUP(D1747,[29]CODIGOS!$A$1:$I$1872,8,0),"CODIGO INVALIDO ")</f>
        <v>LAS KATYAS 3</v>
      </c>
      <c r="H1747" s="53" t="s">
        <v>2278</v>
      </c>
      <c r="I1747" s="53">
        <v>-3.7198395237111401</v>
      </c>
      <c r="J1747" s="129">
        <v>-79.618520736694293</v>
      </c>
      <c r="K1747" s="24">
        <v>45000</v>
      </c>
      <c r="L1747" s="53" t="s">
        <v>137</v>
      </c>
      <c r="M1747" s="53" t="s">
        <v>17</v>
      </c>
      <c r="N1747" s="148" t="s">
        <v>1949</v>
      </c>
      <c r="O1747" s="148" t="s">
        <v>1477</v>
      </c>
      <c r="P1747" s="53">
        <v>10.99</v>
      </c>
      <c r="Q1747" s="53" t="s">
        <v>46</v>
      </c>
      <c r="R1747" s="53" t="s">
        <v>47</v>
      </c>
      <c r="S1747" s="53" t="s">
        <v>83</v>
      </c>
      <c r="T1747" s="53" t="s">
        <v>83</v>
      </c>
      <c r="U1747" s="53" t="s">
        <v>50</v>
      </c>
    </row>
    <row r="1748" spans="1:21" s="186" customFormat="1" ht="15" customHeight="1" x14ac:dyDescent="0.25">
      <c r="A1748" s="53" t="str">
        <f>IFERROR(VLOOKUP(D1748,[28]CODIGOS!$A$1:$I$1872,2,0),"CODIGO INVALIDO ")</f>
        <v>ZONA 7</v>
      </c>
      <c r="B1748" s="53" t="str">
        <f>IFERROR(VLOOKUP(D1748,[28]CODIGOS!$A$1:$I$1872,3,0),"CODIGO INVALIDO ")</f>
        <v>EL ORO</v>
      </c>
      <c r="C1748" s="53" t="str">
        <f>IFERROR(VLOOKUP(D1748,[28]CODIGOS!$A$1:$I$1872,4,0),"CODIGO INVALIDO ")</f>
        <v>MACHALA</v>
      </c>
      <c r="D1748" s="37" t="s">
        <v>2277</v>
      </c>
      <c r="E1748" s="53" t="str">
        <f>IFERROR(VLOOKUP(D1748,[29]CODIGOS!$A$1:$I$1872,6,0),"CODIGO INVALIDO ")</f>
        <v>MACHALA</v>
      </c>
      <c r="F1748" s="53" t="str">
        <f>IFERROR(VLOOKUP(D1748,[29]CODIGOS!$A$1:$I$1872,7,0),"CODIGO INVALIDO ")</f>
        <v>LAS KATYAS</v>
      </c>
      <c r="G1748" s="53" t="str">
        <f>IFERROR(VLOOKUP(D1748,[29]CODIGOS!$A$1:$I$1872,8,0),"CODIGO INVALIDO ")</f>
        <v>LAS KATYAS 3</v>
      </c>
      <c r="H1748" s="53" t="s">
        <v>2279</v>
      </c>
      <c r="I1748" s="53">
        <v>-3.6706965515488199</v>
      </c>
      <c r="J1748" s="129">
        <v>-79.656887054443303</v>
      </c>
      <c r="K1748" s="24">
        <v>45000</v>
      </c>
      <c r="L1748" s="53" t="s">
        <v>137</v>
      </c>
      <c r="M1748" s="53" t="s">
        <v>17</v>
      </c>
      <c r="N1748" s="148" t="s">
        <v>1956</v>
      </c>
      <c r="O1748" s="148" t="s">
        <v>1399</v>
      </c>
      <c r="P1748" s="53">
        <v>16.760000000000002</v>
      </c>
      <c r="Q1748" s="53" t="s">
        <v>46</v>
      </c>
      <c r="R1748" s="53" t="s">
        <v>47</v>
      </c>
      <c r="S1748" s="53" t="s">
        <v>75</v>
      </c>
      <c r="T1748" s="53" t="s">
        <v>496</v>
      </c>
      <c r="U1748" s="53" t="s">
        <v>50</v>
      </c>
    </row>
    <row r="1749" spans="1:21" s="185" customFormat="1" ht="15" customHeight="1" x14ac:dyDescent="0.25">
      <c r="A1749" s="53" t="str">
        <f>IFERROR(VLOOKUP(D1749,[28]CODIGOS!$A$1:$I$1872,2,0),"CODIGO INVALIDO ")</f>
        <v>ZONA 7</v>
      </c>
      <c r="B1749" s="53" t="str">
        <f>IFERROR(VLOOKUP(D1749,[28]CODIGOS!$A$1:$I$1872,3,0),"CODIGO INVALIDO ")</f>
        <v>EL ORO</v>
      </c>
      <c r="C1749" s="53" t="str">
        <f>IFERROR(VLOOKUP(D1749,[28]CODIGOS!$A$1:$I$1872,4,0),"CODIGO INVALIDO ")</f>
        <v>MACHALA</v>
      </c>
      <c r="D1749" s="37" t="s">
        <v>136</v>
      </c>
      <c r="E1749" s="53" t="str">
        <f>IFERROR(VLOOKUP(D1749,[29]CODIGOS!$A$1:$I$1872,6,0),"CODIGO INVALIDO ")</f>
        <v>MACHALA</v>
      </c>
      <c r="F1749" s="53" t="str">
        <f>IFERROR(VLOOKUP(D1749,[29]CODIGOS!$A$1:$I$1872,7,0),"CODIGO INVALIDO ")</f>
        <v>LAS KATYAS</v>
      </c>
      <c r="G1749" s="53" t="str">
        <f>IFERROR(VLOOKUP(D1749,[29]CODIGOS!$A$1:$I$1872,8,0),"CODIGO INVALIDO ")</f>
        <v>LAS KATYAS 2</v>
      </c>
      <c r="H1749" s="65" t="s">
        <v>2280</v>
      </c>
      <c r="I1749" s="65">
        <v>-3.2730684000000001</v>
      </c>
      <c r="J1749" s="129">
        <v>-79.955014700000007</v>
      </c>
      <c r="K1749" s="24">
        <v>45035</v>
      </c>
      <c r="L1749" s="53" t="s">
        <v>137</v>
      </c>
      <c r="M1749" s="53" t="s">
        <v>17</v>
      </c>
      <c r="N1749" s="79">
        <v>0.35416666666666669</v>
      </c>
      <c r="O1749" s="79">
        <v>0.41666666666666669</v>
      </c>
      <c r="P1749" s="65">
        <v>7.66</v>
      </c>
      <c r="Q1749" s="23" t="s">
        <v>46</v>
      </c>
      <c r="R1749" s="23" t="s">
        <v>47</v>
      </c>
      <c r="S1749" s="23" t="s">
        <v>49</v>
      </c>
      <c r="T1749" s="65"/>
      <c r="U1749" s="65" t="s">
        <v>50</v>
      </c>
    </row>
    <row r="1750" spans="1:21" s="185" customFormat="1" ht="15" customHeight="1" x14ac:dyDescent="0.25">
      <c r="A1750" s="53" t="str">
        <f>IFERROR(VLOOKUP(D1750,[28]CODIGOS!$A$1:$I$1872,2,0),"CODIGO INVALIDO ")</f>
        <v>ZONA 7</v>
      </c>
      <c r="B1750" s="53" t="str">
        <f>IFERROR(VLOOKUP(D1750,[28]CODIGOS!$A$1:$I$1872,3,0),"CODIGO INVALIDO ")</f>
        <v>EL ORO</v>
      </c>
      <c r="C1750" s="53" t="str">
        <f>IFERROR(VLOOKUP(D1750,[28]CODIGOS!$A$1:$I$1872,4,0),"CODIGO INVALIDO ")</f>
        <v>MACHALA</v>
      </c>
      <c r="D1750" s="37" t="s">
        <v>136</v>
      </c>
      <c r="E1750" s="53" t="str">
        <f>IFERROR(VLOOKUP(D1750,[29]CODIGOS!$A$1:$I$1872,6,0),"CODIGO INVALIDO ")</f>
        <v>MACHALA</v>
      </c>
      <c r="F1750" s="53" t="str">
        <f>IFERROR(VLOOKUP(D1750,[29]CODIGOS!$A$1:$I$1872,7,0),"CODIGO INVALIDO ")</f>
        <v>LAS KATYAS</v>
      </c>
      <c r="G1750" s="53" t="str">
        <f>IFERROR(VLOOKUP(D1750,[29]CODIGOS!$A$1:$I$1872,8,0),"CODIGO INVALIDO ")</f>
        <v>LAS KATYAS 2</v>
      </c>
      <c r="H1750" s="65" t="s">
        <v>2281</v>
      </c>
      <c r="I1750" s="65">
        <v>-3.2835776000000001</v>
      </c>
      <c r="J1750" s="129">
        <v>-79.9590125</v>
      </c>
      <c r="K1750" s="24">
        <v>45035</v>
      </c>
      <c r="L1750" s="53" t="s">
        <v>137</v>
      </c>
      <c r="M1750" s="53" t="s">
        <v>17</v>
      </c>
      <c r="N1750" s="79">
        <v>0.41666666666666669</v>
      </c>
      <c r="O1750" s="79">
        <v>0.54166666666666663</v>
      </c>
      <c r="P1750" s="65">
        <v>17.12</v>
      </c>
      <c r="Q1750" s="23" t="s">
        <v>46</v>
      </c>
      <c r="R1750" s="23" t="s">
        <v>47</v>
      </c>
      <c r="S1750" s="23" t="s">
        <v>120</v>
      </c>
      <c r="T1750" s="65" t="s">
        <v>239</v>
      </c>
      <c r="U1750" s="65" t="s">
        <v>50</v>
      </c>
    </row>
    <row r="1751" spans="1:21" s="187" customFormat="1" ht="15" customHeight="1" x14ac:dyDescent="0.25">
      <c r="A1751" s="53" t="str">
        <f>IFERROR(VLOOKUP(D1751,[28]CODIGOS!$A$1:$I$1872,2,0),"CODIGO INVALIDO ")</f>
        <v>ZONA 7</v>
      </c>
      <c r="B1751" s="53" t="str">
        <f>IFERROR(VLOOKUP(D1751,[28]CODIGOS!$A$1:$I$1872,3,0),"CODIGO INVALIDO ")</f>
        <v>EL ORO</v>
      </c>
      <c r="C1751" s="53" t="str">
        <f>IFERROR(VLOOKUP(D1751,[28]CODIGOS!$A$1:$I$1872,4,0),"CODIGO INVALIDO ")</f>
        <v>MACHALA</v>
      </c>
      <c r="D1751" s="37" t="s">
        <v>136</v>
      </c>
      <c r="E1751" s="53" t="str">
        <f>IFERROR(VLOOKUP(D1751,[29]CODIGOS!$A$1:$I$1872,6,0),"CODIGO INVALIDO ")</f>
        <v>MACHALA</v>
      </c>
      <c r="F1751" s="53" t="str">
        <f>IFERROR(VLOOKUP(D1751,[29]CODIGOS!$A$1:$I$1872,7,0),"CODIGO INVALIDO ")</f>
        <v>LAS KATYAS</v>
      </c>
      <c r="G1751" s="53" t="str">
        <f>IFERROR(VLOOKUP(D1751,[29]CODIGOS!$A$1:$I$1872,8,0),"CODIGO INVALIDO ")</f>
        <v>LAS KATYAS 2</v>
      </c>
      <c r="H1751" s="65" t="s">
        <v>2282</v>
      </c>
      <c r="I1751" s="65">
        <v>-3.5806581</v>
      </c>
      <c r="J1751" s="129">
        <v>-79.909331199999997</v>
      </c>
      <c r="K1751" s="24">
        <v>45051</v>
      </c>
      <c r="L1751" s="53" t="s">
        <v>137</v>
      </c>
      <c r="M1751" s="53" t="s">
        <v>17</v>
      </c>
      <c r="N1751" s="79">
        <v>0.4375</v>
      </c>
      <c r="O1751" s="79">
        <v>0.52083333333333337</v>
      </c>
      <c r="P1751" s="65">
        <v>102.32</v>
      </c>
      <c r="Q1751" s="65" t="s">
        <v>46</v>
      </c>
      <c r="R1751" s="37" t="s">
        <v>2115</v>
      </c>
      <c r="S1751" s="37" t="s">
        <v>372</v>
      </c>
      <c r="T1751" s="65"/>
      <c r="U1751" s="65" t="s">
        <v>50</v>
      </c>
    </row>
    <row r="1752" spans="1:21" s="187" customFormat="1" ht="15" customHeight="1" x14ac:dyDescent="0.25">
      <c r="A1752" s="53" t="str">
        <f>IFERROR(VLOOKUP(D1752,[28]CODIGOS!$A$1:$I$1872,2,0),"CODIGO INVALIDO ")</f>
        <v>ZONA 7</v>
      </c>
      <c r="B1752" s="53" t="str">
        <f>IFERROR(VLOOKUP(D1752,[28]CODIGOS!$A$1:$I$1872,3,0),"CODIGO INVALIDO ")</f>
        <v>EL ORO</v>
      </c>
      <c r="C1752" s="53" t="str">
        <f>IFERROR(VLOOKUP(D1752,[28]CODIGOS!$A$1:$I$1872,4,0),"CODIGO INVALIDO ")</f>
        <v>MACHALA</v>
      </c>
      <c r="D1752" s="37" t="s">
        <v>1254</v>
      </c>
      <c r="E1752" s="53" t="str">
        <f>IFERROR(VLOOKUP(D1752,[29]CODIGOS!$A$1:$I$1872,6,0),"CODIGO INVALIDO ")</f>
        <v>MACHALA</v>
      </c>
      <c r="F1752" s="53" t="str">
        <f>IFERROR(VLOOKUP(D1752,[29]CODIGOS!$A$1:$I$1872,7,0),"CODIGO INVALIDO ")</f>
        <v>PUERTO BOLIVAR</v>
      </c>
      <c r="G1752" s="53" t="str">
        <f>IFERROR(VLOOKUP(D1752,[29]CODIGOS!$A$1:$I$1872,8,0),"CODIGO INVALIDO ")</f>
        <v>PUERTO BOLIVAR 1</v>
      </c>
      <c r="H1752" s="65" t="s">
        <v>2283</v>
      </c>
      <c r="I1752" s="65">
        <v>-3.2685305497343302</v>
      </c>
      <c r="J1752" s="129">
        <v>-80.0017440319061</v>
      </c>
      <c r="K1752" s="24">
        <v>45058</v>
      </c>
      <c r="L1752" s="53" t="s">
        <v>137</v>
      </c>
      <c r="M1752" s="53" t="s">
        <v>17</v>
      </c>
      <c r="N1752" s="79">
        <v>0.36805555555555558</v>
      </c>
      <c r="O1752" s="79">
        <v>0.5625</v>
      </c>
      <c r="P1752" s="65">
        <v>26.72</v>
      </c>
      <c r="Q1752" s="65" t="s">
        <v>46</v>
      </c>
      <c r="R1752" s="23" t="s">
        <v>47</v>
      </c>
      <c r="S1752" s="37" t="s">
        <v>83</v>
      </c>
      <c r="T1752" s="65"/>
      <c r="U1752" s="23" t="s">
        <v>50</v>
      </c>
    </row>
    <row r="1753" spans="1:21" s="187" customFormat="1" ht="15" customHeight="1" x14ac:dyDescent="0.25">
      <c r="A1753" s="53" t="str">
        <f>IFERROR(VLOOKUP(D1753,[28]CODIGOS!$A$1:$I$1872,2,0),"CODIGO INVALIDO ")</f>
        <v>ZONA 7</v>
      </c>
      <c r="B1753" s="53" t="str">
        <f>IFERROR(VLOOKUP(D1753,[28]CODIGOS!$A$1:$I$1872,3,0),"CODIGO INVALIDO ")</f>
        <v>EL ORO</v>
      </c>
      <c r="C1753" s="53" t="str">
        <f>IFERROR(VLOOKUP(D1753,[28]CODIGOS!$A$1:$I$1872,4,0),"CODIGO INVALIDO ")</f>
        <v>MACHALA</v>
      </c>
      <c r="D1753" s="37" t="s">
        <v>1254</v>
      </c>
      <c r="E1753" s="53" t="str">
        <f>IFERROR(VLOOKUP(D1753,[29]CODIGOS!$A$1:$I$1872,6,0),"CODIGO INVALIDO ")</f>
        <v>MACHALA</v>
      </c>
      <c r="F1753" s="53" t="str">
        <f>IFERROR(VLOOKUP(D1753,[29]CODIGOS!$A$1:$I$1872,7,0),"CODIGO INVALIDO ")</f>
        <v>PUERTO BOLIVAR</v>
      </c>
      <c r="G1753" s="53" t="str">
        <f>IFERROR(VLOOKUP(D1753,[29]CODIGOS!$A$1:$I$1872,8,0),"CODIGO INVALIDO ")</f>
        <v>PUERTO BOLIVAR 1</v>
      </c>
      <c r="H1753" s="65" t="s">
        <v>2284</v>
      </c>
      <c r="I1753" s="65">
        <v>-3.2688786696304</v>
      </c>
      <c r="J1753" s="129">
        <v>-80.001851320265999</v>
      </c>
      <c r="K1753" s="24">
        <v>45061</v>
      </c>
      <c r="L1753" s="53" t="s">
        <v>137</v>
      </c>
      <c r="M1753" s="53" t="s">
        <v>17</v>
      </c>
      <c r="N1753" s="79">
        <v>0.52083333333333337</v>
      </c>
      <c r="O1753" s="79">
        <v>0.5625</v>
      </c>
      <c r="P1753" s="65">
        <v>14.12</v>
      </c>
      <c r="Q1753" s="23" t="s">
        <v>46</v>
      </c>
      <c r="R1753" s="37" t="s">
        <v>47</v>
      </c>
      <c r="S1753" s="37" t="s">
        <v>472</v>
      </c>
      <c r="T1753" s="65"/>
      <c r="U1753" s="65" t="s">
        <v>50</v>
      </c>
    </row>
    <row r="1754" spans="1:21" s="187" customFormat="1" ht="15" customHeight="1" x14ac:dyDescent="0.25">
      <c r="A1754" s="53" t="str">
        <f>IFERROR(VLOOKUP(D1754,[28]CODIGOS!$A$1:$I$1872,2,0),"CODIGO INVALIDO ")</f>
        <v>ZONA 7</v>
      </c>
      <c r="B1754" s="53" t="str">
        <f>IFERROR(VLOOKUP(D1754,[28]CODIGOS!$A$1:$I$1872,3,0),"CODIGO INVALIDO ")</f>
        <v>EL ORO</v>
      </c>
      <c r="C1754" s="53" t="str">
        <f>IFERROR(VLOOKUP(D1754,[28]CODIGOS!$A$1:$I$1872,4,0),"CODIGO INVALIDO ")</f>
        <v>SANTA ROSA</v>
      </c>
      <c r="D1754" s="37" t="s">
        <v>2285</v>
      </c>
      <c r="E1754" s="53" t="str">
        <f>IFERROR(VLOOKUP(D1754,[29]CODIGOS!$A$1:$I$1872,6,0),"CODIGO INVALIDO ")</f>
        <v>SANTA ROSA</v>
      </c>
      <c r="F1754" s="53" t="str">
        <f>IFERROR(VLOOKUP(D1754,[29]CODIGOS!$A$1:$I$1872,7,0),"CODIGO INVALIDO ")</f>
        <v>LAS PALMERAS</v>
      </c>
      <c r="G1754" s="53" t="str">
        <f>IFERROR(VLOOKUP(D1754,[29]CODIGOS!$A$1:$I$1872,8,0),"CODIGO INVALIDO ")</f>
        <v>LAS PALMERAS 1</v>
      </c>
      <c r="H1754" s="65" t="s">
        <v>2286</v>
      </c>
      <c r="I1754" s="65">
        <v>-3.4479084662046802</v>
      </c>
      <c r="J1754" s="129">
        <v>-79.953775405883704</v>
      </c>
      <c r="K1754" s="24">
        <v>45064</v>
      </c>
      <c r="L1754" s="53" t="s">
        <v>137</v>
      </c>
      <c r="M1754" s="53" t="s">
        <v>17</v>
      </c>
      <c r="N1754" s="79">
        <v>0.52777777777777779</v>
      </c>
      <c r="O1754" s="79">
        <v>0.67361111111111116</v>
      </c>
      <c r="P1754" s="65">
        <v>37.6</v>
      </c>
      <c r="Q1754" s="23" t="s">
        <v>46</v>
      </c>
      <c r="R1754" s="37" t="s">
        <v>47</v>
      </c>
      <c r="S1754" s="37" t="s">
        <v>49</v>
      </c>
      <c r="T1754" s="65" t="s">
        <v>49</v>
      </c>
      <c r="U1754" s="65" t="s">
        <v>50</v>
      </c>
    </row>
    <row r="1755" spans="1:21" s="185" customFormat="1" ht="15" customHeight="1" x14ac:dyDescent="0.25">
      <c r="A1755" s="53" t="str">
        <f>IFERROR(VLOOKUP(D1755,[28]CODIGOS!$A$1:$I$1872,2,0),"CODIGO INVALIDO ")</f>
        <v>ZONA 7</v>
      </c>
      <c r="B1755" s="53" t="str">
        <f>IFERROR(VLOOKUP(D1755,[28]CODIGOS!$A$1:$I$1872,3,0),"CODIGO INVALIDO ")</f>
        <v>EL ORO</v>
      </c>
      <c r="C1755" s="53" t="str">
        <f>IFERROR(VLOOKUP(D1755,[28]CODIGOS!$A$1:$I$1872,4,0),"CODIGO INVALIDO ")</f>
        <v>SANTA ROSA</v>
      </c>
      <c r="D1755" s="37" t="s">
        <v>2285</v>
      </c>
      <c r="E1755" s="53" t="str">
        <f>IFERROR(VLOOKUP(D1755,[29]CODIGOS!$A$1:$I$1872,6,0),"CODIGO INVALIDO ")</f>
        <v>SANTA ROSA</v>
      </c>
      <c r="F1755" s="53" t="str">
        <f>IFERROR(VLOOKUP(D1755,[29]CODIGOS!$A$1:$I$1872,7,0),"CODIGO INVALIDO ")</f>
        <v>LAS PALMERAS</v>
      </c>
      <c r="G1755" s="53" t="str">
        <f>IFERROR(VLOOKUP(D1755,[29]CODIGOS!$A$1:$I$1872,8,0),"CODIGO INVALIDO ")</f>
        <v>LAS PALMERAS 1</v>
      </c>
      <c r="H1755" s="65" t="s">
        <v>2287</v>
      </c>
      <c r="I1755" s="65">
        <v>-3.4510887000000001</v>
      </c>
      <c r="J1755" s="129">
        <v>-79.963375499999998</v>
      </c>
      <c r="K1755" s="24">
        <v>45065</v>
      </c>
      <c r="L1755" s="53" t="s">
        <v>137</v>
      </c>
      <c r="M1755" s="53" t="s">
        <v>17</v>
      </c>
      <c r="N1755" s="56">
        <v>0.5</v>
      </c>
      <c r="O1755" s="56">
        <v>0.54861111111111105</v>
      </c>
      <c r="P1755" s="37">
        <v>12.9</v>
      </c>
      <c r="Q1755" s="65" t="s">
        <v>46</v>
      </c>
      <c r="R1755" s="137" t="s">
        <v>47</v>
      </c>
      <c r="S1755" s="65" t="s">
        <v>75</v>
      </c>
      <c r="T1755" s="65" t="s">
        <v>382</v>
      </c>
      <c r="U1755" s="65" t="s">
        <v>50</v>
      </c>
    </row>
    <row r="1756" spans="1:21" s="187" customFormat="1" ht="15" customHeight="1" x14ac:dyDescent="0.25">
      <c r="A1756" s="53" t="str">
        <f>IFERROR(VLOOKUP(D1756,[28]CODIGOS!$A$1:$I$1872,2,0),"CODIGO INVALIDO ")</f>
        <v>ZONA 7</v>
      </c>
      <c r="B1756" s="53" t="str">
        <f>IFERROR(VLOOKUP(D1756,[28]CODIGOS!$A$1:$I$1872,3,0),"CODIGO INVALIDO ")</f>
        <v>EL ORO</v>
      </c>
      <c r="C1756" s="53" t="str">
        <f>IFERROR(VLOOKUP(D1756,[28]CODIGOS!$A$1:$I$1872,4,0),"CODIGO INVALIDO ")</f>
        <v>SANTA ROSA</v>
      </c>
      <c r="D1756" s="37" t="s">
        <v>2285</v>
      </c>
      <c r="E1756" s="53" t="str">
        <f>IFERROR(VLOOKUP(D1756,[29]CODIGOS!$A$1:$I$1872,6,0),"CODIGO INVALIDO ")</f>
        <v>SANTA ROSA</v>
      </c>
      <c r="F1756" s="53" t="str">
        <f>IFERROR(VLOOKUP(D1756,[29]CODIGOS!$A$1:$I$1872,7,0),"CODIGO INVALIDO ")</f>
        <v>LAS PALMERAS</v>
      </c>
      <c r="G1756" s="53" t="str">
        <f>IFERROR(VLOOKUP(D1756,[29]CODIGOS!$A$1:$I$1872,8,0),"CODIGO INVALIDO ")</f>
        <v>LAS PALMERAS 1</v>
      </c>
      <c r="H1756" s="65" t="s">
        <v>2288</v>
      </c>
      <c r="I1756" s="65">
        <v>-3.2509492999999998</v>
      </c>
      <c r="J1756" s="129">
        <v>-79.936718200000001</v>
      </c>
      <c r="K1756" s="24">
        <v>45082</v>
      </c>
      <c r="L1756" s="37" t="s">
        <v>137</v>
      </c>
      <c r="M1756" s="53" t="s">
        <v>17</v>
      </c>
      <c r="N1756" s="56">
        <v>0.58333333333333337</v>
      </c>
      <c r="O1756" s="56">
        <v>0.67361111111111116</v>
      </c>
      <c r="P1756" s="37">
        <v>2.1</v>
      </c>
      <c r="Q1756" s="65" t="s">
        <v>46</v>
      </c>
      <c r="R1756" s="137" t="s">
        <v>47</v>
      </c>
      <c r="S1756" s="65" t="s">
        <v>165</v>
      </c>
      <c r="T1756" s="65" t="s">
        <v>165</v>
      </c>
      <c r="U1756" s="23" t="s">
        <v>50</v>
      </c>
    </row>
    <row r="1757" spans="1:21" s="185" customFormat="1" ht="15" customHeight="1" x14ac:dyDescent="0.25">
      <c r="A1757" s="53" t="str">
        <f>IFERROR(VLOOKUP(D1757,[28]CODIGOS!$A$1:$I$1872,2,0),"CODIGO INVALIDO ")</f>
        <v>ZONA 7</v>
      </c>
      <c r="B1757" s="53" t="str">
        <f>IFERROR(VLOOKUP(D1757,[28]CODIGOS!$A$1:$I$1872,3,0),"CODIGO INVALIDO ")</f>
        <v>EL ORO</v>
      </c>
      <c r="C1757" s="53" t="str">
        <f>IFERROR(VLOOKUP(D1757,[28]CODIGOS!$A$1:$I$1872,4,0),"CODIGO INVALIDO ")</f>
        <v>SANTA ROSA</v>
      </c>
      <c r="D1757" s="37" t="s">
        <v>2285</v>
      </c>
      <c r="E1757" s="53" t="str">
        <f>IFERROR(VLOOKUP(D1757,[29]CODIGOS!$A$1:$I$1872,6,0),"CODIGO INVALIDO ")</f>
        <v>SANTA ROSA</v>
      </c>
      <c r="F1757" s="53" t="str">
        <f>IFERROR(VLOOKUP(D1757,[29]CODIGOS!$A$1:$I$1872,7,0),"CODIGO INVALIDO ")</f>
        <v>LAS PALMERAS</v>
      </c>
      <c r="G1757" s="53" t="str">
        <f>IFERROR(VLOOKUP(D1757,[29]CODIGOS!$A$1:$I$1872,8,0),"CODIGO INVALIDO ")</f>
        <v>LAS PALMERAS 1</v>
      </c>
      <c r="H1757" s="65" t="s">
        <v>2289</v>
      </c>
      <c r="I1757" s="65">
        <v>-3.3464485000000002</v>
      </c>
      <c r="J1757" s="129">
        <v>-79.813817299999997</v>
      </c>
      <c r="K1757" s="24">
        <v>45083</v>
      </c>
      <c r="L1757" s="37" t="s">
        <v>137</v>
      </c>
      <c r="M1757" s="53" t="s">
        <v>17</v>
      </c>
      <c r="N1757" s="56">
        <v>0.70833333333333337</v>
      </c>
      <c r="O1757" s="56">
        <v>0.75694444444444453</v>
      </c>
      <c r="P1757" s="37">
        <v>4.41</v>
      </c>
      <c r="Q1757" s="65" t="s">
        <v>46</v>
      </c>
      <c r="R1757" s="137" t="s">
        <v>47</v>
      </c>
      <c r="S1757" s="65" t="s">
        <v>266</v>
      </c>
      <c r="T1757" s="65" t="s">
        <v>161</v>
      </c>
      <c r="U1757" s="23" t="s">
        <v>50</v>
      </c>
    </row>
    <row r="1758" spans="1:21" s="185" customFormat="1" ht="15" customHeight="1" x14ac:dyDescent="0.25">
      <c r="A1758" s="53" t="str">
        <f>IFERROR(VLOOKUP(D1758,[28]CODIGOS!$A$1:$I$1872,2,0),"CODIGO INVALIDO ")</f>
        <v>ZONA 7</v>
      </c>
      <c r="B1758" s="53" t="str">
        <f>IFERROR(VLOOKUP(D1758,[28]CODIGOS!$A$1:$I$1872,3,0),"CODIGO INVALIDO ")</f>
        <v>EL ORO</v>
      </c>
      <c r="C1758" s="53" t="str">
        <f>IFERROR(VLOOKUP(D1758,[28]CODIGOS!$A$1:$I$1872,4,0),"CODIGO INVALIDO ")</f>
        <v>SANTA ROSA</v>
      </c>
      <c r="D1758" s="37" t="s">
        <v>2285</v>
      </c>
      <c r="E1758" s="53" t="str">
        <f>IFERROR(VLOOKUP(D1758,[29]CODIGOS!$A$1:$I$1872,6,0),"CODIGO INVALIDO ")</f>
        <v>SANTA ROSA</v>
      </c>
      <c r="F1758" s="53" t="str">
        <f>IFERROR(VLOOKUP(D1758,[29]CODIGOS!$A$1:$I$1872,7,0),"CODIGO INVALIDO ")</f>
        <v>LAS PALMERAS</v>
      </c>
      <c r="G1758" s="53" t="str">
        <f>IFERROR(VLOOKUP(D1758,[29]CODIGOS!$A$1:$I$1872,8,0),"CODIGO INVALIDO ")</f>
        <v>LAS PALMERAS 1</v>
      </c>
      <c r="H1758" s="65" t="s">
        <v>2290</v>
      </c>
      <c r="I1758" s="65">
        <v>-3.3834730974527498</v>
      </c>
      <c r="J1758" s="129">
        <v>-79.916267395019005</v>
      </c>
      <c r="K1758" s="24">
        <v>45083</v>
      </c>
      <c r="L1758" s="37" t="s">
        <v>137</v>
      </c>
      <c r="M1758" s="53" t="s">
        <v>17</v>
      </c>
      <c r="N1758" s="56">
        <v>0.26041666666666669</v>
      </c>
      <c r="O1758" s="56">
        <v>0.2986111111111111</v>
      </c>
      <c r="P1758" s="37">
        <v>18.39</v>
      </c>
      <c r="Q1758" s="65" t="s">
        <v>46</v>
      </c>
      <c r="R1758" s="137" t="s">
        <v>47</v>
      </c>
      <c r="S1758" s="65" t="s">
        <v>83</v>
      </c>
      <c r="T1758" s="65" t="s">
        <v>83</v>
      </c>
      <c r="U1758" s="23" t="s">
        <v>50</v>
      </c>
    </row>
    <row r="1759" spans="1:21" s="185" customFormat="1" ht="15" customHeight="1" x14ac:dyDescent="0.25">
      <c r="A1759" s="53" t="str">
        <f>IFERROR(VLOOKUP(D1759,[28]CODIGOS!$A$1:$I$1872,2,0),"CODIGO INVALIDO ")</f>
        <v>ZONA 7</v>
      </c>
      <c r="B1759" s="53" t="str">
        <f>IFERROR(VLOOKUP(D1759,[28]CODIGOS!$A$1:$I$1872,3,0),"CODIGO INVALIDO ")</f>
        <v>EL ORO</v>
      </c>
      <c r="C1759" s="53" t="str">
        <f>IFERROR(VLOOKUP(D1759,[28]CODIGOS!$A$1:$I$1872,4,0),"CODIGO INVALIDO ")</f>
        <v>SANTA ROSA</v>
      </c>
      <c r="D1759" s="37" t="s">
        <v>2285</v>
      </c>
      <c r="E1759" s="53" t="str">
        <f>IFERROR(VLOOKUP(D1759,[29]CODIGOS!$A$1:$I$1872,6,0),"CODIGO INVALIDO ")</f>
        <v>SANTA ROSA</v>
      </c>
      <c r="F1759" s="53" t="str">
        <f>IFERROR(VLOOKUP(D1759,[29]CODIGOS!$A$1:$I$1872,7,0),"CODIGO INVALIDO ")</f>
        <v>LAS PALMERAS</v>
      </c>
      <c r="G1759" s="53" t="str">
        <f>IFERROR(VLOOKUP(D1759,[29]CODIGOS!$A$1:$I$1872,8,0),"CODIGO INVALIDO ")</f>
        <v>LAS PALMERAS 1</v>
      </c>
      <c r="H1759" s="65" t="s">
        <v>2291</v>
      </c>
      <c r="I1759" s="173">
        <v>-3.6861773000000002</v>
      </c>
      <c r="J1759" s="129">
        <v>-79.619689300000005</v>
      </c>
      <c r="K1759" s="24">
        <v>45085</v>
      </c>
      <c r="L1759" s="37" t="s">
        <v>137</v>
      </c>
      <c r="M1759" s="53" t="s">
        <v>17</v>
      </c>
      <c r="N1759" s="56">
        <v>0.60763888888888895</v>
      </c>
      <c r="O1759" s="56">
        <v>0.63194444444444442</v>
      </c>
      <c r="P1759" s="37">
        <v>3.78</v>
      </c>
      <c r="Q1759" s="65" t="s">
        <v>46</v>
      </c>
      <c r="R1759" s="137" t="s">
        <v>47</v>
      </c>
      <c r="S1759" s="53" t="s">
        <v>1385</v>
      </c>
      <c r="T1759" s="65" t="s">
        <v>2292</v>
      </c>
      <c r="U1759" s="23" t="s">
        <v>50</v>
      </c>
    </row>
    <row r="1760" spans="1:21" s="186" customFormat="1" ht="15" customHeight="1" x14ac:dyDescent="0.25">
      <c r="A1760" s="53" t="str">
        <f>IFERROR(VLOOKUP(D1760,[28]CODIGOS!$A$1:$I$1872,2,0),"CODIGO INVALIDO ")</f>
        <v>ZONA 7</v>
      </c>
      <c r="B1760" s="53" t="str">
        <f>IFERROR(VLOOKUP(D1760,[28]CODIGOS!$A$1:$I$1872,3,0),"CODIGO INVALIDO ")</f>
        <v>EL ORO</v>
      </c>
      <c r="C1760" s="53" t="str">
        <f>IFERROR(VLOOKUP(D1760,[28]CODIGOS!$A$1:$I$1872,4,0),"CODIGO INVALIDO ")</f>
        <v>MACHALA</v>
      </c>
      <c r="D1760" s="37" t="s">
        <v>136</v>
      </c>
      <c r="E1760" s="53" t="str">
        <f>IFERROR(VLOOKUP(D1760,[29]CODIGOS!$A$1:$I$1872,6,0),"CODIGO INVALIDO ")</f>
        <v>MACHALA</v>
      </c>
      <c r="F1760" s="53" t="str">
        <f>IFERROR(VLOOKUP(D1760,[29]CODIGOS!$A$1:$I$1872,7,0),"CODIGO INVALIDO ")</f>
        <v>LAS KATYAS</v>
      </c>
      <c r="G1760" s="53" t="str">
        <f>IFERROR(VLOOKUP(D1760,[29]CODIGOS!$A$1:$I$1872,8,0),"CODIGO INVALIDO ")</f>
        <v>LAS KATYAS 2</v>
      </c>
      <c r="H1760" s="53" t="s">
        <v>2293</v>
      </c>
      <c r="I1760" s="53">
        <v>-3.2711869692694502</v>
      </c>
      <c r="J1760" s="129">
        <v>-80.002827644348102</v>
      </c>
      <c r="K1760" s="24">
        <v>45110</v>
      </c>
      <c r="L1760" s="65" t="s">
        <v>137</v>
      </c>
      <c r="M1760" s="53" t="s">
        <v>17</v>
      </c>
      <c r="N1760" s="148" t="s">
        <v>1539</v>
      </c>
      <c r="O1760" s="148" t="s">
        <v>1399</v>
      </c>
      <c r="P1760" s="53">
        <v>3.24</v>
      </c>
      <c r="Q1760" s="53" t="s">
        <v>46</v>
      </c>
      <c r="R1760" s="53" t="s">
        <v>47</v>
      </c>
      <c r="S1760" s="53" t="s">
        <v>696</v>
      </c>
      <c r="T1760" s="53" t="s">
        <v>205</v>
      </c>
      <c r="U1760" s="53" t="s">
        <v>50</v>
      </c>
    </row>
    <row r="1761" spans="1:21" s="186" customFormat="1" ht="15" customHeight="1" x14ac:dyDescent="0.25">
      <c r="A1761" s="53" t="str">
        <f>IFERROR(VLOOKUP(D1761,[28]CODIGOS!$A$1:$I$1872,2,0),"CODIGO INVALIDO ")</f>
        <v>ZONA 7</v>
      </c>
      <c r="B1761" s="53" t="str">
        <f>IFERROR(VLOOKUP(D1761,[28]CODIGOS!$A$1:$I$1872,3,0),"CODIGO INVALIDO ")</f>
        <v>EL ORO</v>
      </c>
      <c r="C1761" s="53" t="str">
        <f>IFERROR(VLOOKUP(D1761,[28]CODIGOS!$A$1:$I$1872,4,0),"CODIGO INVALIDO ")</f>
        <v>MACHALA</v>
      </c>
      <c r="D1761" s="37" t="s">
        <v>136</v>
      </c>
      <c r="E1761" s="53" t="str">
        <f>IFERROR(VLOOKUP(D1761,[29]CODIGOS!$A$1:$I$1872,6,0),"CODIGO INVALIDO ")</f>
        <v>MACHALA</v>
      </c>
      <c r="F1761" s="53" t="str">
        <f>IFERROR(VLOOKUP(D1761,[29]CODIGOS!$A$1:$I$1872,7,0),"CODIGO INVALIDO ")</f>
        <v>LAS KATYAS</v>
      </c>
      <c r="G1761" s="53" t="str">
        <f>IFERROR(VLOOKUP(D1761,[29]CODIGOS!$A$1:$I$1872,8,0),"CODIGO INVALIDO ")</f>
        <v>LAS KATYAS 2</v>
      </c>
      <c r="H1761" s="53" t="s">
        <v>2294</v>
      </c>
      <c r="I1761" s="53">
        <v>-3.2641960000000001</v>
      </c>
      <c r="J1761" s="129">
        <v>-79.934542899999997</v>
      </c>
      <c r="K1761" s="24">
        <v>45112</v>
      </c>
      <c r="L1761" s="65" t="s">
        <v>137</v>
      </c>
      <c r="M1761" s="53" t="s">
        <v>17</v>
      </c>
      <c r="N1761" s="148" t="s">
        <v>2295</v>
      </c>
      <c r="O1761" s="148" t="s">
        <v>1399</v>
      </c>
      <c r="P1761" s="53">
        <v>2.15</v>
      </c>
      <c r="Q1761" s="53" t="s">
        <v>46</v>
      </c>
      <c r="R1761" s="53" t="s">
        <v>47</v>
      </c>
      <c r="S1761" s="53" t="s">
        <v>1288</v>
      </c>
      <c r="T1761" s="53"/>
      <c r="U1761" s="53" t="s">
        <v>50</v>
      </c>
    </row>
    <row r="1762" spans="1:21" s="186" customFormat="1" ht="15" customHeight="1" x14ac:dyDescent="0.25">
      <c r="A1762" s="53" t="str">
        <f>IFERROR(VLOOKUP(D1762,[28]CODIGOS!$A$1:$I$1872,2,0),"CODIGO INVALIDO ")</f>
        <v>ZONA 7</v>
      </c>
      <c r="B1762" s="53" t="str">
        <f>IFERROR(VLOOKUP(D1762,[28]CODIGOS!$A$1:$I$1872,3,0),"CODIGO INVALIDO ")</f>
        <v>EL ORO</v>
      </c>
      <c r="C1762" s="53" t="str">
        <f>IFERROR(VLOOKUP(D1762,[28]CODIGOS!$A$1:$I$1872,4,0),"CODIGO INVALIDO ")</f>
        <v>SANTA ROSA</v>
      </c>
      <c r="D1762" s="37" t="s">
        <v>2296</v>
      </c>
      <c r="E1762" s="53" t="str">
        <f>IFERROR(VLOOKUP(D1762,[29]CODIGOS!$A$1:$I$1872,6,0),"CODIGO INVALIDO ")</f>
        <v>SANTA ROSA</v>
      </c>
      <c r="F1762" s="53" t="str">
        <f>IFERROR(VLOOKUP(D1762,[29]CODIGOS!$A$1:$I$1872,7,0),"CODIGO INVALIDO ")</f>
        <v>SANTA ROSA ESTE</v>
      </c>
      <c r="G1762" s="53" t="str">
        <f>IFERROR(VLOOKUP(D1762,[29]CODIGOS!$A$1:$I$1872,8,0),"CODIGO INVALIDO ")</f>
        <v>SANTA ROSA ESTE 1</v>
      </c>
      <c r="H1762" s="53" t="s">
        <v>2297</v>
      </c>
      <c r="I1762" s="53">
        <v>-3.3229549999999999</v>
      </c>
      <c r="J1762" s="129">
        <v>79.785422199999999</v>
      </c>
      <c r="K1762" s="24">
        <v>45113</v>
      </c>
      <c r="L1762" s="65" t="s">
        <v>137</v>
      </c>
      <c r="M1762" s="53" t="s">
        <v>17</v>
      </c>
      <c r="N1762" s="148" t="s">
        <v>1477</v>
      </c>
      <c r="O1762" s="148" t="s">
        <v>1473</v>
      </c>
      <c r="P1762" s="53">
        <v>5.15</v>
      </c>
      <c r="Q1762" s="53" t="s">
        <v>46</v>
      </c>
      <c r="R1762" s="53" t="s">
        <v>47</v>
      </c>
      <c r="S1762" s="53" t="s">
        <v>49</v>
      </c>
      <c r="T1762" s="53" t="s">
        <v>333</v>
      </c>
      <c r="U1762" s="53" t="s">
        <v>50</v>
      </c>
    </row>
    <row r="1763" spans="1:21" s="186" customFormat="1" ht="15" customHeight="1" x14ac:dyDescent="0.25">
      <c r="A1763" s="53" t="str">
        <f>IFERROR(VLOOKUP(D1763,[28]CODIGOS!$A$1:$I$1872,2,0),"CODIGO INVALIDO ")</f>
        <v>ZONA 7</v>
      </c>
      <c r="B1763" s="53" t="str">
        <f>IFERROR(VLOOKUP(D1763,[28]CODIGOS!$A$1:$I$1872,3,0),"CODIGO INVALIDO ")</f>
        <v>EL ORO</v>
      </c>
      <c r="C1763" s="53" t="str">
        <f>IFERROR(VLOOKUP(D1763,[28]CODIGOS!$A$1:$I$1872,4,0),"CODIGO INVALIDO ")</f>
        <v>SANTA ROSA</v>
      </c>
      <c r="D1763" s="37" t="s">
        <v>2296</v>
      </c>
      <c r="E1763" s="53" t="str">
        <f>IFERROR(VLOOKUP(D1763,[29]CODIGOS!$A$1:$I$1872,6,0),"CODIGO INVALIDO ")</f>
        <v>SANTA ROSA</v>
      </c>
      <c r="F1763" s="53" t="str">
        <f>IFERROR(VLOOKUP(D1763,[29]CODIGOS!$A$1:$I$1872,7,0),"CODIGO INVALIDO ")</f>
        <v>SANTA ROSA ESTE</v>
      </c>
      <c r="G1763" s="53" t="str">
        <f>IFERROR(VLOOKUP(D1763,[29]CODIGOS!$A$1:$I$1872,8,0),"CODIGO INVALIDO ")</f>
        <v>SANTA ROSA ESTE 1</v>
      </c>
      <c r="H1763" s="53" t="s">
        <v>2291</v>
      </c>
      <c r="I1763" s="53">
        <v>-3.3959562999999999</v>
      </c>
      <c r="J1763" s="129">
        <v>79.838238399999994</v>
      </c>
      <c r="K1763" s="24">
        <v>45113</v>
      </c>
      <c r="L1763" s="65" t="s">
        <v>137</v>
      </c>
      <c r="M1763" s="53" t="s">
        <v>17</v>
      </c>
      <c r="N1763" s="148" t="s">
        <v>1409</v>
      </c>
      <c r="O1763" s="148" t="s">
        <v>1400</v>
      </c>
      <c r="P1763" s="53">
        <v>6.15</v>
      </c>
      <c r="Q1763" s="53" t="s">
        <v>46</v>
      </c>
      <c r="R1763" s="53" t="s">
        <v>47</v>
      </c>
      <c r="S1763" s="53" t="s">
        <v>329</v>
      </c>
      <c r="T1763" s="53"/>
      <c r="U1763" s="53" t="s">
        <v>50</v>
      </c>
    </row>
    <row r="1764" spans="1:21" s="186" customFormat="1" ht="15" customHeight="1" x14ac:dyDescent="0.25">
      <c r="A1764" s="53" t="str">
        <f>IFERROR(VLOOKUP(D1764,[28]CODIGOS!$A$1:$I$1872,2,0),"CODIGO INVALIDO ")</f>
        <v>ZONA 7</v>
      </c>
      <c r="B1764" s="53" t="str">
        <f>IFERROR(VLOOKUP(D1764,[28]CODIGOS!$A$1:$I$1872,3,0),"CODIGO INVALIDO ")</f>
        <v>EL ORO</v>
      </c>
      <c r="C1764" s="53" t="str">
        <f>IFERROR(VLOOKUP(D1764,[28]CODIGOS!$A$1:$I$1872,4,0),"CODIGO INVALIDO ")</f>
        <v>PASAJE</v>
      </c>
      <c r="D1764" s="37" t="s">
        <v>1177</v>
      </c>
      <c r="E1764" s="53" t="str">
        <f>IFERROR(VLOOKUP(D1764,[29]CODIGOS!$A$1:$I$1872,6,0),"CODIGO INVALIDO ")</f>
        <v>PASAJE</v>
      </c>
      <c r="F1764" s="53" t="str">
        <f>IFERROR(VLOOKUP(D1764,[29]CODIGOS!$A$1:$I$1872,7,0),"CODIGO INVALIDO ")</f>
        <v>LAS PRADERAS</v>
      </c>
      <c r="G1764" s="53" t="str">
        <f>IFERROR(VLOOKUP(D1764,[29]CODIGOS!$A$1:$I$1872,8,0),"CODIGO INVALIDO ")</f>
        <v>LAS PRADERAS 1</v>
      </c>
      <c r="H1764" s="53" t="s">
        <v>2298</v>
      </c>
      <c r="I1764" s="53">
        <v>-3.6861773000000002</v>
      </c>
      <c r="J1764" s="129">
        <v>-79.619689300000005</v>
      </c>
      <c r="K1764" s="24">
        <v>45114</v>
      </c>
      <c r="L1764" s="65" t="s">
        <v>137</v>
      </c>
      <c r="M1764" s="53" t="s">
        <v>17</v>
      </c>
      <c r="N1764" s="148" t="s">
        <v>1701</v>
      </c>
      <c r="O1764" s="148" t="s">
        <v>1518</v>
      </c>
      <c r="P1764" s="53">
        <v>4.07</v>
      </c>
      <c r="Q1764" s="53" t="s">
        <v>46</v>
      </c>
      <c r="R1764" s="53" t="s">
        <v>47</v>
      </c>
      <c r="S1764" s="53" t="s">
        <v>83</v>
      </c>
      <c r="T1764" s="53" t="s">
        <v>176</v>
      </c>
      <c r="U1764" s="53" t="s">
        <v>50</v>
      </c>
    </row>
    <row r="1765" spans="1:21" s="186" customFormat="1" ht="15" customHeight="1" x14ac:dyDescent="0.25">
      <c r="A1765" s="53" t="str">
        <f>IFERROR(VLOOKUP(D1765,[28]CODIGOS!$A$1:$I$1872,2,0),"CODIGO INVALIDO ")</f>
        <v>ZONA 7</v>
      </c>
      <c r="B1765" s="53" t="str">
        <f>IFERROR(VLOOKUP(D1765,[28]CODIGOS!$A$1:$I$1872,3,0),"CODIGO INVALIDO ")</f>
        <v>EL ORO</v>
      </c>
      <c r="C1765" s="53" t="str">
        <f>IFERROR(VLOOKUP(D1765,[28]CODIGOS!$A$1:$I$1872,4,0),"CODIGO INVALIDO ")</f>
        <v>PASAJE</v>
      </c>
      <c r="D1765" s="37" t="s">
        <v>1177</v>
      </c>
      <c r="E1765" s="53" t="str">
        <f>IFERROR(VLOOKUP(D1765,[29]CODIGOS!$A$1:$I$1872,6,0),"CODIGO INVALIDO ")</f>
        <v>PASAJE</v>
      </c>
      <c r="F1765" s="53" t="str">
        <f>IFERROR(VLOOKUP(D1765,[29]CODIGOS!$A$1:$I$1872,7,0),"CODIGO INVALIDO ")</f>
        <v>LAS PRADERAS</v>
      </c>
      <c r="G1765" s="53" t="str">
        <f>IFERROR(VLOOKUP(D1765,[29]CODIGOS!$A$1:$I$1872,8,0),"CODIGO INVALIDO ")</f>
        <v>LAS PRADERAS 1</v>
      </c>
      <c r="H1765" s="53" t="s">
        <v>2299</v>
      </c>
      <c r="I1765" s="53">
        <v>-3.3318488809</v>
      </c>
      <c r="J1765" s="129">
        <v>-79.811124800000002</v>
      </c>
      <c r="K1765" s="24">
        <v>45115</v>
      </c>
      <c r="L1765" s="65" t="s">
        <v>137</v>
      </c>
      <c r="M1765" s="53" t="s">
        <v>17</v>
      </c>
      <c r="N1765" s="148" t="s">
        <v>1705</v>
      </c>
      <c r="O1765" s="148" t="s">
        <v>1391</v>
      </c>
      <c r="P1765" s="53">
        <v>25</v>
      </c>
      <c r="Q1765" s="53" t="s">
        <v>46</v>
      </c>
      <c r="R1765" s="53" t="s">
        <v>47</v>
      </c>
      <c r="S1765" s="53" t="s">
        <v>176</v>
      </c>
      <c r="T1765" s="53"/>
      <c r="U1765" s="53" t="s">
        <v>50</v>
      </c>
    </row>
    <row r="1766" spans="1:21" s="186" customFormat="1" ht="15" customHeight="1" x14ac:dyDescent="0.25">
      <c r="A1766" s="53" t="str">
        <f>IFERROR(VLOOKUP(D1766,[28]CODIGOS!$A$1:$I$1872,2,0),"CODIGO INVALIDO ")</f>
        <v>ZONA 7</v>
      </c>
      <c r="B1766" s="53" t="str">
        <f>IFERROR(VLOOKUP(D1766,[28]CODIGOS!$A$1:$I$1872,3,0),"CODIGO INVALIDO ")</f>
        <v>EL ORO</v>
      </c>
      <c r="C1766" s="53" t="str">
        <f>IFERROR(VLOOKUP(D1766,[28]CODIGOS!$A$1:$I$1872,4,0),"CODIGO INVALIDO ")</f>
        <v>PASAJE</v>
      </c>
      <c r="D1766" s="37" t="s">
        <v>1177</v>
      </c>
      <c r="E1766" s="53" t="str">
        <f>IFERROR(VLOOKUP(D1766,[29]CODIGOS!$A$1:$I$1872,6,0),"CODIGO INVALIDO ")</f>
        <v>PASAJE</v>
      </c>
      <c r="F1766" s="53" t="str">
        <f>IFERROR(VLOOKUP(D1766,[29]CODIGOS!$A$1:$I$1872,7,0),"CODIGO INVALIDO ")</f>
        <v>LAS PRADERAS</v>
      </c>
      <c r="G1766" s="53" t="str">
        <f>IFERROR(VLOOKUP(D1766,[29]CODIGOS!$A$1:$I$1872,8,0),"CODIGO INVALIDO ")</f>
        <v>LAS PRADERAS 1</v>
      </c>
      <c r="H1766" s="53" t="s">
        <v>2300</v>
      </c>
      <c r="I1766" s="53">
        <v>-3.4606556999999998</v>
      </c>
      <c r="J1766" s="129">
        <v>-80.073093200000002</v>
      </c>
      <c r="K1766" s="24">
        <v>45115</v>
      </c>
      <c r="L1766" s="65" t="s">
        <v>137</v>
      </c>
      <c r="M1766" s="53" t="s">
        <v>17</v>
      </c>
      <c r="N1766" s="148" t="s">
        <v>1479</v>
      </c>
      <c r="O1766" s="148" t="s">
        <v>1477</v>
      </c>
      <c r="P1766" s="53">
        <v>7</v>
      </c>
      <c r="Q1766" s="53" t="s">
        <v>46</v>
      </c>
      <c r="R1766" s="53" t="s">
        <v>2115</v>
      </c>
      <c r="S1766" s="53" t="s">
        <v>441</v>
      </c>
      <c r="T1766" s="53"/>
      <c r="U1766" s="53" t="s">
        <v>50</v>
      </c>
    </row>
    <row r="1767" spans="1:21" s="186" customFormat="1" ht="15" customHeight="1" x14ac:dyDescent="0.25">
      <c r="A1767" s="53" t="str">
        <f>IFERROR(VLOOKUP(D1767,[28]CODIGOS!$A$1:$I$1872,2,0),"CODIGO INVALIDO ")</f>
        <v>ZONA 7</v>
      </c>
      <c r="B1767" s="53" t="str">
        <f>IFERROR(VLOOKUP(D1767,[28]CODIGOS!$A$1:$I$1872,3,0),"CODIGO INVALIDO ")</f>
        <v>EL ORO</v>
      </c>
      <c r="C1767" s="53" t="str">
        <f>IFERROR(VLOOKUP(D1767,[28]CODIGOS!$A$1:$I$1872,4,0),"CODIGO INVALIDO ")</f>
        <v>PASAJE</v>
      </c>
      <c r="D1767" s="37" t="s">
        <v>1177</v>
      </c>
      <c r="E1767" s="53" t="str">
        <f>IFERROR(VLOOKUP(D1767,[29]CODIGOS!$A$1:$I$1872,6,0),"CODIGO INVALIDO ")</f>
        <v>PASAJE</v>
      </c>
      <c r="F1767" s="53" t="str">
        <f>IFERROR(VLOOKUP(D1767,[29]CODIGOS!$A$1:$I$1872,7,0),"CODIGO INVALIDO ")</f>
        <v>LAS PRADERAS</v>
      </c>
      <c r="G1767" s="53" t="str">
        <f>IFERROR(VLOOKUP(D1767,[29]CODIGOS!$A$1:$I$1872,8,0),"CODIGO INVALIDO ")</f>
        <v>LAS PRADERAS 1</v>
      </c>
      <c r="H1767" s="53" t="s">
        <v>2301</v>
      </c>
      <c r="I1767" s="53">
        <v>-3.3469361000000002</v>
      </c>
      <c r="J1767" s="129">
        <v>-79.7749539</v>
      </c>
      <c r="K1767" s="24">
        <v>45115</v>
      </c>
      <c r="L1767" s="65" t="s">
        <v>137</v>
      </c>
      <c r="M1767" s="53" t="s">
        <v>17</v>
      </c>
      <c r="N1767" s="148" t="s">
        <v>1515</v>
      </c>
      <c r="O1767" s="148" t="s">
        <v>1748</v>
      </c>
      <c r="P1767" s="53">
        <v>10</v>
      </c>
      <c r="Q1767" s="53" t="s">
        <v>46</v>
      </c>
      <c r="R1767" s="53" t="s">
        <v>47</v>
      </c>
      <c r="S1767" s="53" t="s">
        <v>49</v>
      </c>
      <c r="T1767" s="53" t="s">
        <v>448</v>
      </c>
      <c r="U1767" s="53" t="s">
        <v>50</v>
      </c>
    </row>
    <row r="1768" spans="1:21" s="186" customFormat="1" ht="15" customHeight="1" x14ac:dyDescent="0.25">
      <c r="A1768" s="53" t="str">
        <f>IFERROR(VLOOKUP(D1768,[28]CODIGOS!$A$1:$I$1872,2,0),"CODIGO INVALIDO ")</f>
        <v>ZONA 7</v>
      </c>
      <c r="B1768" s="53" t="str">
        <f>IFERROR(VLOOKUP(D1768,[28]CODIGOS!$A$1:$I$1872,3,0),"CODIGO INVALIDO ")</f>
        <v>EL ORO</v>
      </c>
      <c r="C1768" s="53" t="str">
        <f>IFERROR(VLOOKUP(D1768,[28]CODIGOS!$A$1:$I$1872,4,0),"CODIGO INVALIDO ")</f>
        <v>PASAJE</v>
      </c>
      <c r="D1768" s="37" t="s">
        <v>1177</v>
      </c>
      <c r="E1768" s="53" t="str">
        <f>IFERROR(VLOOKUP(D1768,[29]CODIGOS!$A$1:$I$1872,6,0),"CODIGO INVALIDO ")</f>
        <v>PASAJE</v>
      </c>
      <c r="F1768" s="53" t="str">
        <f>IFERROR(VLOOKUP(D1768,[29]CODIGOS!$A$1:$I$1872,7,0),"CODIGO INVALIDO ")</f>
        <v>LAS PRADERAS</v>
      </c>
      <c r="G1768" s="53" t="str">
        <f>IFERROR(VLOOKUP(D1768,[29]CODIGOS!$A$1:$I$1872,8,0),"CODIGO INVALIDO ")</f>
        <v>LAS PRADERAS 1</v>
      </c>
      <c r="H1768" s="53" t="s">
        <v>2302</v>
      </c>
      <c r="I1768" s="53">
        <v>-3.3155364000000001</v>
      </c>
      <c r="J1768" s="129">
        <v>-79.851842000000005</v>
      </c>
      <c r="K1768" s="24">
        <v>45117</v>
      </c>
      <c r="L1768" s="65" t="s">
        <v>137</v>
      </c>
      <c r="M1768" s="53" t="s">
        <v>17</v>
      </c>
      <c r="N1768" s="148" t="s">
        <v>1477</v>
      </c>
      <c r="O1768" s="148" t="s">
        <v>2303</v>
      </c>
      <c r="P1768" s="53">
        <v>13.85</v>
      </c>
      <c r="Q1768" s="53" t="s">
        <v>46</v>
      </c>
      <c r="R1768" s="53" t="s">
        <v>47</v>
      </c>
      <c r="S1768" s="53" t="s">
        <v>329</v>
      </c>
      <c r="T1768" s="53"/>
      <c r="U1768" s="53" t="s">
        <v>50</v>
      </c>
    </row>
    <row r="1769" spans="1:21" s="186" customFormat="1" ht="15" customHeight="1" x14ac:dyDescent="0.25">
      <c r="A1769" s="53" t="str">
        <f>IFERROR(VLOOKUP(D1769,[28]CODIGOS!$A$1:$I$1872,2,0),"CODIGO INVALIDO ")</f>
        <v>ZONA 7</v>
      </c>
      <c r="B1769" s="53" t="str">
        <f>IFERROR(VLOOKUP(D1769,[28]CODIGOS!$A$1:$I$1872,3,0),"CODIGO INVALIDO ")</f>
        <v>EL ORO</v>
      </c>
      <c r="C1769" s="53" t="str">
        <f>IFERROR(VLOOKUP(D1769,[28]CODIGOS!$A$1:$I$1872,4,0),"CODIGO INVALIDO ")</f>
        <v>PASAJE</v>
      </c>
      <c r="D1769" s="37" t="s">
        <v>1177</v>
      </c>
      <c r="E1769" s="53" t="str">
        <f>IFERROR(VLOOKUP(D1769,[29]CODIGOS!$A$1:$I$1872,6,0),"CODIGO INVALIDO ")</f>
        <v>PASAJE</v>
      </c>
      <c r="F1769" s="53" t="str">
        <f>IFERROR(VLOOKUP(D1769,[29]CODIGOS!$A$1:$I$1872,7,0),"CODIGO INVALIDO ")</f>
        <v>LAS PRADERAS</v>
      </c>
      <c r="G1769" s="53" t="str">
        <f>IFERROR(VLOOKUP(D1769,[29]CODIGOS!$A$1:$I$1872,8,0),"CODIGO INVALIDO ")</f>
        <v>LAS PRADERAS 1</v>
      </c>
      <c r="H1769" s="53" t="s">
        <v>2304</v>
      </c>
      <c r="I1769" s="53">
        <v>-3.2509492999999998</v>
      </c>
      <c r="J1769" s="129">
        <v>-79.936718200000001</v>
      </c>
      <c r="K1769" s="24">
        <v>45118</v>
      </c>
      <c r="L1769" s="65" t="s">
        <v>137</v>
      </c>
      <c r="M1769" s="53" t="s">
        <v>17</v>
      </c>
      <c r="N1769" s="148" t="s">
        <v>1477</v>
      </c>
      <c r="O1769" s="148" t="s">
        <v>1447</v>
      </c>
      <c r="P1769" s="53">
        <v>57</v>
      </c>
      <c r="Q1769" s="53" t="s">
        <v>46</v>
      </c>
      <c r="R1769" s="53" t="s">
        <v>47</v>
      </c>
      <c r="S1769" s="53" t="s">
        <v>165</v>
      </c>
      <c r="T1769" s="53" t="s">
        <v>239</v>
      </c>
      <c r="U1769" s="53" t="s">
        <v>50</v>
      </c>
    </row>
    <row r="1770" spans="1:21" s="186" customFormat="1" ht="15" customHeight="1" x14ac:dyDescent="0.25">
      <c r="A1770" s="53" t="str">
        <f>IFERROR(VLOOKUP(D1770,[28]CODIGOS!$A$1:$I$1872,2,0),"CODIGO INVALIDO ")</f>
        <v>ZONA 7</v>
      </c>
      <c r="B1770" s="53" t="str">
        <f>IFERROR(VLOOKUP(D1770,[28]CODIGOS!$A$1:$I$1872,3,0),"CODIGO INVALIDO ")</f>
        <v>EL ORO</v>
      </c>
      <c r="C1770" s="53" t="str">
        <f>IFERROR(VLOOKUP(D1770,[28]CODIGOS!$A$1:$I$1872,4,0),"CODIGO INVALIDO ")</f>
        <v>PASAJE</v>
      </c>
      <c r="D1770" s="37" t="s">
        <v>1177</v>
      </c>
      <c r="E1770" s="53" t="str">
        <f>IFERROR(VLOOKUP(D1770,[29]CODIGOS!$A$1:$I$1872,6,0),"CODIGO INVALIDO ")</f>
        <v>PASAJE</v>
      </c>
      <c r="F1770" s="53" t="str">
        <f>IFERROR(VLOOKUP(D1770,[29]CODIGOS!$A$1:$I$1872,7,0),"CODIGO INVALIDO ")</f>
        <v>LAS PRADERAS</v>
      </c>
      <c r="G1770" s="53" t="str">
        <f>IFERROR(VLOOKUP(D1770,[29]CODIGOS!$A$1:$I$1872,8,0),"CODIGO INVALIDO ")</f>
        <v>LAS PRADERAS 1</v>
      </c>
      <c r="H1770" s="53" t="s">
        <v>2305</v>
      </c>
      <c r="I1770" s="53">
        <v>-3.3120352999999998</v>
      </c>
      <c r="J1770" s="129">
        <v>-79.958765099999994</v>
      </c>
      <c r="K1770" s="24">
        <v>45140</v>
      </c>
      <c r="L1770" s="65" t="s">
        <v>137</v>
      </c>
      <c r="M1770" s="53" t="s">
        <v>17</v>
      </c>
      <c r="N1770" s="148">
        <v>0.625</v>
      </c>
      <c r="O1770" s="148">
        <v>0.6875</v>
      </c>
      <c r="P1770" s="53">
        <v>27.94</v>
      </c>
      <c r="Q1770" s="53" t="s">
        <v>46</v>
      </c>
      <c r="R1770" s="53" t="s">
        <v>47</v>
      </c>
      <c r="S1770" s="53" t="s">
        <v>1797</v>
      </c>
      <c r="T1770" s="53"/>
      <c r="U1770" s="53" t="s">
        <v>50</v>
      </c>
    </row>
    <row r="1771" spans="1:21" s="186" customFormat="1" ht="15" customHeight="1" x14ac:dyDescent="0.25">
      <c r="A1771" s="53" t="str">
        <f>IFERROR(VLOOKUP(D1771,[28]CODIGOS!$A$1:$I$1872,2,0),"CODIGO INVALIDO ")</f>
        <v>ZONA 7</v>
      </c>
      <c r="B1771" s="53" t="str">
        <f>IFERROR(VLOOKUP(D1771,[28]CODIGOS!$A$1:$I$1872,3,0),"CODIGO INVALIDO ")</f>
        <v>EL ORO</v>
      </c>
      <c r="C1771" s="53" t="str">
        <f>IFERROR(VLOOKUP(D1771,[28]CODIGOS!$A$1:$I$1872,4,0),"CODIGO INVALIDO ")</f>
        <v>PASAJE</v>
      </c>
      <c r="D1771" s="37" t="s">
        <v>1177</v>
      </c>
      <c r="E1771" s="53" t="str">
        <f>IFERROR(VLOOKUP(D1771,[29]CODIGOS!$A$1:$I$1872,6,0),"CODIGO INVALIDO ")</f>
        <v>PASAJE</v>
      </c>
      <c r="F1771" s="53" t="str">
        <f>IFERROR(VLOOKUP(D1771,[29]CODIGOS!$A$1:$I$1872,7,0),"CODIGO INVALIDO ")</f>
        <v>LAS PRADERAS</v>
      </c>
      <c r="G1771" s="53" t="str">
        <f>IFERROR(VLOOKUP(D1771,[29]CODIGOS!$A$1:$I$1872,8,0),"CODIGO INVALIDO ")</f>
        <v>LAS PRADERAS 1</v>
      </c>
      <c r="H1771" s="53" t="s">
        <v>2306</v>
      </c>
      <c r="I1771" s="53">
        <v>-3.2439045000000002</v>
      </c>
      <c r="J1771" s="129">
        <v>-79.964874899999998</v>
      </c>
      <c r="K1771" s="24">
        <v>45146</v>
      </c>
      <c r="L1771" s="65" t="s">
        <v>137</v>
      </c>
      <c r="M1771" s="53" t="s">
        <v>17</v>
      </c>
      <c r="N1771" s="148">
        <v>0.5</v>
      </c>
      <c r="O1771" s="148">
        <v>0.58333333333333337</v>
      </c>
      <c r="P1771" s="53">
        <v>6.2</v>
      </c>
      <c r="Q1771" s="53" t="s">
        <v>46</v>
      </c>
      <c r="R1771" s="53" t="s">
        <v>47</v>
      </c>
      <c r="S1771" s="53" t="s">
        <v>329</v>
      </c>
      <c r="T1771" s="53"/>
      <c r="U1771" s="53" t="s">
        <v>50</v>
      </c>
    </row>
    <row r="1772" spans="1:21" s="186" customFormat="1" ht="15" customHeight="1" x14ac:dyDescent="0.25">
      <c r="A1772" s="53" t="str">
        <f>IFERROR(VLOOKUP(D1772,[28]CODIGOS!$A$1:$I$1872,2,0),"CODIGO INVALIDO ")</f>
        <v>ZONA 7</v>
      </c>
      <c r="B1772" s="53" t="str">
        <f>IFERROR(VLOOKUP(D1772,[28]CODIGOS!$A$1:$I$1872,3,0),"CODIGO INVALIDO ")</f>
        <v>EL ORO</v>
      </c>
      <c r="C1772" s="53" t="str">
        <f>IFERROR(VLOOKUP(D1772,[28]CODIGOS!$A$1:$I$1872,4,0),"CODIGO INVALIDO ")</f>
        <v>MACHALA</v>
      </c>
      <c r="D1772" s="37" t="s">
        <v>1254</v>
      </c>
      <c r="E1772" s="53" t="str">
        <f>IFERROR(VLOOKUP(D1772,[29]CODIGOS!$A$1:$I$1872,6,0),"CODIGO INVALIDO ")</f>
        <v>MACHALA</v>
      </c>
      <c r="F1772" s="53" t="str">
        <f>IFERROR(VLOOKUP(D1772,[29]CODIGOS!$A$1:$I$1872,7,0),"CODIGO INVALIDO ")</f>
        <v>PUERTO BOLIVAR</v>
      </c>
      <c r="G1772" s="53" t="str">
        <f>IFERROR(VLOOKUP(D1772,[29]CODIGOS!$A$1:$I$1872,8,0),"CODIGO INVALIDO ")</f>
        <v>PUERTO BOLIVAR 1</v>
      </c>
      <c r="H1772" s="53" t="s">
        <v>2307</v>
      </c>
      <c r="I1772" s="53">
        <v>-3.26931783609631</v>
      </c>
      <c r="J1772" s="129">
        <v>-79.968838691711397</v>
      </c>
      <c r="K1772" s="24">
        <v>45169</v>
      </c>
      <c r="L1772" s="65" t="s">
        <v>137</v>
      </c>
      <c r="M1772" s="53" t="s">
        <v>17</v>
      </c>
      <c r="N1772" s="148">
        <v>0.52083333333333337</v>
      </c>
      <c r="O1772" s="148">
        <v>0.6875</v>
      </c>
      <c r="P1772" s="53">
        <v>7.04</v>
      </c>
      <c r="Q1772" s="23" t="s">
        <v>46</v>
      </c>
      <c r="R1772" s="53" t="s">
        <v>47</v>
      </c>
      <c r="S1772" s="53" t="s">
        <v>168</v>
      </c>
      <c r="T1772" s="53" t="s">
        <v>598</v>
      </c>
      <c r="U1772" s="53" t="s">
        <v>50</v>
      </c>
    </row>
    <row r="1773" spans="1:21" s="186" customFormat="1" ht="15" customHeight="1" x14ac:dyDescent="0.25">
      <c r="A1773" s="53" t="str">
        <f>IFERROR(VLOOKUP(D1773,[28]CODIGOS!$A$1:$I$1872,2,0),"CODIGO INVALIDO ")</f>
        <v>ZONA 7</v>
      </c>
      <c r="B1773" s="53" t="str">
        <f>IFERROR(VLOOKUP(D1773,[28]CODIGOS!$A$1:$I$1872,3,0),"CODIGO INVALIDO ")</f>
        <v>EL ORO</v>
      </c>
      <c r="C1773" s="53" t="str">
        <f>IFERROR(VLOOKUP(D1773,[28]CODIGOS!$A$1:$I$1872,4,0),"CODIGO INVALIDO ")</f>
        <v>SANTA ROSA</v>
      </c>
      <c r="D1773" s="37" t="s">
        <v>2285</v>
      </c>
      <c r="E1773" s="53" t="str">
        <f>IFERROR(VLOOKUP(D1773,[29]CODIGOS!$A$1:$I$1872,6,0),"CODIGO INVALIDO ")</f>
        <v>SANTA ROSA</v>
      </c>
      <c r="F1773" s="53" t="str">
        <f>IFERROR(VLOOKUP(D1773,[29]CODIGOS!$A$1:$I$1872,7,0),"CODIGO INVALIDO ")</f>
        <v>LAS PALMERAS</v>
      </c>
      <c r="G1773" s="53" t="str">
        <f>IFERROR(VLOOKUP(D1773,[29]CODIGOS!$A$1:$I$1872,8,0),"CODIGO INVALIDO ")</f>
        <v>LAS PALMERAS 1</v>
      </c>
      <c r="H1773" s="53" t="s">
        <v>2291</v>
      </c>
      <c r="I1773" s="53">
        <v>-3.6919600539083102</v>
      </c>
      <c r="J1773" s="129">
        <v>-79.616156816537099</v>
      </c>
      <c r="K1773" s="24">
        <v>45176</v>
      </c>
      <c r="L1773" s="65" t="s">
        <v>137</v>
      </c>
      <c r="M1773" s="53" t="s">
        <v>17</v>
      </c>
      <c r="N1773" s="148">
        <v>0.14930555555555555</v>
      </c>
      <c r="O1773" s="148">
        <v>0.35416666666666669</v>
      </c>
      <c r="P1773" s="53">
        <v>12.33</v>
      </c>
      <c r="Q1773" s="53" t="s">
        <v>46</v>
      </c>
      <c r="R1773" s="53" t="s">
        <v>47</v>
      </c>
      <c r="S1773" s="53" t="s">
        <v>161</v>
      </c>
      <c r="T1773" s="53" t="s">
        <v>83</v>
      </c>
      <c r="U1773" s="53" t="s">
        <v>50</v>
      </c>
    </row>
    <row r="1774" spans="1:21" s="186" customFormat="1" ht="15" customHeight="1" x14ac:dyDescent="0.25">
      <c r="A1774" s="53" t="str">
        <f>IFERROR(VLOOKUP(D1774,[28]CODIGOS!$A$1:$I$1872,2,0),"CODIGO INVALIDO ")</f>
        <v>ZONA 7</v>
      </c>
      <c r="B1774" s="53" t="str">
        <f>IFERROR(VLOOKUP(D1774,[28]CODIGOS!$A$1:$I$1872,3,0),"CODIGO INVALIDO ")</f>
        <v>EL ORO</v>
      </c>
      <c r="C1774" s="53" t="str">
        <f>IFERROR(VLOOKUP(D1774,[28]CODIGOS!$A$1:$I$1872,4,0),"CODIGO INVALIDO ")</f>
        <v>PASAJE</v>
      </c>
      <c r="D1774" s="37" t="s">
        <v>2308</v>
      </c>
      <c r="E1774" s="53" t="str">
        <f>IFERROR(VLOOKUP(D1774,[29]CODIGOS!$A$1:$I$1872,6,0),"CODIGO INVALIDO ")</f>
        <v>PASAJE</v>
      </c>
      <c r="F1774" s="53" t="str">
        <f>IFERROR(VLOOKUP(D1774,[29]CODIGOS!$A$1:$I$1872,7,0),"CODIGO INVALIDO ")</f>
        <v>BUENA VISTA</v>
      </c>
      <c r="G1774" s="53" t="str">
        <f>IFERROR(VLOOKUP(D1774,[29]CODIGOS!$A$1:$I$1872,8,0),"CODIGO INVALIDO ")</f>
        <v>BUENA VISTA 2</v>
      </c>
      <c r="H1774" s="53" t="s">
        <v>2309</v>
      </c>
      <c r="I1774" s="53">
        <v>-3.48388959</v>
      </c>
      <c r="J1774" s="129">
        <v>-80.243695759999994</v>
      </c>
      <c r="K1774" s="24">
        <v>45199</v>
      </c>
      <c r="L1774" s="65" t="s">
        <v>137</v>
      </c>
      <c r="M1774" s="53" t="s">
        <v>17</v>
      </c>
      <c r="N1774" s="148">
        <v>0.60416666666666663</v>
      </c>
      <c r="O1774" s="148">
        <v>0.64583333333333337</v>
      </c>
      <c r="P1774" s="53">
        <v>8</v>
      </c>
      <c r="Q1774" s="23" t="s">
        <v>46</v>
      </c>
      <c r="R1774" s="23" t="s">
        <v>47</v>
      </c>
      <c r="S1774" s="23" t="s">
        <v>496</v>
      </c>
      <c r="T1774" s="53" t="s">
        <v>496</v>
      </c>
      <c r="U1774" s="53" t="s">
        <v>50</v>
      </c>
    </row>
    <row r="1775" spans="1:21" s="186" customFormat="1" ht="15" customHeight="1" x14ac:dyDescent="0.25">
      <c r="A1775" s="53" t="str">
        <f>IFERROR(VLOOKUP(D1775,[28]CODIGOS!$A$1:$I$1872,2,0),"CODIGO INVALIDO ")</f>
        <v>ZONA 7</v>
      </c>
      <c r="B1775" s="53" t="str">
        <f>IFERROR(VLOOKUP(D1775,[28]CODIGOS!$A$1:$I$1872,3,0),"CODIGO INVALIDO ")</f>
        <v>EL ORO</v>
      </c>
      <c r="C1775" s="53" t="str">
        <f>IFERROR(VLOOKUP(D1775,[28]CODIGOS!$A$1:$I$1872,4,0),"CODIGO INVALIDO ")</f>
        <v>PASAJE</v>
      </c>
      <c r="D1775" s="37" t="s">
        <v>2310</v>
      </c>
      <c r="E1775" s="53" t="str">
        <f>IFERROR(VLOOKUP(D1775,[29]CODIGOS!$A$1:$I$1872,6,0),"CODIGO INVALIDO ")</f>
        <v>PASAJE</v>
      </c>
      <c r="F1775" s="53" t="str">
        <f>IFERROR(VLOOKUP(D1775,[29]CODIGOS!$A$1:$I$1872,7,0),"CODIGO INVALIDO ")</f>
        <v>VELASCO IBARRA</v>
      </c>
      <c r="G1775" s="53" t="str">
        <f>IFERROR(VLOOKUP(D1775,[29]CODIGOS!$A$1:$I$1872,8,0),"CODIGO INVALIDO ")</f>
        <v>VELASCO IBARRA 2</v>
      </c>
      <c r="H1775" s="53" t="s">
        <v>2311</v>
      </c>
      <c r="I1775" s="53">
        <v>-3.3369080000000002</v>
      </c>
      <c r="J1775" s="129">
        <v>-79.796753756623602</v>
      </c>
      <c r="K1775" s="24">
        <v>45202</v>
      </c>
      <c r="L1775" s="65" t="s">
        <v>137</v>
      </c>
      <c r="M1775" s="53" t="s">
        <v>17</v>
      </c>
      <c r="N1775" s="148">
        <v>0.33333333333333331</v>
      </c>
      <c r="O1775" s="148">
        <v>0.41666666666666669</v>
      </c>
      <c r="P1775" s="53">
        <v>4.42</v>
      </c>
      <c r="Q1775" s="53" t="s">
        <v>46</v>
      </c>
      <c r="R1775" s="23" t="s">
        <v>47</v>
      </c>
      <c r="S1775" s="23" t="s">
        <v>59</v>
      </c>
      <c r="T1775" s="53" t="s">
        <v>424</v>
      </c>
      <c r="U1775" s="53" t="s">
        <v>50</v>
      </c>
    </row>
    <row r="1776" spans="1:21" s="186" customFormat="1" ht="15" customHeight="1" x14ac:dyDescent="0.25">
      <c r="A1776" s="53" t="str">
        <f>IFERROR(VLOOKUP(D1776,[28]CODIGOS!$A$1:$I$1872,2,0),"CODIGO INVALIDO ")</f>
        <v>ZONA 7</v>
      </c>
      <c r="B1776" s="53" t="str">
        <f>IFERROR(VLOOKUP(D1776,[28]CODIGOS!$A$1:$I$1872,3,0),"CODIGO INVALIDO ")</f>
        <v>EL ORO</v>
      </c>
      <c r="C1776" s="53" t="str">
        <f>IFERROR(VLOOKUP(D1776,[28]CODIGOS!$A$1:$I$1872,4,0),"CODIGO INVALIDO ")</f>
        <v>PASAJE</v>
      </c>
      <c r="D1776" s="37" t="s">
        <v>2310</v>
      </c>
      <c r="E1776" s="53" t="str">
        <f>IFERROR(VLOOKUP(D1776,[29]CODIGOS!$A$1:$I$1872,6,0),"CODIGO INVALIDO ")</f>
        <v>PASAJE</v>
      </c>
      <c r="F1776" s="53" t="str">
        <f>IFERROR(VLOOKUP(D1776,[29]CODIGOS!$A$1:$I$1872,7,0),"CODIGO INVALIDO ")</f>
        <v>VELASCO IBARRA</v>
      </c>
      <c r="G1776" s="53" t="str">
        <f>IFERROR(VLOOKUP(D1776,[29]CODIGOS!$A$1:$I$1872,8,0),"CODIGO INVALIDO ")</f>
        <v>VELASCO IBARRA 2</v>
      </c>
      <c r="H1776" s="53" t="s">
        <v>2312</v>
      </c>
      <c r="I1776" s="53">
        <v>-3.32301031871719</v>
      </c>
      <c r="J1776" s="129">
        <v>-79.593445161402997</v>
      </c>
      <c r="K1776" s="24">
        <v>45206</v>
      </c>
      <c r="L1776" s="65" t="s">
        <v>137</v>
      </c>
      <c r="M1776" s="53" t="s">
        <v>17</v>
      </c>
      <c r="N1776" s="148">
        <v>0.75</v>
      </c>
      <c r="O1776" s="148">
        <v>0.79166666666666663</v>
      </c>
      <c r="P1776" s="53">
        <v>6.93</v>
      </c>
      <c r="Q1776" s="53" t="s">
        <v>46</v>
      </c>
      <c r="R1776" s="23" t="s">
        <v>47</v>
      </c>
      <c r="S1776" s="23" t="s">
        <v>176</v>
      </c>
      <c r="T1776" s="53"/>
      <c r="U1776" s="53" t="s">
        <v>50</v>
      </c>
    </row>
    <row r="1777" spans="1:21" s="186" customFormat="1" ht="15" customHeight="1" x14ac:dyDescent="0.25">
      <c r="A1777" s="53" t="str">
        <f>IFERROR(VLOOKUP(D1777,[28]CODIGOS!$A$1:$I$1872,2,0),"CODIGO INVALIDO ")</f>
        <v>ZONA 7</v>
      </c>
      <c r="B1777" s="53" t="str">
        <f>IFERROR(VLOOKUP(D1777,[28]CODIGOS!$A$1:$I$1872,3,0),"CODIGO INVALIDO ")</f>
        <v>EL ORO</v>
      </c>
      <c r="C1777" s="53" t="str">
        <f>IFERROR(VLOOKUP(D1777,[28]CODIGOS!$A$1:$I$1872,4,0),"CODIGO INVALIDO ")</f>
        <v>PASAJE</v>
      </c>
      <c r="D1777" s="37" t="s">
        <v>2308</v>
      </c>
      <c r="E1777" s="53" t="str">
        <f>IFERROR(VLOOKUP(D1777,[29]CODIGOS!$A$1:$I$1872,6,0),"CODIGO INVALIDO ")</f>
        <v>PASAJE</v>
      </c>
      <c r="F1777" s="53" t="str">
        <f>IFERROR(VLOOKUP(D1777,[29]CODIGOS!$A$1:$I$1872,7,0),"CODIGO INVALIDO ")</f>
        <v>BUENA VISTA</v>
      </c>
      <c r="G1777" s="53" t="str">
        <f>IFERROR(VLOOKUP(D1777,[29]CODIGOS!$A$1:$I$1872,8,0),"CODIGO INVALIDO ")</f>
        <v>BUENA VISTA 2</v>
      </c>
      <c r="H1777" s="53" t="s">
        <v>2313</v>
      </c>
      <c r="I1777" s="53">
        <v>-3.5922107162830601</v>
      </c>
      <c r="J1777" s="129">
        <v>-80.176799526534793</v>
      </c>
      <c r="K1777" s="24">
        <v>45208</v>
      </c>
      <c r="L1777" s="65" t="s">
        <v>137</v>
      </c>
      <c r="M1777" s="53" t="s">
        <v>17</v>
      </c>
      <c r="N1777" s="148">
        <v>0.54166666666666663</v>
      </c>
      <c r="O1777" s="148">
        <v>0.625</v>
      </c>
      <c r="P1777" s="53">
        <v>5</v>
      </c>
      <c r="Q1777" s="53" t="s">
        <v>46</v>
      </c>
      <c r="R1777" s="23" t="s">
        <v>47</v>
      </c>
      <c r="S1777" s="23" t="s">
        <v>2314</v>
      </c>
      <c r="T1777" s="53" t="s">
        <v>2315</v>
      </c>
      <c r="U1777" s="53" t="s">
        <v>50</v>
      </c>
    </row>
    <row r="1778" spans="1:21" s="186" customFormat="1" ht="15" customHeight="1" x14ac:dyDescent="0.25">
      <c r="A1778" s="53" t="str">
        <f>IFERROR(VLOOKUP(D1778,[28]CODIGOS!$A$1:$I$1872,2,0),"CODIGO INVALIDO ")</f>
        <v>ZONA 7</v>
      </c>
      <c r="B1778" s="53" t="str">
        <f>IFERROR(VLOOKUP(D1778,[28]CODIGOS!$A$1:$I$1872,3,0),"CODIGO INVALIDO ")</f>
        <v>EL ORO</v>
      </c>
      <c r="C1778" s="53" t="str">
        <f>IFERROR(VLOOKUP(D1778,[28]CODIGOS!$A$1:$I$1872,4,0),"CODIGO INVALIDO ")</f>
        <v>PASAJE</v>
      </c>
      <c r="D1778" s="37" t="s">
        <v>2308</v>
      </c>
      <c r="E1778" s="53" t="str">
        <f>IFERROR(VLOOKUP(D1778,[29]CODIGOS!$A$1:$I$1872,6,0),"CODIGO INVALIDO ")</f>
        <v>PASAJE</v>
      </c>
      <c r="F1778" s="53" t="str">
        <f>IFERROR(VLOOKUP(D1778,[29]CODIGOS!$A$1:$I$1872,7,0),"CODIGO INVALIDO ")</f>
        <v>BUENA VISTA</v>
      </c>
      <c r="G1778" s="53" t="str">
        <f>IFERROR(VLOOKUP(D1778,[29]CODIGOS!$A$1:$I$1872,8,0),"CODIGO INVALIDO ")</f>
        <v>BUENA VISTA 2</v>
      </c>
      <c r="H1778" s="53" t="s">
        <v>2316</v>
      </c>
      <c r="I1778" s="53">
        <v>-3.2451433999999999</v>
      </c>
      <c r="J1778" s="129">
        <v>-79.9461656</v>
      </c>
      <c r="K1778" s="24">
        <v>45211</v>
      </c>
      <c r="L1778" s="65" t="s">
        <v>137</v>
      </c>
      <c r="M1778" s="53" t="s">
        <v>17</v>
      </c>
      <c r="N1778" s="148">
        <v>0.58333333333333337</v>
      </c>
      <c r="O1778" s="148">
        <v>0.64583333333333337</v>
      </c>
      <c r="P1778" s="53">
        <v>13.09</v>
      </c>
      <c r="Q1778" s="53" t="s">
        <v>46</v>
      </c>
      <c r="R1778" s="23" t="s">
        <v>47</v>
      </c>
      <c r="S1778" s="23" t="s">
        <v>217</v>
      </c>
      <c r="T1778" s="53"/>
      <c r="U1778" s="53" t="s">
        <v>50</v>
      </c>
    </row>
    <row r="1779" spans="1:21" s="186" customFormat="1" ht="15" customHeight="1" x14ac:dyDescent="0.25">
      <c r="A1779" s="53" t="str">
        <f>IFERROR(VLOOKUP(D1779,[28]CODIGOS!$A$1:$I$1872,2,0),"CODIGO INVALIDO ")</f>
        <v>ZONA 7</v>
      </c>
      <c r="B1779" s="53" t="str">
        <f>IFERROR(VLOOKUP(D1779,[28]CODIGOS!$A$1:$I$1872,3,0),"CODIGO INVALIDO ")</f>
        <v>EL ORO</v>
      </c>
      <c r="C1779" s="53" t="str">
        <f>IFERROR(VLOOKUP(D1779,[28]CODIGOS!$A$1:$I$1872,4,0),"CODIGO INVALIDO ")</f>
        <v>PASAJE</v>
      </c>
      <c r="D1779" s="37" t="s">
        <v>1177</v>
      </c>
      <c r="E1779" s="53" t="str">
        <f>IFERROR(VLOOKUP(D1779,[29]CODIGOS!$A$1:$I$1872,6,0),"CODIGO INVALIDO ")</f>
        <v>PASAJE</v>
      </c>
      <c r="F1779" s="53" t="str">
        <f>IFERROR(VLOOKUP(D1779,[29]CODIGOS!$A$1:$I$1872,7,0),"CODIGO INVALIDO ")</f>
        <v>LAS PRADERAS</v>
      </c>
      <c r="G1779" s="53" t="str">
        <f>IFERROR(VLOOKUP(D1779,[29]CODIGOS!$A$1:$I$1872,8,0),"CODIGO INVALIDO ")</f>
        <v>LAS PRADERAS 1</v>
      </c>
      <c r="H1779" s="53" t="s">
        <v>2317</v>
      </c>
      <c r="I1779" s="53">
        <v>-3.2466801310985098</v>
      </c>
      <c r="J1779" s="129">
        <v>-79.840977200949197</v>
      </c>
      <c r="K1779" s="24">
        <v>45217</v>
      </c>
      <c r="L1779" s="65" t="s">
        <v>137</v>
      </c>
      <c r="M1779" s="53" t="s">
        <v>17</v>
      </c>
      <c r="N1779" s="148">
        <v>0.41666666666666669</v>
      </c>
      <c r="O1779" s="148">
        <v>0.5</v>
      </c>
      <c r="P1779" s="53">
        <v>6.17</v>
      </c>
      <c r="Q1779" s="53" t="s">
        <v>46</v>
      </c>
      <c r="R1779" s="23" t="s">
        <v>47</v>
      </c>
      <c r="S1779" s="23" t="s">
        <v>448</v>
      </c>
      <c r="T1779" s="53"/>
      <c r="U1779" s="53" t="s">
        <v>50</v>
      </c>
    </row>
    <row r="1780" spans="1:21" s="186" customFormat="1" ht="15" customHeight="1" x14ac:dyDescent="0.25">
      <c r="A1780" s="53" t="str">
        <f>IFERROR(VLOOKUP(D1780,[28]CODIGOS!$A$1:$I$1872,2,0),"CODIGO INVALIDO ")</f>
        <v>ZONA 7</v>
      </c>
      <c r="B1780" s="53" t="str">
        <f>IFERROR(VLOOKUP(D1780,[28]CODIGOS!$A$1:$I$1872,3,0),"CODIGO INVALIDO ")</f>
        <v>EL ORO</v>
      </c>
      <c r="C1780" s="53" t="str">
        <f>IFERROR(VLOOKUP(D1780,[28]CODIGOS!$A$1:$I$1872,4,0),"CODIGO INVALIDO ")</f>
        <v>PASAJE</v>
      </c>
      <c r="D1780" s="37" t="s">
        <v>2310</v>
      </c>
      <c r="E1780" s="53" t="str">
        <f>IFERROR(VLOOKUP(D1780,[29]CODIGOS!$A$1:$I$1872,6,0),"CODIGO INVALIDO ")</f>
        <v>PASAJE</v>
      </c>
      <c r="F1780" s="53" t="str">
        <f>IFERROR(VLOOKUP(D1780,[29]CODIGOS!$A$1:$I$1872,7,0),"CODIGO INVALIDO ")</f>
        <v>VELASCO IBARRA</v>
      </c>
      <c r="G1780" s="53" t="str">
        <f>IFERROR(VLOOKUP(D1780,[29]CODIGOS!$A$1:$I$1872,8,0),"CODIGO INVALIDO ")</f>
        <v>VELASCO IBARRA 2</v>
      </c>
      <c r="H1780" s="53" t="s">
        <v>2318</v>
      </c>
      <c r="I1780" s="53">
        <v>-3.3447230589083401</v>
      </c>
      <c r="J1780" s="129">
        <v>-79.814300537109304</v>
      </c>
      <c r="K1780" s="24">
        <v>45220</v>
      </c>
      <c r="L1780" s="65" t="s">
        <v>137</v>
      </c>
      <c r="M1780" s="53" t="s">
        <v>17</v>
      </c>
      <c r="N1780" s="148">
        <v>0.41666666666666669</v>
      </c>
      <c r="O1780" s="148">
        <v>0.60416666666666663</v>
      </c>
      <c r="P1780" s="53">
        <v>2.62</v>
      </c>
      <c r="Q1780" s="53" t="s">
        <v>46</v>
      </c>
      <c r="R1780" s="23" t="s">
        <v>47</v>
      </c>
      <c r="S1780" s="23" t="s">
        <v>187</v>
      </c>
      <c r="T1780" s="53" t="s">
        <v>2319</v>
      </c>
      <c r="U1780" s="53" t="s">
        <v>50</v>
      </c>
    </row>
    <row r="1781" spans="1:21" s="186" customFormat="1" ht="15" customHeight="1" x14ac:dyDescent="0.25">
      <c r="A1781" s="53" t="str">
        <f>IFERROR(VLOOKUP(D1781,[28]CODIGOS!$A$1:$I$1872,2,0),"CODIGO INVALIDO ")</f>
        <v>ZONA 7</v>
      </c>
      <c r="B1781" s="53" t="str">
        <f>IFERROR(VLOOKUP(D1781,[28]CODIGOS!$A$1:$I$1872,3,0),"CODIGO INVALIDO ")</f>
        <v>EL ORO</v>
      </c>
      <c r="C1781" s="53" t="str">
        <f>IFERROR(VLOOKUP(D1781,[28]CODIGOS!$A$1:$I$1872,4,0),"CODIGO INVALIDO ")</f>
        <v>PASAJE</v>
      </c>
      <c r="D1781" s="37" t="s">
        <v>2310</v>
      </c>
      <c r="E1781" s="53" t="str">
        <f>IFERROR(VLOOKUP(D1781,[29]CODIGOS!$A$1:$I$1872,6,0),"CODIGO INVALIDO ")</f>
        <v>PASAJE</v>
      </c>
      <c r="F1781" s="53" t="str">
        <f>IFERROR(VLOOKUP(D1781,[29]CODIGOS!$A$1:$I$1872,7,0),"CODIGO INVALIDO ")</f>
        <v>VELASCO IBARRA</v>
      </c>
      <c r="G1781" s="53" t="str">
        <f>IFERROR(VLOOKUP(D1781,[29]CODIGOS!$A$1:$I$1872,8,0),"CODIGO INVALIDO ")</f>
        <v>VELASCO IBARRA 2</v>
      </c>
      <c r="H1781" s="53" t="s">
        <v>2320</v>
      </c>
      <c r="I1781" s="53">
        <v>-3.3432569948806301</v>
      </c>
      <c r="J1781" s="129">
        <v>-79.960069414349803</v>
      </c>
      <c r="K1781" s="24">
        <v>45222</v>
      </c>
      <c r="L1781" s="65" t="s">
        <v>137</v>
      </c>
      <c r="M1781" s="53" t="s">
        <v>17</v>
      </c>
      <c r="N1781" s="148">
        <v>0.58333333333333337</v>
      </c>
      <c r="O1781" s="148">
        <v>0.69791666666666663</v>
      </c>
      <c r="P1781" s="53">
        <v>36.5</v>
      </c>
      <c r="Q1781" s="53" t="s">
        <v>46</v>
      </c>
      <c r="R1781" s="53" t="s">
        <v>109</v>
      </c>
      <c r="S1781" s="53" t="s">
        <v>288</v>
      </c>
      <c r="T1781" s="53"/>
      <c r="U1781" s="53" t="s">
        <v>50</v>
      </c>
    </row>
    <row r="1782" spans="1:21" s="186" customFormat="1" ht="15" customHeight="1" x14ac:dyDescent="0.25">
      <c r="A1782" s="53" t="str">
        <f>IFERROR(VLOOKUP(D1782,[28]CODIGOS!$A$1:$I$1872,2,0),"CODIGO INVALIDO ")</f>
        <v>ZONA 7</v>
      </c>
      <c r="B1782" s="53" t="str">
        <f>IFERROR(VLOOKUP(D1782,[28]CODIGOS!$A$1:$I$1872,3,0),"CODIGO INVALIDO ")</f>
        <v>EL ORO</v>
      </c>
      <c r="C1782" s="53" t="str">
        <f>IFERROR(VLOOKUP(D1782,[28]CODIGOS!$A$1:$I$1872,4,0),"CODIGO INVALIDO ")</f>
        <v>PASAJE</v>
      </c>
      <c r="D1782" s="37" t="s">
        <v>2308</v>
      </c>
      <c r="E1782" s="53" t="str">
        <f>IFERROR(VLOOKUP(D1782,[29]CODIGOS!$A$1:$I$1872,6,0),"CODIGO INVALIDO ")</f>
        <v>PASAJE</v>
      </c>
      <c r="F1782" s="53" t="str">
        <f>IFERROR(VLOOKUP(D1782,[29]CODIGOS!$A$1:$I$1872,7,0),"CODIGO INVALIDO ")</f>
        <v>BUENA VISTA</v>
      </c>
      <c r="G1782" s="53" t="str">
        <f>IFERROR(VLOOKUP(D1782,[29]CODIGOS!$A$1:$I$1872,8,0),"CODIGO INVALIDO ")</f>
        <v>BUENA VISTA 2</v>
      </c>
      <c r="H1782" s="53" t="s">
        <v>2321</v>
      </c>
      <c r="I1782" s="53">
        <v>-3.7141821947999998</v>
      </c>
      <c r="J1782" s="129">
        <v>-79.621923513200002</v>
      </c>
      <c r="K1782" s="24">
        <v>45259</v>
      </c>
      <c r="L1782" s="65" t="s">
        <v>137</v>
      </c>
      <c r="M1782" s="53" t="s">
        <v>17</v>
      </c>
      <c r="N1782" s="148">
        <v>0.39583333333333331</v>
      </c>
      <c r="O1782" s="148">
        <v>0.5</v>
      </c>
      <c r="P1782" s="53">
        <v>5.86</v>
      </c>
      <c r="Q1782" s="53" t="s">
        <v>46</v>
      </c>
      <c r="R1782" s="53" t="s">
        <v>47</v>
      </c>
      <c r="S1782" s="53" t="s">
        <v>83</v>
      </c>
      <c r="T1782" s="53"/>
      <c r="U1782" s="53" t="s">
        <v>1544</v>
      </c>
    </row>
    <row r="1783" spans="1:21" s="186" customFormat="1" ht="15" customHeight="1" x14ac:dyDescent="0.25">
      <c r="A1783" s="53" t="str">
        <f>IFERROR(VLOOKUP(D1783,[28]CODIGOS!$A$1:$I$1872,2,0),"CODIGO INVALIDO ")</f>
        <v>ZONA 7</v>
      </c>
      <c r="B1783" s="53" t="str">
        <f>IFERROR(VLOOKUP(D1783,[28]CODIGOS!$A$1:$I$1872,3,0),"CODIGO INVALIDO ")</f>
        <v>ZAMORA CHINCHIPE</v>
      </c>
      <c r="C1783" s="53" t="str">
        <f>IFERROR(VLOOKUP(D1783,[28]CODIGOS!$A$1:$I$1872,4,0),"CODIGO INVALIDO ")</f>
        <v>ZAMORA</v>
      </c>
      <c r="D1783" s="37" t="s">
        <v>33</v>
      </c>
      <c r="E1783" s="53" t="str">
        <f>IFERROR(VLOOKUP(D1783,[29]CODIGOS!$A$1:$I$1872,6,0),"CODIGO INVALIDO ")</f>
        <v>ZAMORA</v>
      </c>
      <c r="F1783" s="53" t="str">
        <f>IFERROR(VLOOKUP(D1783,[29]CODIGOS!$A$1:$I$1872,7,0),"CODIGO INVALIDO ")</f>
        <v>CENTRO</v>
      </c>
      <c r="G1783" s="53" t="str">
        <f>IFERROR(VLOOKUP(D1783,[29]CODIGOS!$A$1:$I$1872,8,0),"CODIGO INVALIDO ")</f>
        <v>CENTRO 1</v>
      </c>
      <c r="H1783" s="53" t="s">
        <v>2322</v>
      </c>
      <c r="I1783" s="53">
        <v>-3.94231851107874</v>
      </c>
      <c r="J1783" s="129">
        <v>-78.842493295669499</v>
      </c>
      <c r="K1783" s="24">
        <v>44995</v>
      </c>
      <c r="L1783" s="53" t="s">
        <v>34</v>
      </c>
      <c r="M1783" s="53" t="s">
        <v>17</v>
      </c>
      <c r="N1783" s="148" t="s">
        <v>1734</v>
      </c>
      <c r="O1783" s="148" t="s">
        <v>2323</v>
      </c>
      <c r="P1783" s="53">
        <v>15</v>
      </c>
      <c r="Q1783" s="53" t="s">
        <v>46</v>
      </c>
      <c r="R1783" s="53" t="s">
        <v>47</v>
      </c>
      <c r="S1783" s="53" t="s">
        <v>923</v>
      </c>
      <c r="T1783" s="53" t="s">
        <v>165</v>
      </c>
      <c r="U1783" s="53" t="s">
        <v>50</v>
      </c>
    </row>
    <row r="1784" spans="1:21" s="185" customFormat="1" ht="15" customHeight="1" x14ac:dyDescent="0.25">
      <c r="A1784" s="53" t="str">
        <f>IFERROR(VLOOKUP(D1784,[28]CODIGOS!$A$1:$I$1872,2,0),"CODIGO INVALIDO ")</f>
        <v>ZONA 7</v>
      </c>
      <c r="B1784" s="53" t="str">
        <f>IFERROR(VLOOKUP(D1784,[28]CODIGOS!$A$1:$I$1872,3,0),"CODIGO INVALIDO ")</f>
        <v>ZAMORA CHINCHIPE</v>
      </c>
      <c r="C1784" s="53" t="str">
        <f>IFERROR(VLOOKUP(D1784,[28]CODIGOS!$A$1:$I$1872,4,0),"CODIGO INVALIDO ")</f>
        <v>ZAMORA</v>
      </c>
      <c r="D1784" s="37" t="s">
        <v>33</v>
      </c>
      <c r="E1784" s="53" t="str">
        <f>IFERROR(VLOOKUP(D1784,[29]CODIGOS!$A$1:$I$1872,6,0),"CODIGO INVALIDO ")</f>
        <v>ZAMORA</v>
      </c>
      <c r="F1784" s="53" t="str">
        <f>IFERROR(VLOOKUP(D1784,[29]CODIGOS!$A$1:$I$1872,7,0),"CODIGO INVALIDO ")</f>
        <v>CENTRO</v>
      </c>
      <c r="G1784" s="53" t="str">
        <f>IFERROR(VLOOKUP(D1784,[29]CODIGOS!$A$1:$I$1872,8,0),"CODIGO INVALIDO ")</f>
        <v>CENTRO 1</v>
      </c>
      <c r="H1784" s="23" t="s">
        <v>2324</v>
      </c>
      <c r="I1784" s="23">
        <v>-4.5513883692580199</v>
      </c>
      <c r="J1784" s="129">
        <v>-79.132826328277602</v>
      </c>
      <c r="K1784" s="24">
        <v>45100</v>
      </c>
      <c r="L1784" s="23" t="s">
        <v>34</v>
      </c>
      <c r="M1784" s="53" t="s">
        <v>17</v>
      </c>
      <c r="N1784" s="62">
        <v>0.625</v>
      </c>
      <c r="O1784" s="62">
        <v>0.79166666666666663</v>
      </c>
      <c r="P1784" s="23">
        <v>6.79</v>
      </c>
      <c r="Q1784" s="23" t="s">
        <v>46</v>
      </c>
      <c r="R1784" s="23" t="s">
        <v>47</v>
      </c>
      <c r="S1784" s="23" t="s">
        <v>49</v>
      </c>
      <c r="T1784" s="23" t="s">
        <v>619</v>
      </c>
      <c r="U1784" s="53" t="s">
        <v>50</v>
      </c>
    </row>
    <row r="1785" spans="1:21" s="185" customFormat="1" ht="15" customHeight="1" x14ac:dyDescent="0.25">
      <c r="A1785" s="53" t="str">
        <f>IFERROR(VLOOKUP(D1785,[28]CODIGOS!$A$1:$I$1872,2,0),"CODIGO INVALIDO ")</f>
        <v>ZONA 7</v>
      </c>
      <c r="B1785" s="53" t="str">
        <f>IFERROR(VLOOKUP(D1785,[28]CODIGOS!$A$1:$I$1872,3,0),"CODIGO INVALIDO ")</f>
        <v>ZAMORA CHINCHIPE</v>
      </c>
      <c r="C1785" s="53" t="str">
        <f>IFERROR(VLOOKUP(D1785,[28]CODIGOS!$A$1:$I$1872,4,0),"CODIGO INVALIDO ")</f>
        <v>ZAMORA</v>
      </c>
      <c r="D1785" s="37" t="s">
        <v>33</v>
      </c>
      <c r="E1785" s="53" t="str">
        <f>IFERROR(VLOOKUP(D1785,[29]CODIGOS!$A$1:$I$1872,6,0),"CODIGO INVALIDO ")</f>
        <v>ZAMORA</v>
      </c>
      <c r="F1785" s="53" t="str">
        <f>IFERROR(VLOOKUP(D1785,[29]CODIGOS!$A$1:$I$1872,7,0),"CODIGO INVALIDO ")</f>
        <v>CENTRO</v>
      </c>
      <c r="G1785" s="53" t="str">
        <f>IFERROR(VLOOKUP(D1785,[29]CODIGOS!$A$1:$I$1872,8,0),"CODIGO INVALIDO ")</f>
        <v>CENTRO 1</v>
      </c>
      <c r="H1785" s="23" t="s">
        <v>2325</v>
      </c>
      <c r="I1785" s="23">
        <v>-4.61535378420312</v>
      </c>
      <c r="J1785" s="129">
        <v>-79.125845596502401</v>
      </c>
      <c r="K1785" s="24">
        <v>45114</v>
      </c>
      <c r="L1785" s="23" t="s">
        <v>34</v>
      </c>
      <c r="M1785" s="53" t="s">
        <v>17</v>
      </c>
      <c r="N1785" s="62">
        <v>0.625</v>
      </c>
      <c r="O1785" s="62">
        <v>0.70833333333333337</v>
      </c>
      <c r="P1785" s="23">
        <v>4.04</v>
      </c>
      <c r="Q1785" s="53" t="s">
        <v>46</v>
      </c>
      <c r="R1785" s="53" t="s">
        <v>47</v>
      </c>
      <c r="S1785" s="53" t="s">
        <v>2326</v>
      </c>
      <c r="T1785" s="23" t="s">
        <v>2327</v>
      </c>
      <c r="U1785" s="53" t="s">
        <v>50</v>
      </c>
    </row>
    <row r="1786" spans="1:21" s="185" customFormat="1" ht="15" customHeight="1" x14ac:dyDescent="0.25">
      <c r="A1786" s="53" t="str">
        <f>IFERROR(VLOOKUP(D1786,[28]CODIGOS!$A$1:$I$1872,2,0),"CODIGO INVALIDO ")</f>
        <v>ZONA 7</v>
      </c>
      <c r="B1786" s="53" t="str">
        <f>IFERROR(VLOOKUP(D1786,[28]CODIGOS!$A$1:$I$1872,3,0),"CODIGO INVALIDO ")</f>
        <v>ZAMORA CHINCHIPE</v>
      </c>
      <c r="C1786" s="53" t="str">
        <f>IFERROR(VLOOKUP(D1786,[28]CODIGOS!$A$1:$I$1872,4,0),"CODIGO INVALIDO ")</f>
        <v>ZAMORA</v>
      </c>
      <c r="D1786" s="37" t="s">
        <v>33</v>
      </c>
      <c r="E1786" s="53" t="str">
        <f>IFERROR(VLOOKUP(D1786,[29]CODIGOS!$A$1:$I$1872,6,0),"CODIGO INVALIDO ")</f>
        <v>ZAMORA</v>
      </c>
      <c r="F1786" s="53" t="str">
        <f>IFERROR(VLOOKUP(D1786,[29]CODIGOS!$A$1:$I$1872,7,0),"CODIGO INVALIDO ")</f>
        <v>CENTRO</v>
      </c>
      <c r="G1786" s="53" t="str">
        <f>IFERROR(VLOOKUP(D1786,[29]CODIGOS!$A$1:$I$1872,8,0),"CODIGO INVALIDO ")</f>
        <v>CENTRO 1</v>
      </c>
      <c r="H1786" s="23" t="s">
        <v>2328</v>
      </c>
      <c r="I1786" s="23">
        <v>-4.0657895875987</v>
      </c>
      <c r="J1786" s="129">
        <v>-78.952013254165607</v>
      </c>
      <c r="K1786" s="24">
        <v>45117</v>
      </c>
      <c r="L1786" s="23" t="s">
        <v>34</v>
      </c>
      <c r="M1786" s="53" t="s">
        <v>17</v>
      </c>
      <c r="N1786" s="62">
        <v>0.41666666666666669</v>
      </c>
      <c r="O1786" s="62">
        <v>0.58472222222222225</v>
      </c>
      <c r="P1786" s="23">
        <v>2</v>
      </c>
      <c r="Q1786" s="23" t="s">
        <v>46</v>
      </c>
      <c r="R1786" s="23" t="s">
        <v>47</v>
      </c>
      <c r="S1786" s="53" t="s">
        <v>2329</v>
      </c>
      <c r="T1786" s="23" t="s">
        <v>238</v>
      </c>
      <c r="U1786" s="53" t="s">
        <v>50</v>
      </c>
    </row>
    <row r="1787" spans="1:21" s="185" customFormat="1" ht="15" customHeight="1" x14ac:dyDescent="0.25">
      <c r="A1787" s="53" t="str">
        <f>IFERROR(VLOOKUP(D1787,[28]CODIGOS!$A$1:$I$1872,2,0),"CODIGO INVALIDO ")</f>
        <v>ZONA 7</v>
      </c>
      <c r="B1787" s="53" t="str">
        <f>IFERROR(VLOOKUP(D1787,[28]CODIGOS!$A$1:$I$1872,3,0),"CODIGO INVALIDO ")</f>
        <v>ZAMORA CHINCHIPE</v>
      </c>
      <c r="C1787" s="53" t="str">
        <f>IFERROR(VLOOKUP(D1787,[28]CODIGOS!$A$1:$I$1872,4,0),"CODIGO INVALIDO ")</f>
        <v>EL PANGUI</v>
      </c>
      <c r="D1787" s="37" t="s">
        <v>2330</v>
      </c>
      <c r="E1787" s="53" t="str">
        <f>IFERROR(VLOOKUP(D1787,[29]CODIGOS!$A$1:$I$1872,6,0),"CODIGO INVALIDO ")</f>
        <v>YANTZAZA</v>
      </c>
      <c r="F1787" s="53" t="str">
        <f>IFERROR(VLOOKUP(D1787,[29]CODIGOS!$A$1:$I$1872,7,0),"CODIGO INVALIDO ")</f>
        <v>PANGUI</v>
      </c>
      <c r="G1787" s="53" t="str">
        <f>IFERROR(VLOOKUP(D1787,[29]CODIGOS!$A$1:$I$1872,8,0),"CODIGO INVALIDO ")</f>
        <v>PANGUI 2</v>
      </c>
      <c r="H1787" s="23" t="s">
        <v>2331</v>
      </c>
      <c r="I1787" s="23">
        <v>-3.5542416027999999</v>
      </c>
      <c r="J1787" s="129">
        <v>-78.570688962899993</v>
      </c>
      <c r="K1787" s="24">
        <v>45161</v>
      </c>
      <c r="L1787" s="23" t="s">
        <v>34</v>
      </c>
      <c r="M1787" s="53" t="s">
        <v>17</v>
      </c>
      <c r="N1787" s="62">
        <v>0.625</v>
      </c>
      <c r="O1787" s="62">
        <v>0.95833333333333337</v>
      </c>
      <c r="P1787" s="23">
        <v>4.9800000000000004</v>
      </c>
      <c r="Q1787" s="23" t="s">
        <v>46</v>
      </c>
      <c r="R1787" s="53" t="s">
        <v>47</v>
      </c>
      <c r="S1787" s="53" t="s">
        <v>1157</v>
      </c>
      <c r="T1787" s="23"/>
      <c r="U1787" s="53" t="s">
        <v>50</v>
      </c>
    </row>
    <row r="1788" spans="1:21" s="185" customFormat="1" ht="15" customHeight="1" x14ac:dyDescent="0.25">
      <c r="A1788" s="53" t="str">
        <f>IFERROR(VLOOKUP(D1788,[28]CODIGOS!$A$1:$I$1872,2,0),"CODIGO INVALIDO ")</f>
        <v>ZONA 7</v>
      </c>
      <c r="B1788" s="53" t="str">
        <f>IFERROR(VLOOKUP(D1788,[28]CODIGOS!$A$1:$I$1872,3,0),"CODIGO INVALIDO ")</f>
        <v>ZAMORA CHINCHIPE</v>
      </c>
      <c r="C1788" s="53" t="str">
        <f>IFERROR(VLOOKUP(D1788,[28]CODIGOS!$A$1:$I$1872,4,0),"CODIGO INVALIDO ")</f>
        <v>ZAMORA</v>
      </c>
      <c r="D1788" s="37" t="s">
        <v>33</v>
      </c>
      <c r="E1788" s="53" t="str">
        <f>IFERROR(VLOOKUP(D1788,[29]CODIGOS!$A$1:$I$1872,6,0),"CODIGO INVALIDO ")</f>
        <v>ZAMORA</v>
      </c>
      <c r="F1788" s="53" t="str">
        <f>IFERROR(VLOOKUP(D1788,[29]CODIGOS!$A$1:$I$1872,7,0),"CODIGO INVALIDO ")</f>
        <v>CENTRO</v>
      </c>
      <c r="G1788" s="53" t="str">
        <f>IFERROR(VLOOKUP(D1788,[29]CODIGOS!$A$1:$I$1872,8,0),"CODIGO INVALIDO ")</f>
        <v>CENTRO 1</v>
      </c>
      <c r="H1788" s="23" t="s">
        <v>2332</v>
      </c>
      <c r="I1788" s="23">
        <v>-4.0597376773426603</v>
      </c>
      <c r="J1788" s="129">
        <f>-78.9664435386657</f>
        <v>-78.9664435386657</v>
      </c>
      <c r="K1788" s="24">
        <v>45182</v>
      </c>
      <c r="L1788" s="23" t="s">
        <v>34</v>
      </c>
      <c r="M1788" s="53" t="s">
        <v>17</v>
      </c>
      <c r="N1788" s="62">
        <v>0.70833333333333337</v>
      </c>
      <c r="O1788" s="62">
        <v>0.75</v>
      </c>
      <c r="P1788" s="23">
        <v>18</v>
      </c>
      <c r="Q1788" s="53" t="s">
        <v>46</v>
      </c>
      <c r="R1788" s="23" t="s">
        <v>47</v>
      </c>
      <c r="S1788" s="23" t="s">
        <v>923</v>
      </c>
      <c r="T1788" s="23"/>
      <c r="U1788" s="23" t="s">
        <v>50</v>
      </c>
    </row>
    <row r="1789" spans="1:21" s="185" customFormat="1" ht="15" customHeight="1" x14ac:dyDescent="0.25">
      <c r="A1789" s="53" t="str">
        <f>IFERROR(VLOOKUP(D1789,[28]CODIGOS!$A$1:$I$1872,2,0),"CODIGO INVALIDO ")</f>
        <v>ZONA 7</v>
      </c>
      <c r="B1789" s="53" t="str">
        <f>IFERROR(VLOOKUP(D1789,[28]CODIGOS!$A$1:$I$1872,3,0),"CODIGO INVALIDO ")</f>
        <v>ZAMORA CHINCHIPE</v>
      </c>
      <c r="C1789" s="53" t="str">
        <f>IFERROR(VLOOKUP(D1789,[28]CODIGOS!$A$1:$I$1872,4,0),"CODIGO INVALIDO ")</f>
        <v>ZAMORA</v>
      </c>
      <c r="D1789" s="37" t="s">
        <v>33</v>
      </c>
      <c r="E1789" s="53" t="str">
        <f>IFERROR(VLOOKUP(D1789,[29]CODIGOS!$A$1:$I$1872,6,0),"CODIGO INVALIDO ")</f>
        <v>ZAMORA</v>
      </c>
      <c r="F1789" s="53" t="str">
        <f>IFERROR(VLOOKUP(D1789,[29]CODIGOS!$A$1:$I$1872,7,0),"CODIGO INVALIDO ")</f>
        <v>CENTRO</v>
      </c>
      <c r="G1789" s="53" t="str">
        <f>IFERROR(VLOOKUP(D1789,[29]CODIGOS!$A$1:$I$1872,8,0),"CODIGO INVALIDO ")</f>
        <v>CENTRO 1</v>
      </c>
      <c r="H1789" s="23" t="s">
        <v>2333</v>
      </c>
      <c r="I1789" s="23">
        <v>-3.8080972499999999</v>
      </c>
      <c r="J1789" s="129">
        <v>-78.754012579999994</v>
      </c>
      <c r="K1789" s="24">
        <v>45230</v>
      </c>
      <c r="L1789" s="23" t="s">
        <v>34</v>
      </c>
      <c r="M1789" s="53" t="s">
        <v>17</v>
      </c>
      <c r="N1789" s="62">
        <v>0.45833333333333331</v>
      </c>
      <c r="O1789" s="62">
        <v>0.5</v>
      </c>
      <c r="P1789" s="23">
        <v>2.89</v>
      </c>
      <c r="Q1789" s="23" t="s">
        <v>46</v>
      </c>
      <c r="R1789" s="23" t="s">
        <v>47</v>
      </c>
      <c r="S1789" s="23" t="s">
        <v>1157</v>
      </c>
      <c r="T1789" s="23" t="s">
        <v>238</v>
      </c>
      <c r="U1789" s="53" t="s">
        <v>50</v>
      </c>
    </row>
    <row r="1790" spans="1:21" s="186" customFormat="1" ht="15" customHeight="1" x14ac:dyDescent="0.25">
      <c r="A1790" s="53" t="str">
        <f>IFERROR(VLOOKUP(D1790,[28]CODIGOS!$A$1:$I$1872,2,0),"CODIGO INVALIDO ")</f>
        <v>ZONA 8</v>
      </c>
      <c r="B1790" s="53" t="str">
        <f>IFERROR(VLOOKUP(D1790,[28]CODIGOS!$A$1:$I$1872,3,0),"CODIGO INVALIDO ")</f>
        <v>DMG</v>
      </c>
      <c r="C1790" s="53" t="str">
        <f>IFERROR(VLOOKUP(D1790,[28]CODIGOS!$A$1:$I$1872,4,0),"CODIGO INVALIDO ")</f>
        <v>GUAYAQUIL</v>
      </c>
      <c r="D1790" s="53" t="s">
        <v>975</v>
      </c>
      <c r="E1790" s="53" t="str">
        <f>IFERROR(VLOOKUP(D1790,[29]CODIGOS!$A$1:$I$1872,6,0),"CODIGO INVALIDO ")</f>
        <v>PASCUALES</v>
      </c>
      <c r="F1790" s="53" t="str">
        <f>IFERROR(VLOOKUP(D1790,[29]CODIGOS!$A$1:$I$1872,7,0),"CODIGO INVALIDO ")</f>
        <v>PUENTE LUCIA</v>
      </c>
      <c r="G1790" s="53" t="str">
        <f>IFERROR(VLOOKUP(D1790,[29]CODIGOS!$A$1:$I$1872,8,0),"CODIGO INVALIDO ")</f>
        <v>PUENTE LUCIA 1</v>
      </c>
      <c r="H1790" s="53" t="s">
        <v>897</v>
      </c>
      <c r="I1790" s="53">
        <v>-2.9860799999999998</v>
      </c>
      <c r="J1790" s="129">
        <v>-79.988669000000002</v>
      </c>
      <c r="K1790" s="24">
        <v>44953</v>
      </c>
      <c r="L1790" s="53" t="s">
        <v>32</v>
      </c>
      <c r="M1790" s="53" t="s">
        <v>17</v>
      </c>
      <c r="N1790" s="148" t="s">
        <v>2334</v>
      </c>
      <c r="O1790" s="148" t="s">
        <v>2335</v>
      </c>
      <c r="P1790" s="53">
        <v>39.44</v>
      </c>
      <c r="Q1790" s="53" t="s">
        <v>46</v>
      </c>
      <c r="R1790" s="53" t="s">
        <v>47</v>
      </c>
      <c r="S1790" s="53" t="s">
        <v>49</v>
      </c>
      <c r="T1790" s="53"/>
      <c r="U1790" s="53" t="s">
        <v>50</v>
      </c>
    </row>
    <row r="1791" spans="1:21" s="186" customFormat="1" ht="15" customHeight="1" x14ac:dyDescent="0.25">
      <c r="A1791" s="53" t="str">
        <f>IFERROR(VLOOKUP(D1791,[28]CODIGOS!$A$1:$I$1872,2,0),"CODIGO INVALIDO ")</f>
        <v>ZONA 8</v>
      </c>
      <c r="B1791" s="53" t="str">
        <f>IFERROR(VLOOKUP(D1791,[28]CODIGOS!$A$1:$I$1872,3,0),"CODIGO INVALIDO ")</f>
        <v>DMG</v>
      </c>
      <c r="C1791" s="53" t="str">
        <f>IFERROR(VLOOKUP(D1791,[28]CODIGOS!$A$1:$I$1872,4,0),"CODIGO INVALIDO ")</f>
        <v>GUAYAQUIL</v>
      </c>
      <c r="D1791" s="53" t="s">
        <v>405</v>
      </c>
      <c r="E1791" s="53" t="str">
        <f>IFERROR(VLOOKUP(D1791,[29]CODIGOS!$A$1:$I$1872,6,0),"CODIGO INVALIDO ")</f>
        <v>CEIBOS</v>
      </c>
      <c r="F1791" s="53" t="str">
        <f>IFERROR(VLOOKUP(D1791,[29]CODIGOS!$A$1:$I$1872,7,0),"CODIGO INVALIDO ")</f>
        <v>CHONGON</v>
      </c>
      <c r="G1791" s="53" t="str">
        <f>IFERROR(VLOOKUP(D1791,[29]CODIGOS!$A$1:$I$1872,8,0),"CODIGO INVALIDO ")</f>
        <v>CHONGON 1</v>
      </c>
      <c r="H1791" s="53" t="s">
        <v>2336</v>
      </c>
      <c r="I1791" s="53">
        <v>-2.2183695999999999</v>
      </c>
      <c r="J1791" s="129">
        <v>-80.089386899999994</v>
      </c>
      <c r="K1791" s="24">
        <v>45001</v>
      </c>
      <c r="L1791" s="53" t="s">
        <v>32</v>
      </c>
      <c r="M1791" s="53" t="s">
        <v>17</v>
      </c>
      <c r="N1791" s="148" t="s">
        <v>1601</v>
      </c>
      <c r="O1791" s="148" t="s">
        <v>2335</v>
      </c>
      <c r="P1791" s="53">
        <v>9.76</v>
      </c>
      <c r="Q1791" s="53" t="s">
        <v>46</v>
      </c>
      <c r="R1791" s="53" t="s">
        <v>47</v>
      </c>
      <c r="S1791" s="53" t="s">
        <v>49</v>
      </c>
      <c r="T1791" s="53"/>
      <c r="U1791" s="53" t="s">
        <v>50</v>
      </c>
    </row>
    <row r="1792" spans="1:21" s="185" customFormat="1" ht="15" customHeight="1" x14ac:dyDescent="0.25">
      <c r="A1792" s="53" t="str">
        <f>IFERROR(VLOOKUP(D1792,[28]CODIGOS!$A$1:$I$1872,2,0),"CODIGO INVALIDO ")</f>
        <v>ZONA 8</v>
      </c>
      <c r="B1792" s="53" t="str">
        <f>IFERROR(VLOOKUP(D1792,[28]CODIGOS!$A$1:$I$1872,3,0),"CODIGO INVALIDO ")</f>
        <v>DMG</v>
      </c>
      <c r="C1792" s="53" t="str">
        <f>IFERROR(VLOOKUP(D1792,[28]CODIGOS!$A$1:$I$1872,4,0),"CODIGO INVALIDO ")</f>
        <v>DURAN</v>
      </c>
      <c r="D1792" s="69" t="s">
        <v>90</v>
      </c>
      <c r="E1792" s="53" t="str">
        <f>IFERROR(VLOOKUP(D1792,[29]CODIGOS!$A$1:$I$1872,6,0),"CODIGO INVALIDO ")</f>
        <v>DURAN</v>
      </c>
      <c r="F1792" s="53" t="str">
        <f>IFERROR(VLOOKUP(D1792,[29]CODIGOS!$A$1:$I$1872,7,0),"CODIGO INVALIDO ")</f>
        <v>CENTRO</v>
      </c>
      <c r="G1792" s="53" t="str">
        <f>IFERROR(VLOOKUP(D1792,[29]CODIGOS!$A$1:$I$1872,8,0),"CODIGO INVALIDO ")</f>
        <v>CENTRO 2</v>
      </c>
      <c r="H1792" s="23" t="s">
        <v>2337</v>
      </c>
      <c r="I1792" s="15">
        <v>-2.1610240988406901</v>
      </c>
      <c r="J1792" s="129">
        <v>-79.826232958615705</v>
      </c>
      <c r="K1792" s="24">
        <v>45015</v>
      </c>
      <c r="L1792" s="68" t="s">
        <v>32</v>
      </c>
      <c r="M1792" s="53" t="s">
        <v>17</v>
      </c>
      <c r="N1792" s="174" t="s">
        <v>330</v>
      </c>
      <c r="O1792" s="174" t="s">
        <v>1347</v>
      </c>
      <c r="P1792" s="23">
        <v>4</v>
      </c>
      <c r="Q1792" s="23" t="s">
        <v>46</v>
      </c>
      <c r="R1792" s="23" t="s">
        <v>47</v>
      </c>
      <c r="S1792" s="53" t="s">
        <v>696</v>
      </c>
      <c r="T1792" s="23" t="s">
        <v>49</v>
      </c>
      <c r="U1792" s="23" t="s">
        <v>50</v>
      </c>
    </row>
    <row r="1793" spans="1:21" s="185" customFormat="1" ht="15" customHeight="1" x14ac:dyDescent="0.25">
      <c r="A1793" s="53" t="str">
        <f>IFERROR(VLOOKUP(D1793,[28]CODIGOS!$A$1:$I$1872,2,0),"CODIGO INVALIDO ")</f>
        <v>ZONA 8</v>
      </c>
      <c r="B1793" s="53" t="str">
        <f>IFERROR(VLOOKUP(D1793,[28]CODIGOS!$A$1:$I$1872,3,0),"CODIGO INVALIDO ")</f>
        <v>DMG</v>
      </c>
      <c r="C1793" s="53" t="str">
        <f>IFERROR(VLOOKUP(D1793,[28]CODIGOS!$A$1:$I$1872,4,0),"CODIGO INVALIDO ")</f>
        <v>GUAYAQUIL</v>
      </c>
      <c r="D1793" s="69" t="s">
        <v>2338</v>
      </c>
      <c r="E1793" s="53" t="str">
        <f>IFERROR(VLOOKUP(D1793,[29]CODIGOS!$A$1:$I$1872,6,0),"CODIGO INVALIDO ")</f>
        <v>SUR-DMG</v>
      </c>
      <c r="F1793" s="53" t="str">
        <f>IFERROR(VLOOKUP(D1793,[29]CODIGOS!$A$1:$I$1872,7,0),"CODIGO INVALIDO ")</f>
        <v>CENTENARIO</v>
      </c>
      <c r="G1793" s="53" t="str">
        <f>IFERROR(VLOOKUP(D1793,[29]CODIGOS!$A$1:$I$1872,8,0),"CODIGO INVALIDO ")</f>
        <v>CENTENARIO 3</v>
      </c>
      <c r="H1793" s="23" t="s">
        <v>2339</v>
      </c>
      <c r="I1793" s="34">
        <v>-2.2107721093685901</v>
      </c>
      <c r="J1793" s="129">
        <v>-79.892945967689101</v>
      </c>
      <c r="K1793" s="24">
        <v>45036</v>
      </c>
      <c r="L1793" s="23" t="s">
        <v>32</v>
      </c>
      <c r="M1793" s="53" t="s">
        <v>17</v>
      </c>
      <c r="N1793" s="174" t="s">
        <v>2340</v>
      </c>
      <c r="O1793" s="174" t="s">
        <v>2341</v>
      </c>
      <c r="P1793" s="23">
        <v>18.7</v>
      </c>
      <c r="Q1793" s="23" t="s">
        <v>46</v>
      </c>
      <c r="R1793" s="23" t="s">
        <v>47</v>
      </c>
      <c r="S1793" s="23" t="s">
        <v>49</v>
      </c>
      <c r="T1793" s="23"/>
      <c r="U1793" s="23" t="s">
        <v>50</v>
      </c>
    </row>
    <row r="1794" spans="1:21" s="185" customFormat="1" ht="15" customHeight="1" x14ac:dyDescent="0.25">
      <c r="A1794" s="53" t="str">
        <f>IFERROR(VLOOKUP(D1794,[28]CODIGOS!$A$1:$I$1872,2,0),"CODIGO INVALIDO ")</f>
        <v>ZONA 8</v>
      </c>
      <c r="B1794" s="53" t="str">
        <f>IFERROR(VLOOKUP(D1794,[28]CODIGOS!$A$1:$I$1872,3,0),"CODIGO INVALIDO ")</f>
        <v>DMG</v>
      </c>
      <c r="C1794" s="53" t="str">
        <f>IFERROR(VLOOKUP(D1794,[28]CODIGOS!$A$1:$I$1872,4,0),"CODIGO INVALIDO ")</f>
        <v>DURAN</v>
      </c>
      <c r="D1794" s="69" t="s">
        <v>2342</v>
      </c>
      <c r="E1794" s="53" t="str">
        <f>IFERROR(VLOOKUP(D1794,[29]CODIGOS!$A$1:$I$1872,6,0),"CODIGO INVALIDO ")</f>
        <v>DURAN</v>
      </c>
      <c r="F1794" s="53" t="str">
        <f>IFERROR(VLOOKUP(D1794,[29]CODIGOS!$A$1:$I$1872,7,0),"CODIGO INVALIDO ")</f>
        <v>RECREO</v>
      </c>
      <c r="G1794" s="53" t="str">
        <f>IFERROR(VLOOKUP(D1794,[29]CODIGOS!$A$1:$I$1872,8,0),"CODIGO INVALIDO ")</f>
        <v>RECREO 4</v>
      </c>
      <c r="H1794" s="23" t="s">
        <v>2343</v>
      </c>
      <c r="I1794" s="11">
        <v>-2.1669655851863601</v>
      </c>
      <c r="J1794" s="129">
        <v>-79.816060066223102</v>
      </c>
      <c r="K1794" s="24">
        <v>45038</v>
      </c>
      <c r="L1794" s="23" t="s">
        <v>32</v>
      </c>
      <c r="M1794" s="53" t="s">
        <v>17</v>
      </c>
      <c r="N1794" s="164" t="s">
        <v>2344</v>
      </c>
      <c r="O1794" s="164" t="s">
        <v>2345</v>
      </c>
      <c r="P1794" s="23">
        <v>12</v>
      </c>
      <c r="Q1794" s="65" t="s">
        <v>46</v>
      </c>
      <c r="R1794" s="23" t="s">
        <v>47</v>
      </c>
      <c r="S1794" s="23" t="s">
        <v>513</v>
      </c>
      <c r="T1794" s="23"/>
      <c r="U1794" s="23" t="s">
        <v>50</v>
      </c>
    </row>
    <row r="1795" spans="1:21" s="186" customFormat="1" ht="15" customHeight="1" x14ac:dyDescent="0.25">
      <c r="A1795" s="53" t="str">
        <f>IFERROR(VLOOKUP(D1795,[28]CODIGOS!$A$1:$I$1872,2,0),"CODIGO INVALIDO ")</f>
        <v>ZONA 8</v>
      </c>
      <c r="B1795" s="53" t="str">
        <f>IFERROR(VLOOKUP(D1795,[28]CODIGOS!$A$1:$I$1872,3,0),"CODIGO INVALIDO ")</f>
        <v>DMG</v>
      </c>
      <c r="C1795" s="53" t="str">
        <f>IFERROR(VLOOKUP(D1795,[28]CODIGOS!$A$1:$I$1872,4,0),"CODIGO INVALIDO ")</f>
        <v>GUAYAQUIL</v>
      </c>
      <c r="D1795" s="53" t="s">
        <v>2346</v>
      </c>
      <c r="E1795" s="53" t="str">
        <f>IFERROR(VLOOKUP(D1795,[29]CODIGOS!$A$1:$I$1872,6,0),"CODIGO INVALIDO ")</f>
        <v>ESTEROS</v>
      </c>
      <c r="F1795" s="53" t="str">
        <f>IFERROR(VLOOKUP(D1795,[29]CODIGOS!$A$1:$I$1872,7,0),"CODIGO INVALIDO ")</f>
        <v>ESTEROS</v>
      </c>
      <c r="G1795" s="53" t="str">
        <f>IFERROR(VLOOKUP(D1795,[29]CODIGOS!$A$1:$I$1872,8,0),"CODIGO INVALIDO ")</f>
        <v>ESTEROS 2</v>
      </c>
      <c r="H1795" s="53" t="s">
        <v>2347</v>
      </c>
      <c r="I1795" s="53">
        <v>-2.2525437548801799</v>
      </c>
      <c r="J1795" s="129">
        <v>79.922821274083304</v>
      </c>
      <c r="K1795" s="24">
        <v>45050</v>
      </c>
      <c r="L1795" s="53" t="s">
        <v>32</v>
      </c>
      <c r="M1795" s="53" t="s">
        <v>17</v>
      </c>
      <c r="N1795" s="148" t="s">
        <v>2348</v>
      </c>
      <c r="O1795" s="148" t="s">
        <v>2349</v>
      </c>
      <c r="P1795" s="53">
        <v>12.04</v>
      </c>
      <c r="Q1795" s="53" t="s">
        <v>46</v>
      </c>
      <c r="R1795" s="53" t="s">
        <v>47</v>
      </c>
      <c r="S1795" s="53" t="s">
        <v>467</v>
      </c>
      <c r="T1795" s="53"/>
      <c r="U1795" s="53" t="s">
        <v>50</v>
      </c>
    </row>
    <row r="1796" spans="1:21" s="186" customFormat="1" ht="15" customHeight="1" x14ac:dyDescent="0.25">
      <c r="A1796" s="53" t="str">
        <f>IFERROR(VLOOKUP(D1796,[28]CODIGOS!$A$1:$I$1872,2,0),"CODIGO INVALIDO ")</f>
        <v>ZONA 8</v>
      </c>
      <c r="B1796" s="53" t="str">
        <f>IFERROR(VLOOKUP(D1796,[28]CODIGOS!$A$1:$I$1872,3,0),"CODIGO INVALIDO ")</f>
        <v>DMG</v>
      </c>
      <c r="C1796" s="53" t="str">
        <f>IFERROR(VLOOKUP(D1796,[28]CODIGOS!$A$1:$I$1872,4,0),"CODIGO INVALIDO ")</f>
        <v>GUAYAQUIL</v>
      </c>
      <c r="D1796" s="53" t="s">
        <v>828</v>
      </c>
      <c r="E1796" s="53" t="str">
        <f>IFERROR(VLOOKUP(D1796,[29]CODIGOS!$A$1:$I$1872,6,0),"CODIGO INVALIDO ")</f>
        <v>PORTETE</v>
      </c>
      <c r="F1796" s="53" t="str">
        <f>IFERROR(VLOOKUP(D1796,[29]CODIGOS!$A$1:$I$1872,7,0),"CODIGO INVALIDO ")</f>
        <v>PORTETE</v>
      </c>
      <c r="G1796" s="53" t="str">
        <f>IFERROR(VLOOKUP(D1796,[29]CODIGOS!$A$1:$I$1872,8,0),"CODIGO INVALIDO ")</f>
        <v>PORTETE 1</v>
      </c>
      <c r="H1796" s="53" t="s">
        <v>2350</v>
      </c>
      <c r="I1796" s="53">
        <v>-2.2053000796959998</v>
      </c>
      <c r="J1796" s="129">
        <v>79.930463231888496</v>
      </c>
      <c r="K1796" s="24">
        <v>45063</v>
      </c>
      <c r="L1796" s="53" t="s">
        <v>32</v>
      </c>
      <c r="M1796" s="53" t="s">
        <v>17</v>
      </c>
      <c r="N1796" s="148" t="s">
        <v>89</v>
      </c>
      <c r="O1796" s="148" t="s">
        <v>2351</v>
      </c>
      <c r="P1796" s="53">
        <v>3.53</v>
      </c>
      <c r="Q1796" s="53" t="s">
        <v>46</v>
      </c>
      <c r="R1796" s="53" t="s">
        <v>47</v>
      </c>
      <c r="S1796" s="53" t="s">
        <v>120</v>
      </c>
      <c r="T1796" s="53"/>
      <c r="U1796" s="53" t="s">
        <v>50</v>
      </c>
    </row>
    <row r="1797" spans="1:21" s="186" customFormat="1" ht="15" customHeight="1" x14ac:dyDescent="0.25">
      <c r="A1797" s="53" t="str">
        <f>IFERROR(VLOOKUP(D1797,[28]CODIGOS!$A$1:$I$1872,2,0),"CODIGO INVALIDO ")</f>
        <v>ZONA 8</v>
      </c>
      <c r="B1797" s="53" t="str">
        <f>IFERROR(VLOOKUP(D1797,[28]CODIGOS!$A$1:$I$1872,3,0),"CODIGO INVALIDO ")</f>
        <v>DMG</v>
      </c>
      <c r="C1797" s="53" t="str">
        <f>IFERROR(VLOOKUP(D1797,[28]CODIGOS!$A$1:$I$1872,4,0),"CODIGO INVALIDO ")</f>
        <v>GUAYAQUIL</v>
      </c>
      <c r="D1797" s="53" t="s">
        <v>2352</v>
      </c>
      <c r="E1797" s="53" t="str">
        <f>IFERROR(VLOOKUP(D1797,[29]CODIGOS!$A$1:$I$1872,6,0),"CODIGO INVALIDO ")</f>
        <v>FLORIDA</v>
      </c>
      <c r="F1797" s="53" t="str">
        <f>IFERROR(VLOOKUP(D1797,[29]CODIGOS!$A$1:$I$1872,7,0),"CODIGO INVALIDO ")</f>
        <v>MAPASINGUE</v>
      </c>
      <c r="G1797" s="53" t="str">
        <f>IFERROR(VLOOKUP(D1797,[29]CODIGOS!$A$1:$I$1872,8,0),"CODIGO INVALIDO ")</f>
        <v>MAPASINGUE 2</v>
      </c>
      <c r="H1797" s="53" t="s">
        <v>2353</v>
      </c>
      <c r="I1797" s="53">
        <v>-2.1560338575543101</v>
      </c>
      <c r="J1797" s="129">
        <v>-79.923808246962693</v>
      </c>
      <c r="K1797" s="24">
        <v>45072</v>
      </c>
      <c r="L1797" s="53" t="s">
        <v>32</v>
      </c>
      <c r="M1797" s="53" t="s">
        <v>17</v>
      </c>
      <c r="N1797" s="148" t="s">
        <v>2354</v>
      </c>
      <c r="O1797" s="148" t="s">
        <v>2355</v>
      </c>
      <c r="P1797" s="53">
        <v>14.64</v>
      </c>
      <c r="Q1797" s="53" t="s">
        <v>46</v>
      </c>
      <c r="R1797" s="53" t="s">
        <v>47</v>
      </c>
      <c r="S1797" s="53" t="s">
        <v>239</v>
      </c>
      <c r="T1797" s="23" t="s">
        <v>1429</v>
      </c>
      <c r="U1797" s="53" t="s">
        <v>50</v>
      </c>
    </row>
    <row r="1798" spans="1:21" s="186" customFormat="1" ht="15" customHeight="1" x14ac:dyDescent="0.25">
      <c r="A1798" s="53" t="str">
        <f>IFERROR(VLOOKUP(D1798,[28]CODIGOS!$A$1:$I$1872,2,0),"CODIGO INVALIDO ")</f>
        <v>ZONA 8</v>
      </c>
      <c r="B1798" s="53" t="str">
        <f>IFERROR(VLOOKUP(D1798,[28]CODIGOS!$A$1:$I$1872,3,0),"CODIGO INVALIDO ")</f>
        <v>DMG</v>
      </c>
      <c r="C1798" s="53" t="str">
        <f>IFERROR(VLOOKUP(D1798,[28]CODIGOS!$A$1:$I$1872,4,0),"CODIGO INVALIDO ")</f>
        <v>GUAYAQUIL</v>
      </c>
      <c r="D1798" s="53" t="s">
        <v>483</v>
      </c>
      <c r="E1798" s="53" t="str">
        <f>IFERROR(VLOOKUP(D1798,[29]CODIGOS!$A$1:$I$1872,6,0),"CODIGO INVALIDO ")</f>
        <v>NUEVA PROSPERINA</v>
      </c>
      <c r="F1798" s="53" t="str">
        <f>IFERROR(VLOOKUP(D1798,[29]CODIGOS!$A$1:$I$1872,7,0),"CODIGO INVALIDO ")</f>
        <v>NUEVA PROSPERINA</v>
      </c>
      <c r="G1798" s="53" t="str">
        <f>IFERROR(VLOOKUP(D1798,[29]CODIGOS!$A$1:$I$1872,8,0),"CODIGO INVALIDO ")</f>
        <v>NUEVA PROSPERINA 2</v>
      </c>
      <c r="H1798" s="53" t="s">
        <v>440</v>
      </c>
      <c r="I1798" s="53">
        <v>-2.1209850000000001</v>
      </c>
      <c r="J1798" s="129">
        <v>-79.981255200000007</v>
      </c>
      <c r="K1798" s="24">
        <v>45097</v>
      </c>
      <c r="L1798" s="53" t="s">
        <v>32</v>
      </c>
      <c r="M1798" s="53" t="s">
        <v>17</v>
      </c>
      <c r="N1798" s="148" t="s">
        <v>2356</v>
      </c>
      <c r="O1798" s="148" t="s">
        <v>2357</v>
      </c>
      <c r="P1798" s="53">
        <v>39.4</v>
      </c>
      <c r="Q1798" s="53" t="s">
        <v>46</v>
      </c>
      <c r="R1798" s="53" t="s">
        <v>47</v>
      </c>
      <c r="S1798" s="53" t="s">
        <v>765</v>
      </c>
      <c r="T1798" s="53"/>
      <c r="U1798" s="53" t="s">
        <v>50</v>
      </c>
    </row>
    <row r="1799" spans="1:21" s="186" customFormat="1" ht="15" customHeight="1" x14ac:dyDescent="0.25">
      <c r="A1799" s="53" t="str">
        <f>IFERROR(VLOOKUP(D1799,[28]CODIGOS!$A$1:$I$1872,2,0),"CODIGO INVALIDO ")</f>
        <v>ZONA 8</v>
      </c>
      <c r="B1799" s="53" t="str">
        <f>IFERROR(VLOOKUP(D1799,[28]CODIGOS!$A$1:$I$1872,3,0),"CODIGO INVALIDO ")</f>
        <v>DMG</v>
      </c>
      <c r="C1799" s="53" t="str">
        <f>IFERROR(VLOOKUP(D1799,[28]CODIGOS!$A$1:$I$1872,4,0),"CODIGO INVALIDO ")</f>
        <v>GUAYAQUIL</v>
      </c>
      <c r="D1799" s="53" t="s">
        <v>483</v>
      </c>
      <c r="E1799" s="53" t="str">
        <f>IFERROR(VLOOKUP(D1799,[29]CODIGOS!$A$1:$I$1872,6,0),"CODIGO INVALIDO ")</f>
        <v>NUEVA PROSPERINA</v>
      </c>
      <c r="F1799" s="53" t="str">
        <f>IFERROR(VLOOKUP(D1799,[29]CODIGOS!$A$1:$I$1872,7,0),"CODIGO INVALIDO ")</f>
        <v>NUEVA PROSPERINA</v>
      </c>
      <c r="G1799" s="53" t="str">
        <f>IFERROR(VLOOKUP(D1799,[29]CODIGOS!$A$1:$I$1872,8,0),"CODIGO INVALIDO ")</f>
        <v>NUEVA PROSPERINA 2</v>
      </c>
      <c r="H1799" s="53" t="s">
        <v>2358</v>
      </c>
      <c r="I1799" s="53">
        <v>-2.0895139415353401</v>
      </c>
      <c r="J1799" s="129">
        <v>-79.937329686987098</v>
      </c>
      <c r="K1799" s="24">
        <v>45099</v>
      </c>
      <c r="L1799" s="53" t="s">
        <v>32</v>
      </c>
      <c r="M1799" s="53" t="s">
        <v>17</v>
      </c>
      <c r="N1799" s="148" t="s">
        <v>2359</v>
      </c>
      <c r="O1799" s="148" t="s">
        <v>2360</v>
      </c>
      <c r="P1799" s="53">
        <v>14.49</v>
      </c>
      <c r="Q1799" s="53" t="s">
        <v>46</v>
      </c>
      <c r="R1799" s="53" t="s">
        <v>109</v>
      </c>
      <c r="S1799" s="53" t="s">
        <v>372</v>
      </c>
      <c r="T1799" s="53"/>
      <c r="U1799" s="53" t="s">
        <v>50</v>
      </c>
    </row>
    <row r="1800" spans="1:21" s="186" customFormat="1" ht="15" customHeight="1" x14ac:dyDescent="0.25">
      <c r="A1800" s="53" t="str">
        <f>IFERROR(VLOOKUP(D1800,[28]CODIGOS!$A$1:$I$1872,2,0),"CODIGO INVALIDO ")</f>
        <v>ZONA 8</v>
      </c>
      <c r="B1800" s="53" t="str">
        <f>IFERROR(VLOOKUP(D1800,[28]CODIGOS!$A$1:$I$1872,3,0),"CODIGO INVALIDO ")</f>
        <v>DMG</v>
      </c>
      <c r="C1800" s="53" t="str">
        <f>IFERROR(VLOOKUP(D1800,[28]CODIGOS!$A$1:$I$1872,4,0),"CODIGO INVALIDO ")</f>
        <v>GUAYAQUIL</v>
      </c>
      <c r="D1800" s="53" t="s">
        <v>2361</v>
      </c>
      <c r="E1800" s="53" t="str">
        <f>IFERROR(VLOOKUP(D1800,[29]CODIGOS!$A$1:$I$1872,6,0),"CODIGO INVALIDO ")</f>
        <v>PORTETE</v>
      </c>
      <c r="F1800" s="53" t="str">
        <f>IFERROR(VLOOKUP(D1800,[29]CODIGOS!$A$1:$I$1872,7,0),"CODIGO INVALIDO ")</f>
        <v>PORTETE</v>
      </c>
      <c r="G1800" s="53" t="str">
        <f>IFERROR(VLOOKUP(D1800,[29]CODIGOS!$A$1:$I$1872,8,0),"CODIGO INVALIDO ")</f>
        <v>PORTETE 3</v>
      </c>
      <c r="H1800" s="53" t="s">
        <v>2362</v>
      </c>
      <c r="I1800" s="53">
        <v>-2.2033877999999998</v>
      </c>
      <c r="J1800" s="129">
        <v>-79.912961699999997</v>
      </c>
      <c r="K1800" s="24">
        <v>45132</v>
      </c>
      <c r="L1800" s="53" t="s">
        <v>32</v>
      </c>
      <c r="M1800" s="53" t="s">
        <v>17</v>
      </c>
      <c r="N1800" s="148" t="s">
        <v>2363</v>
      </c>
      <c r="O1800" s="148" t="s">
        <v>2364</v>
      </c>
      <c r="P1800" s="53">
        <v>9.34</v>
      </c>
      <c r="Q1800" s="53" t="s">
        <v>46</v>
      </c>
      <c r="R1800" s="53" t="s">
        <v>47</v>
      </c>
      <c r="S1800" s="53" t="s">
        <v>49</v>
      </c>
      <c r="T1800" s="53"/>
      <c r="U1800" s="53" t="s">
        <v>50</v>
      </c>
    </row>
    <row r="1801" spans="1:21" s="186" customFormat="1" ht="15" customHeight="1" x14ac:dyDescent="0.25">
      <c r="A1801" s="53" t="str">
        <f>IFERROR(VLOOKUP(D1801,[28]CODIGOS!$A$1:$I$1872,2,0),"CODIGO INVALIDO ")</f>
        <v>ZONA 8</v>
      </c>
      <c r="B1801" s="53" t="str">
        <f>IFERROR(VLOOKUP(D1801,[28]CODIGOS!$A$1:$I$1872,3,0),"CODIGO INVALIDO ")</f>
        <v>DMG</v>
      </c>
      <c r="C1801" s="53" t="str">
        <f>IFERROR(VLOOKUP(D1801,[28]CODIGOS!$A$1:$I$1872,4,0),"CODIGO INVALIDO ")</f>
        <v>DURAN</v>
      </c>
      <c r="D1801" s="53" t="s">
        <v>90</v>
      </c>
      <c r="E1801" s="53" t="str">
        <f>IFERROR(VLOOKUP(D1801,[29]CODIGOS!$A$1:$I$1872,6,0),"CODIGO INVALIDO ")</f>
        <v>DURAN</v>
      </c>
      <c r="F1801" s="53" t="str">
        <f>IFERROR(VLOOKUP(D1801,[29]CODIGOS!$A$1:$I$1872,7,0),"CODIGO INVALIDO ")</f>
        <v>CENTRO</v>
      </c>
      <c r="G1801" s="53" t="str">
        <f>IFERROR(VLOOKUP(D1801,[29]CODIGOS!$A$1:$I$1872,8,0),"CODIGO INVALIDO ")</f>
        <v>CENTRO 2</v>
      </c>
      <c r="H1801" s="53" t="s">
        <v>2365</v>
      </c>
      <c r="I1801" s="53">
        <v>-2.1562641999999999</v>
      </c>
      <c r="J1801" s="129">
        <v>-79.837486499999997</v>
      </c>
      <c r="K1801" s="24">
        <v>45136</v>
      </c>
      <c r="L1801" s="53" t="s">
        <v>32</v>
      </c>
      <c r="M1801" s="53" t="s">
        <v>17</v>
      </c>
      <c r="N1801" s="148" t="s">
        <v>485</v>
      </c>
      <c r="O1801" s="148" t="s">
        <v>2366</v>
      </c>
      <c r="P1801" s="53">
        <v>31.32</v>
      </c>
      <c r="Q1801" s="53" t="s">
        <v>46</v>
      </c>
      <c r="R1801" s="53" t="s">
        <v>47</v>
      </c>
      <c r="S1801" s="53" t="s">
        <v>467</v>
      </c>
      <c r="T1801" s="53" t="s">
        <v>49</v>
      </c>
      <c r="U1801" s="53" t="s">
        <v>50</v>
      </c>
    </row>
    <row r="1802" spans="1:21" s="186" customFormat="1" ht="15" customHeight="1" x14ac:dyDescent="0.25">
      <c r="A1802" s="53" t="str">
        <f>IFERROR(VLOOKUP(D1802,[28]CODIGOS!$A$1:$I$1872,2,0),"CODIGO INVALIDO ")</f>
        <v>ZONA 8</v>
      </c>
      <c r="B1802" s="53" t="str">
        <f>IFERROR(VLOOKUP(D1802,[28]CODIGOS!$A$1:$I$1872,3,0),"CODIGO INVALIDO ")</f>
        <v>DMG</v>
      </c>
      <c r="C1802" s="53" t="str">
        <f>IFERROR(VLOOKUP(D1802,[28]CODIGOS!$A$1:$I$1872,4,0),"CODIGO INVALIDO ")</f>
        <v>GUAYAQUIL</v>
      </c>
      <c r="D1802" s="53" t="s">
        <v>483</v>
      </c>
      <c r="E1802" s="53" t="str">
        <f>IFERROR(VLOOKUP(D1802,[29]CODIGOS!$A$1:$I$1872,6,0),"CODIGO INVALIDO ")</f>
        <v>NUEVA PROSPERINA</v>
      </c>
      <c r="F1802" s="53" t="str">
        <f>IFERROR(VLOOKUP(D1802,[29]CODIGOS!$A$1:$I$1872,7,0),"CODIGO INVALIDO ")</f>
        <v>NUEVA PROSPERINA</v>
      </c>
      <c r="G1802" s="53" t="str">
        <f>IFERROR(VLOOKUP(D1802,[29]CODIGOS!$A$1:$I$1872,8,0),"CODIGO INVALIDO ")</f>
        <v>NUEVA PROSPERINA 2</v>
      </c>
      <c r="H1802" s="53" t="s">
        <v>2367</v>
      </c>
      <c r="I1802" s="53">
        <v>-2.1406404999999999</v>
      </c>
      <c r="J1802" s="129">
        <v>-79.935582199999999</v>
      </c>
      <c r="K1802" s="24">
        <v>45140</v>
      </c>
      <c r="L1802" s="53" t="s">
        <v>32</v>
      </c>
      <c r="M1802" s="53" t="s">
        <v>17</v>
      </c>
      <c r="N1802" s="148" t="s">
        <v>2368</v>
      </c>
      <c r="O1802" s="148" t="s">
        <v>2369</v>
      </c>
      <c r="P1802" s="53">
        <v>23.5</v>
      </c>
      <c r="Q1802" s="53" t="s">
        <v>46</v>
      </c>
      <c r="R1802" s="53" t="s">
        <v>47</v>
      </c>
      <c r="S1802" s="53" t="s">
        <v>396</v>
      </c>
      <c r="T1802" s="53"/>
      <c r="U1802" s="53" t="s">
        <v>50</v>
      </c>
    </row>
    <row r="1803" spans="1:21" s="186" customFormat="1" ht="15" customHeight="1" x14ac:dyDescent="0.25">
      <c r="A1803" s="53" t="str">
        <f>IFERROR(VLOOKUP(D1803,[28]CODIGOS!$A$1:$I$1872,2,0),"CODIGO INVALIDO ")</f>
        <v>ZONA 8</v>
      </c>
      <c r="B1803" s="53" t="str">
        <f>IFERROR(VLOOKUP(D1803,[28]CODIGOS!$A$1:$I$1872,3,0),"CODIGO INVALIDO ")</f>
        <v>DMG</v>
      </c>
      <c r="C1803" s="53" t="str">
        <f>IFERROR(VLOOKUP(D1803,[28]CODIGOS!$A$1:$I$1872,4,0),"CODIGO INVALIDO ")</f>
        <v>GUAYAQUIL</v>
      </c>
      <c r="D1803" s="53" t="s">
        <v>493</v>
      </c>
      <c r="E1803" s="53" t="str">
        <f>IFERROR(VLOOKUP(D1803,[29]CODIGOS!$A$1:$I$1872,6,0),"CODIGO INVALIDO ")</f>
        <v>CEIBOS</v>
      </c>
      <c r="F1803" s="53" t="str">
        <f>IFERROR(VLOOKUP(D1803,[29]CODIGOS!$A$1:$I$1872,7,0),"CODIGO INVALIDO ")</f>
        <v>PUERTO HONDO</v>
      </c>
      <c r="G1803" s="53" t="str">
        <f>IFERROR(VLOOKUP(D1803,[29]CODIGOS!$A$1:$I$1872,8,0),"CODIGO INVALIDO ")</f>
        <v>PUERTO HONDO 1</v>
      </c>
      <c r="H1803" s="53" t="s">
        <v>2370</v>
      </c>
      <c r="I1803" s="53">
        <v>-2.1886865065068601</v>
      </c>
      <c r="J1803" s="129">
        <v>-79.960083961486802</v>
      </c>
      <c r="K1803" s="24">
        <v>45146</v>
      </c>
      <c r="L1803" s="53" t="s">
        <v>32</v>
      </c>
      <c r="M1803" s="53" t="s">
        <v>17</v>
      </c>
      <c r="N1803" s="148" t="s">
        <v>308</v>
      </c>
      <c r="O1803" s="148" t="s">
        <v>2369</v>
      </c>
      <c r="P1803" s="53">
        <v>26.59</v>
      </c>
      <c r="Q1803" s="53" t="s">
        <v>46</v>
      </c>
      <c r="R1803" s="53" t="s">
        <v>47</v>
      </c>
      <c r="S1803" s="53" t="s">
        <v>176</v>
      </c>
      <c r="T1803" s="53"/>
      <c r="U1803" s="53" t="s">
        <v>50</v>
      </c>
    </row>
    <row r="1804" spans="1:21" s="186" customFormat="1" ht="15" customHeight="1" x14ac:dyDescent="0.25">
      <c r="A1804" s="53" t="str">
        <f>IFERROR(VLOOKUP(D1804,[28]CODIGOS!$A$1:$I$1872,2,0),"CODIGO INVALIDO ")</f>
        <v>ZONA 8</v>
      </c>
      <c r="B1804" s="53" t="str">
        <f>IFERROR(VLOOKUP(D1804,[28]CODIGOS!$A$1:$I$1872,3,0),"CODIGO INVALIDO ")</f>
        <v>DMG</v>
      </c>
      <c r="C1804" s="53" t="str">
        <f>IFERROR(VLOOKUP(D1804,[28]CODIGOS!$A$1:$I$1872,4,0),"CODIGO INVALIDO ")</f>
        <v>GUAYAQUIL</v>
      </c>
      <c r="D1804" s="53" t="s">
        <v>247</v>
      </c>
      <c r="E1804" s="53" t="str">
        <f>IFERROR(VLOOKUP(D1804,[29]CODIGOS!$A$1:$I$1872,6,0),"CODIGO INVALIDO ")</f>
        <v>PORTETE</v>
      </c>
      <c r="F1804" s="53" t="str">
        <f>IFERROR(VLOOKUP(D1804,[29]CODIGOS!$A$1:$I$1872,7,0),"CODIGO INVALIDO ")</f>
        <v>SUBURBIO</v>
      </c>
      <c r="G1804" s="53" t="str">
        <f>IFERROR(VLOOKUP(D1804,[29]CODIGOS!$A$1:$I$1872,8,0),"CODIGO INVALIDO ")</f>
        <v>SUBURBIO 2</v>
      </c>
      <c r="H1804" s="53" t="s">
        <v>2371</v>
      </c>
      <c r="I1804" s="53">
        <v>-2.2038030529861201</v>
      </c>
      <c r="J1804" s="129">
        <v>-79.886628985404897</v>
      </c>
      <c r="K1804" s="24">
        <v>45171</v>
      </c>
      <c r="L1804" s="53" t="s">
        <v>32</v>
      </c>
      <c r="M1804" s="53" t="s">
        <v>17</v>
      </c>
      <c r="N1804" s="148" t="s">
        <v>2354</v>
      </c>
      <c r="O1804" s="148" t="s">
        <v>2372</v>
      </c>
      <c r="P1804" s="53">
        <v>5.22</v>
      </c>
      <c r="Q1804" s="23" t="s">
        <v>46</v>
      </c>
      <c r="R1804" s="53" t="s">
        <v>47</v>
      </c>
      <c r="S1804" s="53" t="s">
        <v>49</v>
      </c>
      <c r="T1804" s="53"/>
      <c r="U1804" s="53" t="s">
        <v>50</v>
      </c>
    </row>
    <row r="1805" spans="1:21" s="186" customFormat="1" ht="15" customHeight="1" x14ac:dyDescent="0.25">
      <c r="A1805" s="53" t="str">
        <f>IFERROR(VLOOKUP(D1805,[28]CODIGOS!$A$1:$I$1872,2,0),"CODIGO INVALIDO ")</f>
        <v>ZONA 8</v>
      </c>
      <c r="B1805" s="53" t="str">
        <f>IFERROR(VLOOKUP(D1805,[28]CODIGOS!$A$1:$I$1872,3,0),"CODIGO INVALIDO ")</f>
        <v>DMG</v>
      </c>
      <c r="C1805" s="53" t="str">
        <f>IFERROR(VLOOKUP(D1805,[28]CODIGOS!$A$1:$I$1872,4,0),"CODIGO INVALIDO ")</f>
        <v>DURAN</v>
      </c>
      <c r="D1805" s="53" t="s">
        <v>2373</v>
      </c>
      <c r="E1805" s="53" t="str">
        <f>IFERROR(VLOOKUP(D1805,[29]CODIGOS!$A$1:$I$1872,6,0),"CODIGO INVALIDO ")</f>
        <v>DURAN</v>
      </c>
      <c r="F1805" s="53" t="str">
        <f>IFERROR(VLOOKUP(D1805,[29]CODIGOS!$A$1:$I$1872,7,0),"CODIGO INVALIDO ")</f>
        <v>DIVINO NIÑO</v>
      </c>
      <c r="G1805" s="53" t="str">
        <f>IFERROR(VLOOKUP(D1805,[29]CODIGOS!$A$1:$I$1872,8,0),"CODIGO INVALIDO ")</f>
        <v>DIVINO NIÑO 1</v>
      </c>
      <c r="H1805" s="53" t="s">
        <v>2374</v>
      </c>
      <c r="I1805" s="53">
        <v>-2.1666468739579501</v>
      </c>
      <c r="J1805" s="129">
        <v>-79.839368601385701</v>
      </c>
      <c r="K1805" s="24">
        <v>45189</v>
      </c>
      <c r="L1805" s="53" t="s">
        <v>32</v>
      </c>
      <c r="M1805" s="53" t="s">
        <v>17</v>
      </c>
      <c r="N1805" s="148" t="s">
        <v>2375</v>
      </c>
      <c r="O1805" s="148" t="s">
        <v>2376</v>
      </c>
      <c r="P1805" s="53">
        <v>16.239999999999998</v>
      </c>
      <c r="Q1805" s="53" t="s">
        <v>46</v>
      </c>
      <c r="R1805" s="53" t="s">
        <v>47</v>
      </c>
      <c r="S1805" s="53" t="s">
        <v>1093</v>
      </c>
      <c r="T1805" s="53" t="s">
        <v>120</v>
      </c>
      <c r="U1805" s="53" t="s">
        <v>50</v>
      </c>
    </row>
    <row r="1806" spans="1:21" s="186" customFormat="1" ht="15" customHeight="1" x14ac:dyDescent="0.25">
      <c r="A1806" s="53" t="str">
        <f>IFERROR(VLOOKUP(D1806,[28]CODIGOS!$A$1:$I$1872,2,0),"CODIGO INVALIDO ")</f>
        <v>ZONA 8</v>
      </c>
      <c r="B1806" s="53" t="str">
        <f>IFERROR(VLOOKUP(D1806,[28]CODIGOS!$A$1:$I$1872,3,0),"CODIGO INVALIDO ")</f>
        <v>DMG</v>
      </c>
      <c r="C1806" s="53" t="str">
        <f>IFERROR(VLOOKUP(D1806,[28]CODIGOS!$A$1:$I$1872,4,0),"CODIGO INVALIDO ")</f>
        <v>GUAYAQUIL</v>
      </c>
      <c r="D1806" s="53" t="s">
        <v>2346</v>
      </c>
      <c r="E1806" s="53" t="str">
        <f>IFERROR(VLOOKUP(D1806,[29]CODIGOS!$A$1:$I$1872,6,0),"CODIGO INVALIDO ")</f>
        <v>ESTEROS</v>
      </c>
      <c r="F1806" s="53" t="str">
        <f>IFERROR(VLOOKUP(D1806,[29]CODIGOS!$A$1:$I$1872,7,0),"CODIGO INVALIDO ")</f>
        <v>ESTEROS</v>
      </c>
      <c r="G1806" s="53" t="str">
        <f>IFERROR(VLOOKUP(D1806,[29]CODIGOS!$A$1:$I$1872,8,0),"CODIGO INVALIDO ")</f>
        <v>ESTEROS 2</v>
      </c>
      <c r="H1806" s="53" t="s">
        <v>607</v>
      </c>
      <c r="I1806" s="53">
        <v>-2.2396475098859701</v>
      </c>
      <c r="J1806" s="129">
        <v>-79.922590431123893</v>
      </c>
      <c r="K1806" s="24">
        <v>45194</v>
      </c>
      <c r="L1806" s="53" t="s">
        <v>32</v>
      </c>
      <c r="M1806" s="53" t="s">
        <v>17</v>
      </c>
      <c r="N1806" s="148" t="s">
        <v>2377</v>
      </c>
      <c r="O1806" s="148" t="s">
        <v>2378</v>
      </c>
      <c r="P1806" s="53">
        <v>6.4</v>
      </c>
      <c r="Q1806" s="53" t="s">
        <v>46</v>
      </c>
      <c r="R1806" s="53" t="s">
        <v>47</v>
      </c>
      <c r="S1806" s="53" t="s">
        <v>957</v>
      </c>
      <c r="T1806" s="53"/>
      <c r="U1806" s="53" t="s">
        <v>50</v>
      </c>
    </row>
    <row r="1807" spans="1:21" s="186" customFormat="1" ht="15" customHeight="1" x14ac:dyDescent="0.25">
      <c r="A1807" s="53" t="str">
        <f>IFERROR(VLOOKUP(D1807,[28]CODIGOS!$A$1:$I$1872,2,0),"CODIGO INVALIDO ")</f>
        <v>ZONA 8</v>
      </c>
      <c r="B1807" s="53" t="str">
        <f>IFERROR(VLOOKUP(D1807,[28]CODIGOS!$A$1:$I$1872,3,0),"CODIGO INVALIDO ")</f>
        <v>DMG</v>
      </c>
      <c r="C1807" s="53" t="str">
        <f>IFERROR(VLOOKUP(D1807,[28]CODIGOS!$A$1:$I$1872,4,0),"CODIGO INVALIDO ")</f>
        <v>GUAYAQUIL</v>
      </c>
      <c r="D1807" s="53" t="s">
        <v>247</v>
      </c>
      <c r="E1807" s="53" t="str">
        <f>IFERROR(VLOOKUP(D1807,[29]CODIGOS!$A$1:$I$1872,6,0),"CODIGO INVALIDO ")</f>
        <v>PORTETE</v>
      </c>
      <c r="F1807" s="53" t="str">
        <f>IFERROR(VLOOKUP(D1807,[29]CODIGOS!$A$1:$I$1872,7,0),"CODIGO INVALIDO ")</f>
        <v>SUBURBIO</v>
      </c>
      <c r="G1807" s="53" t="str">
        <f>IFERROR(VLOOKUP(D1807,[29]CODIGOS!$A$1:$I$1872,8,0),"CODIGO INVALIDO ")</f>
        <v>SUBURBIO 2</v>
      </c>
      <c r="H1807" s="53" t="s">
        <v>2379</v>
      </c>
      <c r="I1807" s="53">
        <v>-2.21203722532224</v>
      </c>
      <c r="J1807" s="129">
        <v>-79.931917982471901</v>
      </c>
      <c r="K1807" s="24">
        <v>45195</v>
      </c>
      <c r="L1807" s="53" t="s">
        <v>32</v>
      </c>
      <c r="M1807" s="53" t="s">
        <v>17</v>
      </c>
      <c r="N1807" s="148" t="s">
        <v>2380</v>
      </c>
      <c r="O1807" s="148" t="s">
        <v>2381</v>
      </c>
      <c r="P1807" s="53">
        <v>3.46</v>
      </c>
      <c r="Q1807" s="53" t="s">
        <v>46</v>
      </c>
      <c r="R1807" s="53" t="s">
        <v>47</v>
      </c>
      <c r="S1807" s="53" t="s">
        <v>59</v>
      </c>
      <c r="T1807" s="53"/>
      <c r="U1807" s="53" t="s">
        <v>50</v>
      </c>
    </row>
    <row r="1808" spans="1:21" s="186" customFormat="1" ht="15" customHeight="1" x14ac:dyDescent="0.25">
      <c r="A1808" s="53" t="str">
        <f>IFERROR(VLOOKUP(D1808,[28]CODIGOS!$A$1:$I$1872,2,0),"CODIGO INVALIDO ")</f>
        <v>ZONA 8</v>
      </c>
      <c r="B1808" s="53" t="str">
        <f>IFERROR(VLOOKUP(D1808,[28]CODIGOS!$A$1:$I$1872,3,0),"CODIGO INVALIDO ")</f>
        <v>DMG</v>
      </c>
      <c r="C1808" s="53" t="str">
        <f>IFERROR(VLOOKUP(D1808,[28]CODIGOS!$A$1:$I$1872,4,0),"CODIGO INVALIDO ")</f>
        <v>GUAYAQUIL</v>
      </c>
      <c r="D1808" s="53" t="s">
        <v>2382</v>
      </c>
      <c r="E1808" s="53" t="str">
        <f>IFERROR(VLOOKUP(D1808,[29]CODIGOS!$A$1:$I$1872,6,0),"CODIGO INVALIDO ")</f>
        <v>CEIBOS</v>
      </c>
      <c r="F1808" s="53" t="str">
        <f>IFERROR(VLOOKUP(D1808,[29]CODIGOS!$A$1:$I$1872,7,0),"CODIGO INVALIDO ")</f>
        <v>LOS CEIBOS</v>
      </c>
      <c r="G1808" s="53" t="str">
        <f>IFERROR(VLOOKUP(D1808,[29]CODIGOS!$A$1:$I$1872,8,0),"CODIGO INVALIDO ")</f>
        <v>LOS CEIBOS 3</v>
      </c>
      <c r="H1808" s="53" t="s">
        <v>2383</v>
      </c>
      <c r="I1808" s="53">
        <v>-2.15789155495436</v>
      </c>
      <c r="J1808" s="129">
        <v>-79.948674804144403</v>
      </c>
      <c r="K1808" s="24">
        <v>45199</v>
      </c>
      <c r="L1808" s="53" t="s">
        <v>32</v>
      </c>
      <c r="M1808" s="53" t="s">
        <v>17</v>
      </c>
      <c r="N1808" s="148" t="s">
        <v>2340</v>
      </c>
      <c r="O1808" s="148" t="s">
        <v>2384</v>
      </c>
      <c r="P1808" s="53">
        <v>21.68</v>
      </c>
      <c r="Q1808" s="53" t="s">
        <v>46</v>
      </c>
      <c r="R1808" s="53" t="s">
        <v>47</v>
      </c>
      <c r="S1808" s="53" t="s">
        <v>372</v>
      </c>
      <c r="T1808" s="53"/>
      <c r="U1808" s="53" t="s">
        <v>50</v>
      </c>
    </row>
    <row r="1809" spans="1:21" s="189" customFormat="1" ht="15" customHeight="1" x14ac:dyDescent="0.25">
      <c r="A1809" s="150" t="str">
        <f>IFERROR(VLOOKUP(D1809,[28]CODIGOS!$A$1:$I$1872,2,0),"CODIGO INVALIDO ")</f>
        <v>ZONA 8</v>
      </c>
      <c r="B1809" s="150" t="str">
        <f>IFERROR(VLOOKUP(D1809,[28]CODIGOS!$A$1:$I$1872,3,0),"CODIGO INVALIDO ")</f>
        <v>DMG</v>
      </c>
      <c r="C1809" s="150" t="str">
        <f>IFERROR(VLOOKUP(D1809,[28]CODIGOS!$A$1:$I$1872,4,0),"CODIGO INVALIDO ")</f>
        <v>GUAYAQUIL</v>
      </c>
      <c r="D1809" s="150" t="s">
        <v>2385</v>
      </c>
      <c r="E1809" s="150" t="str">
        <f>IFERROR(VLOOKUP(D1809,[29]CODIGOS!$A$1:$I$1872,6,0),"CODIGO INVALIDO ")</f>
        <v>PORTETE</v>
      </c>
      <c r="F1809" s="150" t="str">
        <f>IFERROR(VLOOKUP(D1809,[29]CODIGOS!$A$1:$I$1872,7,0),"CODIGO INVALIDO ")</f>
        <v>SUBURBIO</v>
      </c>
      <c r="G1809" s="150" t="str">
        <f>IFERROR(VLOOKUP(D1809,[29]CODIGOS!$A$1:$I$1872,8,0),"CODIGO INVALIDO ")</f>
        <v>SUBURBIO 3</v>
      </c>
      <c r="H1809" s="150" t="s">
        <v>2386</v>
      </c>
      <c r="I1809" s="53">
        <v>-2.2031541335000502</v>
      </c>
      <c r="J1809" s="129">
        <v>-79.912877209315596</v>
      </c>
      <c r="K1809" s="24">
        <v>45266</v>
      </c>
      <c r="L1809" s="150" t="s">
        <v>32</v>
      </c>
      <c r="M1809" s="150" t="s">
        <v>17</v>
      </c>
      <c r="N1809" s="148" t="s">
        <v>2387</v>
      </c>
      <c r="O1809" s="148" t="s">
        <v>2388</v>
      </c>
      <c r="P1809" s="53">
        <v>7.31</v>
      </c>
      <c r="Q1809" s="150" t="s">
        <v>46</v>
      </c>
      <c r="R1809" s="157" t="s">
        <v>47</v>
      </c>
      <c r="S1809" s="157" t="s">
        <v>765</v>
      </c>
      <c r="T1809" s="150"/>
      <c r="U1809" s="150" t="s">
        <v>50</v>
      </c>
    </row>
    <row r="1810" spans="1:21" s="186" customFormat="1" ht="15" customHeight="1" x14ac:dyDescent="0.25">
      <c r="A1810" s="53" t="str">
        <f>IFERROR(VLOOKUP(D1810,[28]CODIGOS!$A$1:$I$1872,2,0),"CODIGO INVALIDO ")</f>
        <v>ZONA 9</v>
      </c>
      <c r="B1810" s="53" t="str">
        <f>IFERROR(VLOOKUP(D1810,[28]CODIGOS!$A$1:$I$1872,3,0),"CODIGO INVALIDO ")</f>
        <v>DMQ</v>
      </c>
      <c r="C1810" s="53" t="str">
        <f>IFERROR(VLOOKUP(D1810,[28]CODIGOS!$A$1:$I$1872,4,0),"CODIGO INVALIDO ")</f>
        <v>QUITO</v>
      </c>
      <c r="D1810" s="53" t="s">
        <v>2389</v>
      </c>
      <c r="E1810" s="53" t="str">
        <f>IFERROR(VLOOKUP(D1810,[29]CODIGOS!$A$1:$I$1872,6,0),"CODIGO INVALIDO ")</f>
        <v>EUGENIO ESPEJO</v>
      </c>
      <c r="F1810" s="53" t="str">
        <f>IFERROR(VLOOKUP(D1810,[29]CODIGOS!$A$1:$I$1872,7,0),"CODIGO INVALIDO ")</f>
        <v>IÑAQUITO</v>
      </c>
      <c r="G1810" s="53" t="str">
        <f>IFERROR(VLOOKUP(D1810,[29]CODIGOS!$A$1:$I$1872,8,0),"CODIGO INVALIDO ")</f>
        <v>IÑAQUITO 3</v>
      </c>
      <c r="H1810" s="53" t="s">
        <v>2390</v>
      </c>
      <c r="I1810" s="53">
        <v>-0.30704799999999999</v>
      </c>
      <c r="J1810" s="129">
        <v>-78.544218900000004</v>
      </c>
      <c r="K1810" s="24">
        <v>44932</v>
      </c>
      <c r="L1810" s="53" t="s">
        <v>42</v>
      </c>
      <c r="M1810" s="53" t="s">
        <v>17</v>
      </c>
      <c r="N1810" s="148" t="s">
        <v>1391</v>
      </c>
      <c r="O1810" s="148" t="s">
        <v>1409</v>
      </c>
      <c r="P1810" s="53">
        <v>3.53</v>
      </c>
      <c r="Q1810" s="53" t="s">
        <v>46</v>
      </c>
      <c r="R1810" s="53" t="s">
        <v>47</v>
      </c>
      <c r="S1810" s="53" t="s">
        <v>49</v>
      </c>
      <c r="T1810" s="53" t="s">
        <v>1165</v>
      </c>
      <c r="U1810" s="53" t="s">
        <v>50</v>
      </c>
    </row>
    <row r="1811" spans="1:21" s="186" customFormat="1" ht="15" customHeight="1" x14ac:dyDescent="0.25">
      <c r="A1811" s="53" t="str">
        <f>IFERROR(VLOOKUP(D1811,[28]CODIGOS!$A$1:$I$1872,2,0),"CODIGO INVALIDO ")</f>
        <v>ZONA 9</v>
      </c>
      <c r="B1811" s="53" t="str">
        <f>IFERROR(VLOOKUP(D1811,[28]CODIGOS!$A$1:$I$1872,3,0),"CODIGO INVALIDO ")</f>
        <v>DMQ</v>
      </c>
      <c r="C1811" s="53" t="str">
        <f>IFERROR(VLOOKUP(D1811,[28]CODIGOS!$A$1:$I$1872,4,0),"CODIGO INVALIDO ")</f>
        <v>QUITO</v>
      </c>
      <c r="D1811" s="53" t="s">
        <v>2389</v>
      </c>
      <c r="E1811" s="53" t="str">
        <f>IFERROR(VLOOKUP(D1811,[29]CODIGOS!$A$1:$I$1872,6,0),"CODIGO INVALIDO ")</f>
        <v>EUGENIO ESPEJO</v>
      </c>
      <c r="F1811" s="53" t="str">
        <f>IFERROR(VLOOKUP(D1811,[29]CODIGOS!$A$1:$I$1872,7,0),"CODIGO INVALIDO ")</f>
        <v>IÑAQUITO</v>
      </c>
      <c r="G1811" s="53" t="str">
        <f>IFERROR(VLOOKUP(D1811,[29]CODIGOS!$A$1:$I$1872,8,0),"CODIGO INVALIDO ")</f>
        <v>IÑAQUITO 3</v>
      </c>
      <c r="H1811" s="53" t="s">
        <v>2391</v>
      </c>
      <c r="I1811" s="53">
        <v>-0.3257391</v>
      </c>
      <c r="J1811" s="129">
        <v>-78.418057500000003</v>
      </c>
      <c r="K1811" s="24">
        <v>44933</v>
      </c>
      <c r="L1811" s="53" t="s">
        <v>42</v>
      </c>
      <c r="M1811" s="53" t="s">
        <v>17</v>
      </c>
      <c r="N1811" s="148" t="s">
        <v>1720</v>
      </c>
      <c r="O1811" s="148" t="s">
        <v>1409</v>
      </c>
      <c r="P1811" s="53">
        <v>8.4600000000000009</v>
      </c>
      <c r="Q1811" s="53" t="s">
        <v>46</v>
      </c>
      <c r="R1811" s="53" t="s">
        <v>47</v>
      </c>
      <c r="S1811" s="53" t="s">
        <v>49</v>
      </c>
      <c r="T1811" s="53" t="s">
        <v>1165</v>
      </c>
      <c r="U1811" s="53" t="s">
        <v>50</v>
      </c>
    </row>
    <row r="1812" spans="1:21" s="186" customFormat="1" ht="15" customHeight="1" x14ac:dyDescent="0.25">
      <c r="A1812" s="53" t="str">
        <f>IFERROR(VLOOKUP(D1812,[28]CODIGOS!$A$1:$I$1872,2,0),"CODIGO INVALIDO ")</f>
        <v>ZONA 9</v>
      </c>
      <c r="B1812" s="53" t="str">
        <f>IFERROR(VLOOKUP(D1812,[28]CODIGOS!$A$1:$I$1872,3,0),"CODIGO INVALIDO ")</f>
        <v>DMQ</v>
      </c>
      <c r="C1812" s="53" t="str">
        <f>IFERROR(VLOOKUP(D1812,[28]CODIGOS!$A$1:$I$1872,4,0),"CODIGO INVALIDO ")</f>
        <v>QUITO</v>
      </c>
      <c r="D1812" s="53" t="s">
        <v>2392</v>
      </c>
      <c r="E1812" s="53" t="str">
        <f>IFERROR(VLOOKUP(D1812,[29]CODIGOS!$A$1:$I$1872,6,0),"CODIGO INVALIDO ")</f>
        <v>ELOY ALFARO-DMQ</v>
      </c>
      <c r="F1812" s="53" t="str">
        <f>IFERROR(VLOOKUP(D1812,[29]CODIGOS!$A$1:$I$1872,7,0),"CODIGO INVALIDO ")</f>
        <v>LLOA</v>
      </c>
      <c r="G1812" s="53" t="str">
        <f>IFERROR(VLOOKUP(D1812,[29]CODIGOS!$A$1:$I$1872,8,0),"CODIGO INVALIDO ")</f>
        <v>LLOA 1</v>
      </c>
      <c r="H1812" s="53" t="s">
        <v>2393</v>
      </c>
      <c r="I1812" s="53">
        <v>-0.27192286101746099</v>
      </c>
      <c r="J1812" s="129">
        <v>-78.617649078747803</v>
      </c>
      <c r="K1812" s="24">
        <v>44935</v>
      </c>
      <c r="L1812" s="53" t="s">
        <v>42</v>
      </c>
      <c r="M1812" s="53" t="s">
        <v>17</v>
      </c>
      <c r="N1812" s="148" t="s">
        <v>1720</v>
      </c>
      <c r="O1812" s="148" t="s">
        <v>1399</v>
      </c>
      <c r="P1812" s="53">
        <v>32</v>
      </c>
      <c r="Q1812" s="53" t="s">
        <v>46</v>
      </c>
      <c r="R1812" s="53" t="s">
        <v>47</v>
      </c>
      <c r="S1812" s="53" t="s">
        <v>2394</v>
      </c>
      <c r="T1812" s="53" t="s">
        <v>2395</v>
      </c>
      <c r="U1812" s="53" t="s">
        <v>50</v>
      </c>
    </row>
    <row r="1813" spans="1:21" s="186" customFormat="1" ht="15" customHeight="1" x14ac:dyDescent="0.25">
      <c r="A1813" s="53" t="str">
        <f>IFERROR(VLOOKUP(D1813,[28]CODIGOS!$A$1:$I$1872,2,0),"CODIGO INVALIDO ")</f>
        <v>ZONA 9</v>
      </c>
      <c r="B1813" s="53" t="str">
        <f>IFERROR(VLOOKUP(D1813,[28]CODIGOS!$A$1:$I$1872,3,0),"CODIGO INVALIDO ")</f>
        <v>DMQ</v>
      </c>
      <c r="C1813" s="53" t="str">
        <f>IFERROR(VLOOKUP(D1813,[28]CODIGOS!$A$1:$I$1872,4,0),"CODIGO INVALIDO ")</f>
        <v>QUITO</v>
      </c>
      <c r="D1813" s="53" t="s">
        <v>2396</v>
      </c>
      <c r="E1813" s="53" t="str">
        <f>IFERROR(VLOOKUP(D1813,[29]CODIGOS!$A$1:$I$1872,6,0),"CODIGO INVALIDO ")</f>
        <v>TUMBACO</v>
      </c>
      <c r="F1813" s="53" t="str">
        <f>IFERROR(VLOOKUP(D1813,[29]CODIGOS!$A$1:$I$1872,7,0),"CODIGO INVALIDO ")</f>
        <v>PUEMBO</v>
      </c>
      <c r="G1813" s="53" t="str">
        <f>IFERROR(VLOOKUP(D1813,[29]CODIGOS!$A$1:$I$1872,8,0),"CODIGO INVALIDO ")</f>
        <v>PUEMBO 1</v>
      </c>
      <c r="H1813" s="53" t="s">
        <v>1470</v>
      </c>
      <c r="I1813" s="53">
        <v>-8.1742974499999996E-2</v>
      </c>
      <c r="J1813" s="129">
        <v>-78.437862297999999</v>
      </c>
      <c r="K1813" s="24">
        <v>44945</v>
      </c>
      <c r="L1813" s="53" t="s">
        <v>42</v>
      </c>
      <c r="M1813" s="53" t="s">
        <v>17</v>
      </c>
      <c r="N1813" s="148" t="s">
        <v>1409</v>
      </c>
      <c r="O1813" s="148" t="s">
        <v>1400</v>
      </c>
      <c r="P1813" s="53">
        <v>3.02</v>
      </c>
      <c r="Q1813" s="53" t="s">
        <v>46</v>
      </c>
      <c r="R1813" s="53" t="s">
        <v>47</v>
      </c>
      <c r="S1813" s="53" t="s">
        <v>75</v>
      </c>
      <c r="T1813" s="53"/>
      <c r="U1813" s="53" t="s">
        <v>50</v>
      </c>
    </row>
    <row r="1814" spans="1:21" s="186" customFormat="1" ht="15" customHeight="1" x14ac:dyDescent="0.25">
      <c r="A1814" s="53" t="str">
        <f>IFERROR(VLOOKUP(D1814,[28]CODIGOS!$A$1:$I$1872,2,0),"CODIGO INVALIDO ")</f>
        <v>ZONA 9</v>
      </c>
      <c r="B1814" s="53" t="str">
        <f>IFERROR(VLOOKUP(D1814,[28]CODIGOS!$A$1:$I$1872,3,0),"CODIGO INVALIDO ")</f>
        <v>DMQ</v>
      </c>
      <c r="C1814" s="53" t="str">
        <f>IFERROR(VLOOKUP(D1814,[28]CODIGOS!$A$1:$I$1872,4,0),"CODIGO INVALIDO ")</f>
        <v>QUITO</v>
      </c>
      <c r="D1814" s="53" t="s">
        <v>2397</v>
      </c>
      <c r="E1814" s="53" t="str">
        <f>IFERROR(VLOOKUP(D1814,[29]CODIGOS!$A$1:$I$1872,6,0),"CODIGO INVALIDO ")</f>
        <v>QUITUMBE</v>
      </c>
      <c r="F1814" s="53" t="str">
        <f>IFERROR(VLOOKUP(D1814,[29]CODIGOS!$A$1:$I$1872,7,0),"CODIGO INVALIDO ")</f>
        <v>GUAMANI</v>
      </c>
      <c r="G1814" s="53" t="str">
        <f>IFERROR(VLOOKUP(D1814,[29]CODIGOS!$A$1:$I$1872,8,0),"CODIGO INVALIDO ")</f>
        <v>GUAMANI 2</v>
      </c>
      <c r="H1814" s="53" t="s">
        <v>2398</v>
      </c>
      <c r="I1814" s="53">
        <v>-0.32668055916309602</v>
      </c>
      <c r="J1814" s="129">
        <v>-78.566520810127201</v>
      </c>
      <c r="K1814" s="24">
        <v>44946</v>
      </c>
      <c r="L1814" s="53" t="s">
        <v>42</v>
      </c>
      <c r="M1814" s="53" t="s">
        <v>17</v>
      </c>
      <c r="N1814" s="148" t="s">
        <v>1720</v>
      </c>
      <c r="O1814" s="148" t="s">
        <v>1400</v>
      </c>
      <c r="P1814" s="53">
        <v>6.01</v>
      </c>
      <c r="Q1814" s="53" t="s">
        <v>46</v>
      </c>
      <c r="R1814" s="53" t="s">
        <v>47</v>
      </c>
      <c r="S1814" s="53" t="s">
        <v>1165</v>
      </c>
      <c r="T1814" s="53"/>
      <c r="U1814" s="53" t="s">
        <v>50</v>
      </c>
    </row>
    <row r="1815" spans="1:21" s="186" customFormat="1" ht="15" customHeight="1" x14ac:dyDescent="0.25">
      <c r="A1815" s="53" t="str">
        <f>IFERROR(VLOOKUP(D1815,[28]CODIGOS!$A$1:$I$1872,2,0),"CODIGO INVALIDO ")</f>
        <v>ZONA 9</v>
      </c>
      <c r="B1815" s="53" t="str">
        <f>IFERROR(VLOOKUP(D1815,[28]CODIGOS!$A$1:$I$1872,3,0),"CODIGO INVALIDO ")</f>
        <v>DMQ</v>
      </c>
      <c r="C1815" s="53" t="str">
        <f>IFERROR(VLOOKUP(D1815,[28]CODIGOS!$A$1:$I$1872,4,0),"CODIGO INVALIDO ")</f>
        <v>QUITO</v>
      </c>
      <c r="D1815" s="53" t="s">
        <v>2399</v>
      </c>
      <c r="E1815" s="53" t="str">
        <f>IFERROR(VLOOKUP(D1815,[29]CODIGOS!$A$1:$I$1872,6,0),"CODIGO INVALIDO ")</f>
        <v>CALDERON</v>
      </c>
      <c r="F1815" s="53" t="str">
        <f>IFERROR(VLOOKUP(D1815,[29]CODIGOS!$A$1:$I$1872,7,0),"CODIGO INVALIDO ")</f>
        <v>LADERAS DE SAN FRANCISCO</v>
      </c>
      <c r="G1815" s="53" t="str">
        <f>IFERROR(VLOOKUP(D1815,[29]CODIGOS!$A$1:$I$1872,8,0),"CODIGO INVALIDO ")</f>
        <v>LADERAS DE SAN FRANCISCO 1</v>
      </c>
      <c r="H1815" s="53" t="s">
        <v>2400</v>
      </c>
      <c r="I1815" s="53">
        <v>-7.2612742999999993E-2</v>
      </c>
      <c r="J1815" s="129">
        <v>-78.40326547622</v>
      </c>
      <c r="K1815" s="24">
        <v>44949</v>
      </c>
      <c r="L1815" s="53" t="s">
        <v>42</v>
      </c>
      <c r="M1815" s="53" t="s">
        <v>17</v>
      </c>
      <c r="N1815" s="148" t="s">
        <v>1858</v>
      </c>
      <c r="O1815" s="148" t="s">
        <v>1409</v>
      </c>
      <c r="P1815" s="53">
        <v>5.34</v>
      </c>
      <c r="Q1815" s="53" t="s">
        <v>46</v>
      </c>
      <c r="R1815" s="53" t="s">
        <v>47</v>
      </c>
      <c r="S1815" s="53" t="s">
        <v>538</v>
      </c>
      <c r="T1815" s="53"/>
      <c r="U1815" s="53" t="s">
        <v>50</v>
      </c>
    </row>
    <row r="1816" spans="1:21" s="186" customFormat="1" ht="15" customHeight="1" x14ac:dyDescent="0.25">
      <c r="A1816" s="53" t="str">
        <f>IFERROR(VLOOKUP(D1816,[28]CODIGOS!$A$1:$I$1872,2,0),"CODIGO INVALIDO ")</f>
        <v>ZONA 9</v>
      </c>
      <c r="B1816" s="53" t="str">
        <f>IFERROR(VLOOKUP(D1816,[28]CODIGOS!$A$1:$I$1872,3,0),"CODIGO INVALIDO ")</f>
        <v>DMQ</v>
      </c>
      <c r="C1816" s="53" t="str">
        <f>IFERROR(VLOOKUP(D1816,[28]CODIGOS!$A$1:$I$1872,4,0),"CODIGO INVALIDO ")</f>
        <v>QUITO</v>
      </c>
      <c r="D1816" s="53" t="s">
        <v>414</v>
      </c>
      <c r="E1816" s="53" t="str">
        <f>IFERROR(VLOOKUP(D1816,[29]CODIGOS!$A$1:$I$1872,6,0),"CODIGO INVALIDO ")</f>
        <v>LA DELICIA</v>
      </c>
      <c r="F1816" s="53" t="str">
        <f>IFERROR(VLOOKUP(D1816,[29]CODIGOS!$A$1:$I$1872,7,0),"CODIGO INVALIDO ")</f>
        <v>CALACALI</v>
      </c>
      <c r="G1816" s="53" t="str">
        <f>IFERROR(VLOOKUP(D1816,[29]CODIGOS!$A$1:$I$1872,8,0),"CODIGO INVALIDO ")</f>
        <v>CALACALI 1</v>
      </c>
      <c r="H1816" s="53" t="s">
        <v>2401</v>
      </c>
      <c r="I1816" s="53">
        <v>-3.3903121928610001E-3</v>
      </c>
      <c r="J1816" s="129">
        <v>-78.492679595947195</v>
      </c>
      <c r="K1816" s="24">
        <v>44950</v>
      </c>
      <c r="L1816" s="53" t="s">
        <v>42</v>
      </c>
      <c r="M1816" s="53" t="s">
        <v>17</v>
      </c>
      <c r="N1816" s="148" t="s">
        <v>1720</v>
      </c>
      <c r="O1816" s="148" t="s">
        <v>1400</v>
      </c>
      <c r="P1816" s="53">
        <v>8.9</v>
      </c>
      <c r="Q1816" s="53" t="s">
        <v>46</v>
      </c>
      <c r="R1816" s="53" t="s">
        <v>47</v>
      </c>
      <c r="S1816" s="53" t="s">
        <v>686</v>
      </c>
      <c r="T1816" s="53"/>
      <c r="U1816" s="53" t="s">
        <v>50</v>
      </c>
    </row>
    <row r="1817" spans="1:21" s="186" customFormat="1" ht="15" customHeight="1" x14ac:dyDescent="0.25">
      <c r="A1817" s="53" t="str">
        <f>IFERROR(VLOOKUP(D1817,[28]CODIGOS!$A$1:$I$1872,2,0),"CODIGO INVALIDO ")</f>
        <v>ZONA 9</v>
      </c>
      <c r="B1817" s="53" t="str">
        <f>IFERROR(VLOOKUP(D1817,[28]CODIGOS!$A$1:$I$1872,3,0),"CODIGO INVALIDO ")</f>
        <v>DMQ</v>
      </c>
      <c r="C1817" s="53" t="str">
        <f>IFERROR(VLOOKUP(D1817,[28]CODIGOS!$A$1:$I$1872,4,0),"CODIGO INVALIDO ")</f>
        <v>QUITO</v>
      </c>
      <c r="D1817" s="53" t="s">
        <v>324</v>
      </c>
      <c r="E1817" s="53" t="str">
        <f>IFERROR(VLOOKUP(D1817,[29]CODIGOS!$A$1:$I$1872,6,0),"CODIGO INVALIDO ")</f>
        <v>LOS CHILLOS</v>
      </c>
      <c r="F1817" s="53" t="str">
        <f>IFERROR(VLOOKUP(D1817,[29]CODIGOS!$A$1:$I$1872,7,0),"CODIGO INVALIDO ")</f>
        <v>CONOCOTO SUR</v>
      </c>
      <c r="G1817" s="53" t="str">
        <f>IFERROR(VLOOKUP(D1817,[29]CODIGOS!$A$1:$I$1872,8,0),"CODIGO INVALIDO ")</f>
        <v>CONOCOTO SUR 2</v>
      </c>
      <c r="H1817" s="53" t="s">
        <v>215</v>
      </c>
      <c r="I1817" s="53">
        <v>-0.33419409999999999</v>
      </c>
      <c r="J1817" s="129">
        <v>-78.490004538999997</v>
      </c>
      <c r="K1817" s="24">
        <v>44951</v>
      </c>
      <c r="L1817" s="53" t="s">
        <v>42</v>
      </c>
      <c r="M1817" s="53" t="s">
        <v>17</v>
      </c>
      <c r="N1817" s="148" t="s">
        <v>1400</v>
      </c>
      <c r="O1817" s="148" t="s">
        <v>1417</v>
      </c>
      <c r="P1817" s="53">
        <v>10</v>
      </c>
      <c r="Q1817" s="53" t="s">
        <v>46</v>
      </c>
      <c r="R1817" s="53" t="s">
        <v>47</v>
      </c>
      <c r="S1817" s="53" t="s">
        <v>83</v>
      </c>
      <c r="T1817" s="53"/>
      <c r="U1817" s="53" t="s">
        <v>50</v>
      </c>
    </row>
    <row r="1818" spans="1:21" s="186" customFormat="1" ht="15" customHeight="1" x14ac:dyDescent="0.25">
      <c r="A1818" s="53" t="str">
        <f>IFERROR(VLOOKUP(D1818,[28]CODIGOS!$A$1:$I$1872,2,0),"CODIGO INVALIDO ")</f>
        <v>ZONA 9</v>
      </c>
      <c r="B1818" s="53" t="str">
        <f>IFERROR(VLOOKUP(D1818,[28]CODIGOS!$A$1:$I$1872,3,0),"CODIGO INVALIDO ")</f>
        <v>DMQ</v>
      </c>
      <c r="C1818" s="53" t="str">
        <f>IFERROR(VLOOKUP(D1818,[28]CODIGOS!$A$1:$I$1872,4,0),"CODIGO INVALIDO ")</f>
        <v>QUITO</v>
      </c>
      <c r="D1818" s="53" t="s">
        <v>2402</v>
      </c>
      <c r="E1818" s="53" t="str">
        <f>IFERROR(VLOOKUP(D1818,[29]CODIGOS!$A$1:$I$1872,6,0),"CODIGO INVALIDO ")</f>
        <v>LA DELICIA</v>
      </c>
      <c r="F1818" s="53" t="str">
        <f>IFERROR(VLOOKUP(D1818,[29]CODIGOS!$A$1:$I$1872,7,0),"CODIGO INVALIDO ")</f>
        <v>PONCIANO</v>
      </c>
      <c r="G1818" s="53" t="str">
        <f>IFERROR(VLOOKUP(D1818,[29]CODIGOS!$A$1:$I$1872,8,0),"CODIGO INVALIDO ")</f>
        <v>PONCIANO 2</v>
      </c>
      <c r="H1818" s="53" t="s">
        <v>213</v>
      </c>
      <c r="I1818" s="53">
        <v>-6.8610900000000002E-3</v>
      </c>
      <c r="J1818" s="129">
        <v>-78.452580569999995</v>
      </c>
      <c r="K1818" s="24">
        <v>44952</v>
      </c>
      <c r="L1818" s="53" t="s">
        <v>42</v>
      </c>
      <c r="M1818" s="53" t="s">
        <v>17</v>
      </c>
      <c r="N1818" s="148" t="s">
        <v>1502</v>
      </c>
      <c r="O1818" s="148" t="s">
        <v>1409</v>
      </c>
      <c r="P1818" s="53">
        <v>6.9</v>
      </c>
      <c r="Q1818" s="53" t="s">
        <v>46</v>
      </c>
      <c r="R1818" s="53" t="s">
        <v>47</v>
      </c>
      <c r="S1818" s="53" t="s">
        <v>467</v>
      </c>
      <c r="T1818" s="53"/>
      <c r="U1818" s="53" t="s">
        <v>50</v>
      </c>
    </row>
    <row r="1819" spans="1:21" s="186" customFormat="1" ht="15" customHeight="1" x14ac:dyDescent="0.25">
      <c r="A1819" s="53" t="str">
        <f>IFERROR(VLOOKUP(D1819,[28]CODIGOS!$A$1:$I$1872,2,0),"CODIGO INVALIDO ")</f>
        <v>ZONA 9</v>
      </c>
      <c r="B1819" s="53" t="str">
        <f>IFERROR(VLOOKUP(D1819,[28]CODIGOS!$A$1:$I$1872,3,0),"CODIGO INVALIDO ")</f>
        <v>DMQ</v>
      </c>
      <c r="C1819" s="53" t="str">
        <f>IFERROR(VLOOKUP(D1819,[28]CODIGOS!$A$1:$I$1872,4,0),"CODIGO INVALIDO ")</f>
        <v>QUITO</v>
      </c>
      <c r="D1819" s="53" t="s">
        <v>2403</v>
      </c>
      <c r="E1819" s="53" t="str">
        <f>IFERROR(VLOOKUP(D1819,[29]CODIGOS!$A$1:$I$1872,6,0),"CODIGO INVALIDO ")</f>
        <v>CALDERON</v>
      </c>
      <c r="F1819" s="53" t="str">
        <f>IFERROR(VLOOKUP(D1819,[29]CODIGOS!$A$1:$I$1872,7,0),"CODIGO INVALIDO ")</f>
        <v>SAN JUAN DE CALDERON</v>
      </c>
      <c r="G1819" s="53" t="str">
        <f>IFERROR(VLOOKUP(D1819,[29]CODIGOS!$A$1:$I$1872,8,0),"CODIGO INVALIDO ")</f>
        <v>SAN JUAN DE CALDERON 2</v>
      </c>
      <c r="H1819" s="53" t="s">
        <v>2404</v>
      </c>
      <c r="I1819" s="53">
        <v>-9.1538390318670004E-2</v>
      </c>
      <c r="J1819" s="129">
        <v>-78.437297344207707</v>
      </c>
      <c r="K1819" s="24">
        <v>44956</v>
      </c>
      <c r="L1819" s="53" t="s">
        <v>42</v>
      </c>
      <c r="M1819" s="53" t="s">
        <v>17</v>
      </c>
      <c r="N1819" s="148" t="s">
        <v>1728</v>
      </c>
      <c r="O1819" s="148" t="s">
        <v>1400</v>
      </c>
      <c r="P1819" s="53">
        <v>6.16</v>
      </c>
      <c r="Q1819" s="53" t="s">
        <v>46</v>
      </c>
      <c r="R1819" s="53" t="s">
        <v>47</v>
      </c>
      <c r="S1819" s="53" t="s">
        <v>427</v>
      </c>
      <c r="T1819" s="53"/>
      <c r="U1819" s="53" t="s">
        <v>50</v>
      </c>
    </row>
    <row r="1820" spans="1:21" s="186" customFormat="1" ht="15" customHeight="1" x14ac:dyDescent="0.25">
      <c r="A1820" s="53" t="str">
        <f>IFERROR(VLOOKUP(D1820,[28]CODIGOS!$A$1:$I$1872,2,0),"CODIGO INVALIDO ")</f>
        <v>ZONA 9</v>
      </c>
      <c r="B1820" s="53" t="str">
        <f>IFERROR(VLOOKUP(D1820,[28]CODIGOS!$A$1:$I$1872,3,0),"CODIGO INVALIDO ")</f>
        <v>DMQ</v>
      </c>
      <c r="C1820" s="53" t="str">
        <f>IFERROR(VLOOKUP(D1820,[28]CODIGOS!$A$1:$I$1872,4,0),"CODIGO INVALIDO ")</f>
        <v>QUITO</v>
      </c>
      <c r="D1820" s="53" t="s">
        <v>324</v>
      </c>
      <c r="E1820" s="53" t="str">
        <f>IFERROR(VLOOKUP(D1820,[29]CODIGOS!$A$1:$I$1872,6,0),"CODIGO INVALIDO ")</f>
        <v>LOS CHILLOS</v>
      </c>
      <c r="F1820" s="53" t="str">
        <f>IFERROR(VLOOKUP(D1820,[29]CODIGOS!$A$1:$I$1872,7,0),"CODIGO INVALIDO ")</f>
        <v>CONOCOTO SUR</v>
      </c>
      <c r="G1820" s="53" t="str">
        <f>IFERROR(VLOOKUP(D1820,[29]CODIGOS!$A$1:$I$1872,8,0),"CODIGO INVALIDO ")</f>
        <v>CONOCOTO SUR 2</v>
      </c>
      <c r="H1820" s="53" t="s">
        <v>2405</v>
      </c>
      <c r="I1820" s="53">
        <v>-0.32891015000000001</v>
      </c>
      <c r="J1820" s="129">
        <v>-78.428714529999993</v>
      </c>
      <c r="K1820" s="24">
        <v>44966</v>
      </c>
      <c r="L1820" s="53" t="s">
        <v>42</v>
      </c>
      <c r="M1820" s="53" t="s">
        <v>17</v>
      </c>
      <c r="N1820" s="148" t="s">
        <v>1408</v>
      </c>
      <c r="O1820" s="148" t="s">
        <v>1477</v>
      </c>
      <c r="P1820" s="53">
        <v>20.68</v>
      </c>
      <c r="Q1820" s="53" t="s">
        <v>46</v>
      </c>
      <c r="R1820" s="53" t="s">
        <v>47</v>
      </c>
      <c r="S1820" s="53" t="s">
        <v>176</v>
      </c>
      <c r="T1820" s="53"/>
      <c r="U1820" s="53" t="s">
        <v>50</v>
      </c>
    </row>
    <row r="1821" spans="1:21" s="186" customFormat="1" ht="15" customHeight="1" x14ac:dyDescent="0.25">
      <c r="A1821" s="53" t="str">
        <f>IFERROR(VLOOKUP(D1821,[28]CODIGOS!$A$1:$I$1872,2,0),"CODIGO INVALIDO ")</f>
        <v>ZONA 9</v>
      </c>
      <c r="B1821" s="53" t="str">
        <f>IFERROR(VLOOKUP(D1821,[28]CODIGOS!$A$1:$I$1872,3,0),"CODIGO INVALIDO ")</f>
        <v>DMQ</v>
      </c>
      <c r="C1821" s="53" t="str">
        <f>IFERROR(VLOOKUP(D1821,[28]CODIGOS!$A$1:$I$1872,4,0),"CODIGO INVALIDO ")</f>
        <v>QUITO</v>
      </c>
      <c r="D1821" s="53" t="s">
        <v>487</v>
      </c>
      <c r="E1821" s="53" t="str">
        <f>IFERROR(VLOOKUP(D1821,[29]CODIGOS!$A$1:$I$1872,6,0),"CODIGO INVALIDO ")</f>
        <v>LOS CHILLOS</v>
      </c>
      <c r="F1821" s="53" t="str">
        <f>IFERROR(VLOOKUP(D1821,[29]CODIGOS!$A$1:$I$1872,7,0),"CODIGO INVALIDO ")</f>
        <v>SANTA ISABEL</v>
      </c>
      <c r="G1821" s="53" t="str">
        <f>IFERROR(VLOOKUP(D1821,[29]CODIGOS!$A$1:$I$1872,8,0),"CODIGO INVALIDO ")</f>
        <v>SANTA ISABEL 1</v>
      </c>
      <c r="H1821" s="53" t="s">
        <v>39</v>
      </c>
      <c r="I1821" s="53">
        <v>-0.33758090000000002</v>
      </c>
      <c r="J1821" s="129">
        <v>-78.491410900000005</v>
      </c>
      <c r="K1821" s="24">
        <v>44970</v>
      </c>
      <c r="L1821" s="53" t="s">
        <v>42</v>
      </c>
      <c r="M1821" s="53" t="s">
        <v>17</v>
      </c>
      <c r="N1821" s="148" t="s">
        <v>1473</v>
      </c>
      <c r="O1821" s="148" t="s">
        <v>1507</v>
      </c>
      <c r="P1821" s="53">
        <v>16.73</v>
      </c>
      <c r="Q1821" s="53" t="s">
        <v>46</v>
      </c>
      <c r="R1821" s="53" t="s">
        <v>47</v>
      </c>
      <c r="S1821" s="53" t="s">
        <v>83</v>
      </c>
      <c r="T1821" s="53"/>
      <c r="U1821" s="53" t="s">
        <v>50</v>
      </c>
    </row>
    <row r="1822" spans="1:21" s="186" customFormat="1" ht="15" customHeight="1" x14ac:dyDescent="0.25">
      <c r="A1822" s="53" t="str">
        <f>IFERROR(VLOOKUP(D1822,[28]CODIGOS!$A$1:$I$1872,2,0),"CODIGO INVALIDO ")</f>
        <v>ZONA 9</v>
      </c>
      <c r="B1822" s="53" t="str">
        <f>IFERROR(VLOOKUP(D1822,[28]CODIGOS!$A$1:$I$1872,3,0),"CODIGO INVALIDO ")</f>
        <v>DMQ</v>
      </c>
      <c r="C1822" s="53" t="str">
        <f>IFERROR(VLOOKUP(D1822,[28]CODIGOS!$A$1:$I$1872,4,0),"CODIGO INVALIDO ")</f>
        <v>QUITO</v>
      </c>
      <c r="D1822" s="53" t="s">
        <v>2399</v>
      </c>
      <c r="E1822" s="53" t="str">
        <f>IFERROR(VLOOKUP(D1822,[29]CODIGOS!$A$1:$I$1872,6,0),"CODIGO INVALIDO ")</f>
        <v>CALDERON</v>
      </c>
      <c r="F1822" s="53" t="str">
        <f>IFERROR(VLOOKUP(D1822,[29]CODIGOS!$A$1:$I$1872,7,0),"CODIGO INVALIDO ")</f>
        <v>LADERAS DE SAN FRANCISCO</v>
      </c>
      <c r="G1822" s="53" t="str">
        <f>IFERROR(VLOOKUP(D1822,[29]CODIGOS!$A$1:$I$1872,8,0),"CODIGO INVALIDO ")</f>
        <v>LADERAS DE SAN FRANCISCO 1</v>
      </c>
      <c r="H1822" s="53" t="s">
        <v>2405</v>
      </c>
      <c r="I1822" s="53">
        <v>-0.32383479999999998</v>
      </c>
      <c r="J1822" s="129">
        <v>-78.406325199999998</v>
      </c>
      <c r="K1822" s="24">
        <v>44973</v>
      </c>
      <c r="L1822" s="53" t="s">
        <v>42</v>
      </c>
      <c r="M1822" s="53" t="s">
        <v>17</v>
      </c>
      <c r="N1822" s="148" t="s">
        <v>2406</v>
      </c>
      <c r="O1822" s="148" t="s">
        <v>1473</v>
      </c>
      <c r="P1822" s="53">
        <v>0.98</v>
      </c>
      <c r="Q1822" s="53" t="s">
        <v>46</v>
      </c>
      <c r="R1822" s="53" t="s">
        <v>47</v>
      </c>
      <c r="S1822" s="53" t="s">
        <v>83</v>
      </c>
      <c r="T1822" s="53"/>
      <c r="U1822" s="53" t="s">
        <v>50</v>
      </c>
    </row>
    <row r="1823" spans="1:21" s="186" customFormat="1" ht="15" customHeight="1" x14ac:dyDescent="0.25">
      <c r="A1823" s="53" t="str">
        <f>IFERROR(VLOOKUP(D1823,[28]CODIGOS!$A$1:$I$1872,2,0),"CODIGO INVALIDO ")</f>
        <v>ZONA 9</v>
      </c>
      <c r="B1823" s="53" t="str">
        <f>IFERROR(VLOOKUP(D1823,[28]CODIGOS!$A$1:$I$1872,3,0),"CODIGO INVALIDO ")</f>
        <v>DMQ</v>
      </c>
      <c r="C1823" s="53" t="str">
        <f>IFERROR(VLOOKUP(D1823,[28]CODIGOS!$A$1:$I$1872,4,0),"CODIGO INVALIDO ")</f>
        <v>QUITO</v>
      </c>
      <c r="D1823" s="53" t="s">
        <v>929</v>
      </c>
      <c r="E1823" s="53" t="str">
        <f>IFERROR(VLOOKUP(D1823,[29]CODIGOS!$A$1:$I$1872,6,0),"CODIGO INVALIDO ")</f>
        <v>LOS CHILLOS</v>
      </c>
      <c r="F1823" s="53" t="str">
        <f>IFERROR(VLOOKUP(D1823,[29]CODIGOS!$A$1:$I$1872,7,0),"CODIGO INVALIDO ")</f>
        <v>GUANGOPOLO</v>
      </c>
      <c r="G1823" s="53" t="str">
        <f>IFERROR(VLOOKUP(D1823,[29]CODIGOS!$A$1:$I$1872,8,0),"CODIGO INVALIDO ")</f>
        <v>GUANGOPOLO 1</v>
      </c>
      <c r="H1823" s="53" t="s">
        <v>2407</v>
      </c>
      <c r="I1823" s="53">
        <v>-0.26664637653122802</v>
      </c>
      <c r="J1823" s="129">
        <v>-78.449181318501303</v>
      </c>
      <c r="K1823" s="24">
        <v>44980</v>
      </c>
      <c r="L1823" s="53" t="s">
        <v>42</v>
      </c>
      <c r="M1823" s="53" t="s">
        <v>17</v>
      </c>
      <c r="N1823" s="148" t="s">
        <v>2217</v>
      </c>
      <c r="O1823" s="148" t="s">
        <v>1479</v>
      </c>
      <c r="P1823" s="53">
        <v>3</v>
      </c>
      <c r="Q1823" s="53" t="s">
        <v>46</v>
      </c>
      <c r="R1823" s="53" t="s">
        <v>1120</v>
      </c>
      <c r="S1823" s="53" t="s">
        <v>83</v>
      </c>
      <c r="T1823" s="53"/>
      <c r="U1823" s="53" t="s">
        <v>50</v>
      </c>
    </row>
    <row r="1824" spans="1:21" s="186" customFormat="1" ht="15" customHeight="1" x14ac:dyDescent="0.25">
      <c r="A1824" s="53" t="str">
        <f>IFERROR(VLOOKUP(D1824,[28]CODIGOS!$A$1:$I$1872,2,0),"CODIGO INVALIDO ")</f>
        <v>ZONA 9</v>
      </c>
      <c r="B1824" s="53" t="str">
        <f>IFERROR(VLOOKUP(D1824,[28]CODIGOS!$A$1:$I$1872,3,0),"CODIGO INVALIDO ")</f>
        <v>DMQ</v>
      </c>
      <c r="C1824" s="53" t="str">
        <f>IFERROR(VLOOKUP(D1824,[28]CODIGOS!$A$1:$I$1872,4,0),"CODIGO INVALIDO ")</f>
        <v>QUITO</v>
      </c>
      <c r="D1824" s="53" t="s">
        <v>2408</v>
      </c>
      <c r="E1824" s="53" t="str">
        <f>IFERROR(VLOOKUP(D1824,[29]CODIGOS!$A$1:$I$1872,6,0),"CODIGO INVALIDO ")</f>
        <v>LOS CHILLOS</v>
      </c>
      <c r="F1824" s="53" t="str">
        <f>IFERROR(VLOOKUP(D1824,[29]CODIGOS!$A$1:$I$1872,7,0),"CODIGO INVALIDO ")</f>
        <v>PINTAG</v>
      </c>
      <c r="G1824" s="53" t="str">
        <f>IFERROR(VLOOKUP(D1824,[29]CODIGOS!$A$1:$I$1872,8,0),"CODIGO INVALIDO ")</f>
        <v>PINTAG 1</v>
      </c>
      <c r="H1824" s="53" t="s">
        <v>2409</v>
      </c>
      <c r="I1824" s="53">
        <v>-0.33928697482953202</v>
      </c>
      <c r="J1824" s="129">
        <v>-78.383734137439404</v>
      </c>
      <c r="K1824" s="24">
        <v>44982</v>
      </c>
      <c r="L1824" s="53" t="s">
        <v>42</v>
      </c>
      <c r="M1824" s="53" t="s">
        <v>17</v>
      </c>
      <c r="N1824" s="148" t="s">
        <v>1393</v>
      </c>
      <c r="O1824" s="148" t="s">
        <v>1409</v>
      </c>
      <c r="P1824" s="53">
        <v>6</v>
      </c>
      <c r="Q1824" s="53" t="s">
        <v>46</v>
      </c>
      <c r="R1824" s="53" t="s">
        <v>1120</v>
      </c>
      <c r="S1824" s="53" t="s">
        <v>1185</v>
      </c>
      <c r="T1824" s="53"/>
      <c r="U1824" s="53" t="s">
        <v>50</v>
      </c>
    </row>
    <row r="1825" spans="1:21" s="186" customFormat="1" ht="15" customHeight="1" x14ac:dyDescent="0.25">
      <c r="A1825" s="53" t="str">
        <f>IFERROR(VLOOKUP(D1825,[28]CODIGOS!$A$1:$I$1872,2,0),"CODIGO INVALIDO ")</f>
        <v>ZONA 9</v>
      </c>
      <c r="B1825" s="53" t="str">
        <f>IFERROR(VLOOKUP(D1825,[28]CODIGOS!$A$1:$I$1872,3,0),"CODIGO INVALIDO ")</f>
        <v>DMQ</v>
      </c>
      <c r="C1825" s="53" t="str">
        <f>IFERROR(VLOOKUP(D1825,[28]CODIGOS!$A$1:$I$1872,4,0),"CODIGO INVALIDO ")</f>
        <v>QUITO</v>
      </c>
      <c r="D1825" s="53" t="s">
        <v>1090</v>
      </c>
      <c r="E1825" s="53" t="str">
        <f>IFERROR(VLOOKUP(D1825,[29]CODIGOS!$A$1:$I$1872,6,0),"CODIGO INVALIDO ")</f>
        <v>LOS CHILLOS</v>
      </c>
      <c r="F1825" s="53" t="str">
        <f>IFERROR(VLOOKUP(D1825,[29]CODIGOS!$A$1:$I$1872,7,0),"CODIGO INVALIDO ")</f>
        <v>PINTAG</v>
      </c>
      <c r="G1825" s="53" t="str">
        <f>IFERROR(VLOOKUP(D1825,[29]CODIGOS!$A$1:$I$1872,8,0),"CODIGO INVALIDO ")</f>
        <v>PINTAG 2</v>
      </c>
      <c r="H1825" s="53" t="s">
        <v>41</v>
      </c>
      <c r="I1825" s="53">
        <v>-0.36707329999999999</v>
      </c>
      <c r="J1825" s="129">
        <v>-78.375571899999997</v>
      </c>
      <c r="K1825" s="24">
        <v>44984</v>
      </c>
      <c r="L1825" s="53" t="s">
        <v>42</v>
      </c>
      <c r="M1825" s="53" t="s">
        <v>17</v>
      </c>
      <c r="N1825" s="148" t="s">
        <v>1442</v>
      </c>
      <c r="O1825" s="148" t="s">
        <v>1515</v>
      </c>
      <c r="P1825" s="53">
        <v>10.1</v>
      </c>
      <c r="Q1825" s="53" t="s">
        <v>46</v>
      </c>
      <c r="R1825" s="53" t="s">
        <v>1120</v>
      </c>
      <c r="S1825" s="53" t="s">
        <v>49</v>
      </c>
      <c r="T1825" s="53"/>
      <c r="U1825" s="53" t="s">
        <v>50</v>
      </c>
    </row>
    <row r="1826" spans="1:21" s="186" customFormat="1" ht="15" customHeight="1" x14ac:dyDescent="0.25">
      <c r="A1826" s="53" t="str">
        <f>IFERROR(VLOOKUP(D1826,[28]CODIGOS!$A$1:$I$1872,2,0),"CODIGO INVALIDO ")</f>
        <v>ZONA 2</v>
      </c>
      <c r="B1826" s="53" t="str">
        <f>IFERROR(VLOOKUP(D1826,[28]CODIGOS!$A$1:$I$1872,3,0),"CODIGO INVALIDO ")</f>
        <v>PICHINCHA</v>
      </c>
      <c r="C1826" s="53" t="str">
        <f>IFERROR(VLOOKUP(D1826,[28]CODIGOS!$A$1:$I$1872,4,0),"CODIGO INVALIDO ")</f>
        <v>RUMIÑAHUI</v>
      </c>
      <c r="D1826" s="53" t="s">
        <v>984</v>
      </c>
      <c r="E1826" s="53" t="str">
        <f>IFERROR(VLOOKUP(D1826,[29]CODIGOS!$A$1:$I$1872,6,0),"CODIGO INVALIDO ")</f>
        <v>RUMIÑAHUI - MEJIA</v>
      </c>
      <c r="F1826" s="53" t="str">
        <f>IFERROR(VLOOKUP(D1826,[29]CODIGOS!$A$1:$I$1872,7,0),"CODIGO INVALIDO ")</f>
        <v>MOLINUCO</v>
      </c>
      <c r="G1826" s="53" t="str">
        <f>IFERROR(VLOOKUP(D1826,[29]CODIGOS!$A$1:$I$1872,8,0),"CODIGO INVALIDO ")</f>
        <v>MOLINUCO 2</v>
      </c>
      <c r="H1826" s="53" t="s">
        <v>2410</v>
      </c>
      <c r="I1826" s="53">
        <v>-0.353384161609963</v>
      </c>
      <c r="J1826" s="129">
        <v>-78.422985076904297</v>
      </c>
      <c r="K1826" s="24">
        <v>44985</v>
      </c>
      <c r="L1826" s="53" t="s">
        <v>42</v>
      </c>
      <c r="M1826" s="53" t="s">
        <v>17</v>
      </c>
      <c r="N1826" s="148" t="s">
        <v>1479</v>
      </c>
      <c r="O1826" s="148" t="s">
        <v>1448</v>
      </c>
      <c r="P1826" s="53">
        <v>7</v>
      </c>
      <c r="Q1826" s="53" t="s">
        <v>46</v>
      </c>
      <c r="R1826" s="53" t="s">
        <v>1120</v>
      </c>
      <c r="S1826" s="53" t="s">
        <v>83</v>
      </c>
      <c r="T1826" s="53"/>
      <c r="U1826" s="53" t="s">
        <v>50</v>
      </c>
    </row>
    <row r="1827" spans="1:21" s="186" customFormat="1" ht="15" customHeight="1" x14ac:dyDescent="0.25">
      <c r="A1827" s="53" t="str">
        <f>IFERROR(VLOOKUP(D1827,[28]CODIGOS!$A$1:$I$1872,2,0),"CODIGO INVALIDO ")</f>
        <v>ZONA 9</v>
      </c>
      <c r="B1827" s="53" t="str">
        <f>IFERROR(VLOOKUP(D1827,[28]CODIGOS!$A$1:$I$1872,3,0),"CODIGO INVALIDO ")</f>
        <v>DMQ</v>
      </c>
      <c r="C1827" s="53" t="str">
        <f>IFERROR(VLOOKUP(D1827,[28]CODIGOS!$A$1:$I$1872,4,0),"CODIGO INVALIDO ")</f>
        <v>QUITO</v>
      </c>
      <c r="D1827" s="53" t="s">
        <v>146</v>
      </c>
      <c r="E1827" s="53" t="str">
        <f>IFERROR(VLOOKUP(D1827,[29]CODIGOS!$A$1:$I$1872,6,0),"CODIGO INVALIDO ")</f>
        <v>LOS CHILLOS</v>
      </c>
      <c r="F1827" s="53" t="str">
        <f>IFERROR(VLOOKUP(D1827,[29]CODIGOS!$A$1:$I$1872,7,0),"CODIGO INVALIDO ")</f>
        <v>SANTA ROSA</v>
      </c>
      <c r="G1827" s="53" t="str">
        <f>IFERROR(VLOOKUP(D1827,[29]CODIGOS!$A$1:$I$1872,8,0),"CODIGO INVALIDO ")</f>
        <v>SANTA ROSA 1</v>
      </c>
      <c r="H1827" s="53" t="s">
        <v>2411</v>
      </c>
      <c r="I1827" s="53">
        <v>-0.371901761652493</v>
      </c>
      <c r="J1827" s="129">
        <v>-78.308551311492906</v>
      </c>
      <c r="K1827" s="24">
        <v>44986</v>
      </c>
      <c r="L1827" s="53" t="s">
        <v>42</v>
      </c>
      <c r="M1827" s="53" t="s">
        <v>17</v>
      </c>
      <c r="N1827" s="148" t="s">
        <v>1406</v>
      </c>
      <c r="O1827" s="148" t="s">
        <v>1555</v>
      </c>
      <c r="P1827" s="53">
        <v>7.79</v>
      </c>
      <c r="Q1827" s="53" t="s">
        <v>46</v>
      </c>
      <c r="R1827" s="53" t="s">
        <v>47</v>
      </c>
      <c r="S1827" s="53" t="s">
        <v>1710</v>
      </c>
      <c r="T1827" s="53" t="s">
        <v>598</v>
      </c>
      <c r="U1827" s="53" t="s">
        <v>50</v>
      </c>
    </row>
    <row r="1828" spans="1:21" s="186" customFormat="1" ht="15" customHeight="1" x14ac:dyDescent="0.25">
      <c r="A1828" s="53" t="str">
        <f>IFERROR(VLOOKUP(D1828,[28]CODIGOS!$A$1:$I$1872,2,0),"CODIGO INVALIDO ")</f>
        <v>ZONA 9</v>
      </c>
      <c r="B1828" s="53" t="str">
        <f>IFERROR(VLOOKUP(D1828,[28]CODIGOS!$A$1:$I$1872,3,0),"CODIGO INVALIDO ")</f>
        <v>DMQ</v>
      </c>
      <c r="C1828" s="53" t="str">
        <f>IFERROR(VLOOKUP(D1828,[28]CODIGOS!$A$1:$I$1872,4,0),"CODIGO INVALIDO ")</f>
        <v>QUITO</v>
      </c>
      <c r="D1828" s="53" t="s">
        <v>2412</v>
      </c>
      <c r="E1828" s="53" t="str">
        <f>IFERROR(VLOOKUP(D1828,[29]CODIGOS!$A$1:$I$1872,6,0),"CODIGO INVALIDO ")</f>
        <v>QUITUMBE</v>
      </c>
      <c r="F1828" s="53" t="str">
        <f>IFERROR(VLOOKUP(D1828,[29]CODIGOS!$A$1:$I$1872,7,0),"CODIGO INVALIDO ")</f>
        <v>ECUATORIANA</v>
      </c>
      <c r="G1828" s="53" t="str">
        <f>IFERROR(VLOOKUP(D1828,[29]CODIGOS!$A$1:$I$1872,8,0),"CODIGO INVALIDO ")</f>
        <v>ECUATORIANA 3</v>
      </c>
      <c r="H1828" s="53" t="s">
        <v>2411</v>
      </c>
      <c r="I1828" s="53">
        <v>-0.311680903763627</v>
      </c>
      <c r="J1828" s="129">
        <v>-78.564976640953404</v>
      </c>
      <c r="K1828" s="24">
        <v>44987</v>
      </c>
      <c r="L1828" s="53" t="s">
        <v>42</v>
      </c>
      <c r="M1828" s="53" t="s">
        <v>17</v>
      </c>
      <c r="N1828" s="148" t="s">
        <v>1447</v>
      </c>
      <c r="O1828" s="148" t="s">
        <v>1507</v>
      </c>
      <c r="P1828" s="53">
        <v>5.94</v>
      </c>
      <c r="Q1828" s="53" t="s">
        <v>46</v>
      </c>
      <c r="R1828" s="53" t="s">
        <v>47</v>
      </c>
      <c r="S1828" s="53" t="s">
        <v>696</v>
      </c>
      <c r="T1828" s="53" t="s">
        <v>454</v>
      </c>
      <c r="U1828" s="53" t="s">
        <v>50</v>
      </c>
    </row>
    <row r="1829" spans="1:21" s="186" customFormat="1" ht="15" customHeight="1" x14ac:dyDescent="0.25">
      <c r="A1829" s="53" t="str">
        <f>IFERROR(VLOOKUP(D1829,[28]CODIGOS!$A$1:$I$1872,2,0),"CODIGO INVALIDO ")</f>
        <v>ZONA 9</v>
      </c>
      <c r="B1829" s="53" t="str">
        <f>IFERROR(VLOOKUP(D1829,[28]CODIGOS!$A$1:$I$1872,3,0),"CODIGO INVALIDO ")</f>
        <v>DMQ</v>
      </c>
      <c r="C1829" s="53" t="str">
        <f>IFERROR(VLOOKUP(D1829,[28]CODIGOS!$A$1:$I$1872,4,0),"CODIGO INVALIDO ")</f>
        <v>QUITO</v>
      </c>
      <c r="D1829" s="53" t="s">
        <v>2413</v>
      </c>
      <c r="E1829" s="53" t="str">
        <f>IFERROR(VLOOKUP(D1829,[29]CODIGOS!$A$1:$I$1872,6,0),"CODIGO INVALIDO ")</f>
        <v>EUGENIO ESPEJO</v>
      </c>
      <c r="F1829" s="53" t="str">
        <f>IFERROR(VLOOKUP(D1829,[29]CODIGOS!$A$1:$I$1872,7,0),"CODIGO INVALIDO ")</f>
        <v>SAN ISIDRO DEL INCA</v>
      </c>
      <c r="G1829" s="53" t="str">
        <f>IFERROR(VLOOKUP(D1829,[29]CODIGOS!$A$1:$I$1872,8,0),"CODIGO INVALIDO ")</f>
        <v>SAN ISIDRO DEL INCA 2</v>
      </c>
      <c r="H1829" s="53" t="s">
        <v>2414</v>
      </c>
      <c r="I1829" s="53">
        <v>-0.33360430000000002</v>
      </c>
      <c r="J1829" s="129">
        <v>-78.468924000000001</v>
      </c>
      <c r="K1829" s="24">
        <v>44993</v>
      </c>
      <c r="L1829" s="53" t="s">
        <v>42</v>
      </c>
      <c r="M1829" s="53" t="s">
        <v>17</v>
      </c>
      <c r="N1829" s="148" t="s">
        <v>1393</v>
      </c>
      <c r="O1829" s="148" t="s">
        <v>1409</v>
      </c>
      <c r="P1829" s="53">
        <v>4.78</v>
      </c>
      <c r="Q1829" s="53" t="s">
        <v>46</v>
      </c>
      <c r="R1829" s="53" t="s">
        <v>47</v>
      </c>
      <c r="S1829" s="53" t="s">
        <v>382</v>
      </c>
      <c r="T1829" s="53"/>
      <c r="U1829" s="53" t="s">
        <v>50</v>
      </c>
    </row>
    <row r="1830" spans="1:21" s="186" customFormat="1" ht="15" customHeight="1" x14ac:dyDescent="0.25">
      <c r="A1830" s="53" t="str">
        <f>IFERROR(VLOOKUP(D1830,[28]CODIGOS!$A$1:$I$1872,2,0),"CODIGO INVALIDO ")</f>
        <v>ZONA 9</v>
      </c>
      <c r="B1830" s="53" t="str">
        <f>IFERROR(VLOOKUP(D1830,[28]CODIGOS!$A$1:$I$1872,3,0),"CODIGO INVALIDO ")</f>
        <v>DMQ</v>
      </c>
      <c r="C1830" s="53" t="str">
        <f>IFERROR(VLOOKUP(D1830,[28]CODIGOS!$A$1:$I$1872,4,0),"CODIGO INVALIDO ")</f>
        <v>QUITO</v>
      </c>
      <c r="D1830" s="53" t="s">
        <v>2413</v>
      </c>
      <c r="E1830" s="53" t="str">
        <f>IFERROR(VLOOKUP(D1830,[29]CODIGOS!$A$1:$I$1872,6,0),"CODIGO INVALIDO ")</f>
        <v>EUGENIO ESPEJO</v>
      </c>
      <c r="F1830" s="53" t="str">
        <f>IFERROR(VLOOKUP(D1830,[29]CODIGOS!$A$1:$I$1872,7,0),"CODIGO INVALIDO ")</f>
        <v>SAN ISIDRO DEL INCA</v>
      </c>
      <c r="G1830" s="53" t="str">
        <f>IFERROR(VLOOKUP(D1830,[29]CODIGOS!$A$1:$I$1872,8,0),"CODIGO INVALIDO ")</f>
        <v>SAN ISIDRO DEL INCA 2</v>
      </c>
      <c r="H1830" s="53" t="s">
        <v>2414</v>
      </c>
      <c r="I1830" s="53">
        <v>-0.33360430000000002</v>
      </c>
      <c r="J1830" s="129">
        <v>-78.468924000000001</v>
      </c>
      <c r="K1830" s="24">
        <v>44993</v>
      </c>
      <c r="L1830" s="53" t="s">
        <v>42</v>
      </c>
      <c r="M1830" s="53" t="s">
        <v>17</v>
      </c>
      <c r="N1830" s="148" t="s">
        <v>1518</v>
      </c>
      <c r="O1830" s="148" t="s">
        <v>1393</v>
      </c>
      <c r="P1830" s="53">
        <v>5.54</v>
      </c>
      <c r="Q1830" s="53" t="s">
        <v>46</v>
      </c>
      <c r="R1830" s="53" t="s">
        <v>47</v>
      </c>
      <c r="S1830" s="53" t="s">
        <v>454</v>
      </c>
      <c r="T1830" s="53" t="s">
        <v>875</v>
      </c>
      <c r="U1830" s="53" t="s">
        <v>50</v>
      </c>
    </row>
    <row r="1831" spans="1:21" s="186" customFormat="1" ht="15" customHeight="1" x14ac:dyDescent="0.25">
      <c r="A1831" s="53" t="str">
        <f>IFERROR(VLOOKUP(D1831,[28]CODIGOS!$A$1:$I$1872,2,0),"CODIGO INVALIDO ")</f>
        <v>ZONA 9</v>
      </c>
      <c r="B1831" s="53" t="str">
        <f>IFERROR(VLOOKUP(D1831,[28]CODIGOS!$A$1:$I$1872,3,0),"CODIGO INVALIDO ")</f>
        <v>DMQ</v>
      </c>
      <c r="C1831" s="53" t="str">
        <f>IFERROR(VLOOKUP(D1831,[28]CODIGOS!$A$1:$I$1872,4,0),"CODIGO INVALIDO ")</f>
        <v>QUITO</v>
      </c>
      <c r="D1831" s="53" t="s">
        <v>240</v>
      </c>
      <c r="E1831" s="53" t="str">
        <f>IFERROR(VLOOKUP(D1831,[29]CODIGOS!$A$1:$I$1872,6,0),"CODIGO INVALIDO ")</f>
        <v>TUMBACO</v>
      </c>
      <c r="F1831" s="53" t="str">
        <f>IFERROR(VLOOKUP(D1831,[29]CODIGOS!$A$1:$I$1872,7,0),"CODIGO INVALIDO ")</f>
        <v>PIFO</v>
      </c>
      <c r="G1831" s="53" t="str">
        <f>IFERROR(VLOOKUP(D1831,[29]CODIGOS!$A$1:$I$1872,8,0),"CODIGO INVALIDO ")</f>
        <v>PIFO 2</v>
      </c>
      <c r="H1831" s="53" t="s">
        <v>2415</v>
      </c>
      <c r="I1831" s="53">
        <v>-0.23923089134050701</v>
      </c>
      <c r="J1831" s="129">
        <v>-78.331832885742202</v>
      </c>
      <c r="K1831" s="24">
        <v>44995</v>
      </c>
      <c r="L1831" s="53" t="s">
        <v>42</v>
      </c>
      <c r="M1831" s="53" t="s">
        <v>17</v>
      </c>
      <c r="N1831" s="148" t="s">
        <v>1539</v>
      </c>
      <c r="O1831" s="148" t="s">
        <v>1400</v>
      </c>
      <c r="P1831" s="53">
        <v>3.5</v>
      </c>
      <c r="Q1831" s="53" t="s">
        <v>46</v>
      </c>
      <c r="R1831" s="53" t="s">
        <v>1120</v>
      </c>
      <c r="S1831" s="53" t="s">
        <v>454</v>
      </c>
      <c r="T1831" s="53" t="s">
        <v>640</v>
      </c>
      <c r="U1831" s="53" t="s">
        <v>50</v>
      </c>
    </row>
    <row r="1832" spans="1:21" s="186" customFormat="1" ht="15" customHeight="1" x14ac:dyDescent="0.25">
      <c r="A1832" s="53" t="str">
        <f>IFERROR(VLOOKUP(D1832,[28]CODIGOS!$A$1:$I$1872,2,0),"CODIGO INVALIDO ")</f>
        <v>ZONA 9</v>
      </c>
      <c r="B1832" s="53" t="str">
        <f>IFERROR(VLOOKUP(D1832,[28]CODIGOS!$A$1:$I$1872,3,0),"CODIGO INVALIDO ")</f>
        <v>DMQ</v>
      </c>
      <c r="C1832" s="53" t="str">
        <f>IFERROR(VLOOKUP(D1832,[28]CODIGOS!$A$1:$I$1872,4,0),"CODIGO INVALIDO ")</f>
        <v>QUITO</v>
      </c>
      <c r="D1832" s="53" t="s">
        <v>576</v>
      </c>
      <c r="E1832" s="53" t="str">
        <f>IFERROR(VLOOKUP(D1832,[29]CODIGOS!$A$1:$I$1872,6,0),"CODIGO INVALIDO ")</f>
        <v>TUMBACO</v>
      </c>
      <c r="F1832" s="53" t="str">
        <f>IFERROR(VLOOKUP(D1832,[29]CODIGOS!$A$1:$I$1872,7,0),"CODIGO INVALIDO ")</f>
        <v>TUMBACO</v>
      </c>
      <c r="G1832" s="53" t="str">
        <f>IFERROR(VLOOKUP(D1832,[29]CODIGOS!$A$1:$I$1872,8,0),"CODIGO INVALIDO ")</f>
        <v>TUMBACO 2</v>
      </c>
      <c r="H1832" s="53" t="s">
        <v>2416</v>
      </c>
      <c r="I1832" s="53">
        <v>-0.210263257146417</v>
      </c>
      <c r="J1832" s="129">
        <v>-78.386614322662297</v>
      </c>
      <c r="K1832" s="24">
        <v>44996</v>
      </c>
      <c r="L1832" s="53" t="s">
        <v>42</v>
      </c>
      <c r="M1832" s="53" t="s">
        <v>17</v>
      </c>
      <c r="N1832" s="148" t="s">
        <v>1518</v>
      </c>
      <c r="O1832" s="148" t="s">
        <v>1479</v>
      </c>
      <c r="P1832" s="53">
        <v>24.53</v>
      </c>
      <c r="Q1832" s="53" t="s">
        <v>46</v>
      </c>
      <c r="R1832" s="53" t="s">
        <v>47</v>
      </c>
      <c r="S1832" s="53" t="s">
        <v>2417</v>
      </c>
      <c r="T1832" s="53"/>
      <c r="U1832" s="53" t="s">
        <v>50</v>
      </c>
    </row>
    <row r="1833" spans="1:21" s="186" customFormat="1" ht="15" customHeight="1" x14ac:dyDescent="0.25">
      <c r="A1833" s="53" t="str">
        <f>IFERROR(VLOOKUP(D1833,[28]CODIGOS!$A$1:$I$1872,2,0),"CODIGO INVALIDO ")</f>
        <v>ZONA 9</v>
      </c>
      <c r="B1833" s="53" t="str">
        <f>IFERROR(VLOOKUP(D1833,[28]CODIGOS!$A$1:$I$1872,3,0),"CODIGO INVALIDO ")</f>
        <v>DMQ</v>
      </c>
      <c r="C1833" s="53" t="str">
        <f>IFERROR(VLOOKUP(D1833,[28]CODIGOS!$A$1:$I$1872,4,0),"CODIGO INVALIDO ")</f>
        <v>QUITO</v>
      </c>
      <c r="D1833" s="53" t="s">
        <v>2418</v>
      </c>
      <c r="E1833" s="53" t="str">
        <f>IFERROR(VLOOKUP(D1833,[29]CODIGOS!$A$1:$I$1872,6,0),"CODIGO INVALIDO ")</f>
        <v>MANUELA SAENZ</v>
      </c>
      <c r="F1833" s="53" t="str">
        <f>IFERROR(VLOOKUP(D1833,[29]CODIGOS!$A$1:$I$1872,7,0),"CODIGO INVALIDO ")</f>
        <v>MONJAS COLLACOTO</v>
      </c>
      <c r="G1833" s="53" t="str">
        <f>IFERROR(VLOOKUP(D1833,[29]CODIGOS!$A$1:$I$1872,8,0),"CODIGO INVALIDO ")</f>
        <v>MONJAS COLLACOTO 4</v>
      </c>
      <c r="H1833" s="53" t="s">
        <v>2419</v>
      </c>
      <c r="I1833" s="53">
        <v>-0.22116725350924801</v>
      </c>
      <c r="J1833" s="129">
        <v>-78.467247018560798</v>
      </c>
      <c r="K1833" s="24">
        <v>44998</v>
      </c>
      <c r="L1833" s="53" t="s">
        <v>42</v>
      </c>
      <c r="M1833" s="53" t="s">
        <v>17</v>
      </c>
      <c r="N1833" s="148" t="s">
        <v>2420</v>
      </c>
      <c r="O1833" s="148" t="s">
        <v>1409</v>
      </c>
      <c r="P1833" s="53">
        <v>3.21</v>
      </c>
      <c r="Q1833" s="53" t="s">
        <v>46</v>
      </c>
      <c r="R1833" s="53" t="s">
        <v>1120</v>
      </c>
      <c r="S1833" s="53" t="s">
        <v>1156</v>
      </c>
      <c r="T1833" s="53"/>
      <c r="U1833" s="53" t="s">
        <v>50</v>
      </c>
    </row>
    <row r="1834" spans="1:21" s="186" customFormat="1" ht="15" customHeight="1" x14ac:dyDescent="0.25">
      <c r="A1834" s="53" t="str">
        <f>IFERROR(VLOOKUP(D1834,[28]CODIGOS!$A$1:$I$1872,2,0),"CODIGO INVALIDO ")</f>
        <v>ZONA 9</v>
      </c>
      <c r="B1834" s="53" t="str">
        <f>IFERROR(VLOOKUP(D1834,[28]CODIGOS!$A$1:$I$1872,3,0),"CODIGO INVALIDO ")</f>
        <v>DMQ</v>
      </c>
      <c r="C1834" s="53" t="str">
        <f>IFERROR(VLOOKUP(D1834,[28]CODIGOS!$A$1:$I$1872,4,0),"CODIGO INVALIDO ")</f>
        <v>QUITO</v>
      </c>
      <c r="D1834" s="53" t="s">
        <v>240</v>
      </c>
      <c r="E1834" s="53" t="str">
        <f>IFERROR(VLOOKUP(D1834,[29]CODIGOS!$A$1:$I$1872,6,0),"CODIGO INVALIDO ")</f>
        <v>TUMBACO</v>
      </c>
      <c r="F1834" s="53" t="str">
        <f>IFERROR(VLOOKUP(D1834,[29]CODIGOS!$A$1:$I$1872,7,0),"CODIGO INVALIDO ")</f>
        <v>PIFO</v>
      </c>
      <c r="G1834" s="53" t="str">
        <f>IFERROR(VLOOKUP(D1834,[29]CODIGOS!$A$1:$I$1872,8,0),"CODIGO INVALIDO ")</f>
        <v>PIFO 2</v>
      </c>
      <c r="H1834" s="53" t="s">
        <v>241</v>
      </c>
      <c r="I1834" s="53">
        <v>-0.20787439999999999</v>
      </c>
      <c r="J1834" s="129">
        <v>-78.381411600000007</v>
      </c>
      <c r="K1834" s="24">
        <v>44999</v>
      </c>
      <c r="L1834" s="53" t="s">
        <v>42</v>
      </c>
      <c r="M1834" s="53" t="s">
        <v>17</v>
      </c>
      <c r="N1834" s="148" t="s">
        <v>1400</v>
      </c>
      <c r="O1834" s="148" t="s">
        <v>1709</v>
      </c>
      <c r="P1834" s="53">
        <v>44.35</v>
      </c>
      <c r="Q1834" s="53" t="s">
        <v>46</v>
      </c>
      <c r="R1834" s="53" t="s">
        <v>1120</v>
      </c>
      <c r="S1834" s="53" t="s">
        <v>49</v>
      </c>
      <c r="T1834" s="53" t="s">
        <v>372</v>
      </c>
      <c r="U1834" s="53" t="s">
        <v>50</v>
      </c>
    </row>
    <row r="1835" spans="1:21" s="186" customFormat="1" ht="15" customHeight="1" x14ac:dyDescent="0.25">
      <c r="A1835" s="53" t="str">
        <f>IFERROR(VLOOKUP(D1835,[28]CODIGOS!$A$1:$I$1872,2,0),"CODIGO INVALIDO ")</f>
        <v>ZONA 9</v>
      </c>
      <c r="B1835" s="53" t="str">
        <f>IFERROR(VLOOKUP(D1835,[28]CODIGOS!$A$1:$I$1872,3,0),"CODIGO INVALIDO ")</f>
        <v>DMQ</v>
      </c>
      <c r="C1835" s="53" t="str">
        <f>IFERROR(VLOOKUP(D1835,[28]CODIGOS!$A$1:$I$1872,4,0),"CODIGO INVALIDO ")</f>
        <v>QUITO</v>
      </c>
      <c r="D1835" s="53" t="s">
        <v>222</v>
      </c>
      <c r="E1835" s="53" t="str">
        <f>IFERROR(VLOOKUP(D1835,[29]CODIGOS!$A$1:$I$1872,6,0),"CODIGO INVALIDO ")</f>
        <v>LOS CHILLOS</v>
      </c>
      <c r="F1835" s="53" t="str">
        <f>IFERROR(VLOOKUP(D1835,[29]CODIGOS!$A$1:$I$1872,7,0),"CODIGO INVALIDO ")</f>
        <v>ALANGASI</v>
      </c>
      <c r="G1835" s="53" t="str">
        <f>IFERROR(VLOOKUP(D1835,[29]CODIGOS!$A$1:$I$1872,8,0),"CODIGO INVALIDO ")</f>
        <v>ALANGASI 1</v>
      </c>
      <c r="H1835" s="53" t="s">
        <v>575</v>
      </c>
      <c r="I1835" s="53">
        <v>-0.32509271000000001</v>
      </c>
      <c r="J1835" s="129">
        <v>-78.412717499999999</v>
      </c>
      <c r="K1835" s="24">
        <v>45000</v>
      </c>
      <c r="L1835" s="53" t="s">
        <v>42</v>
      </c>
      <c r="M1835" s="53" t="s">
        <v>17</v>
      </c>
      <c r="N1835" s="148" t="s">
        <v>1409</v>
      </c>
      <c r="O1835" s="148" t="s">
        <v>1400</v>
      </c>
      <c r="P1835" s="53">
        <v>8.92</v>
      </c>
      <c r="Q1835" s="53" t="s">
        <v>46</v>
      </c>
      <c r="R1835" s="53" t="s">
        <v>1120</v>
      </c>
      <c r="S1835" s="53" t="s">
        <v>690</v>
      </c>
      <c r="T1835" s="53" t="s">
        <v>1940</v>
      </c>
      <c r="U1835" s="53" t="s">
        <v>50</v>
      </c>
    </row>
    <row r="1836" spans="1:21" s="186" customFormat="1" ht="15" customHeight="1" x14ac:dyDescent="0.25">
      <c r="A1836" s="53" t="str">
        <f>IFERROR(VLOOKUP(D1836,[28]CODIGOS!$A$1:$I$1872,2,0),"CODIGO INVALIDO ")</f>
        <v>ZONA 2</v>
      </c>
      <c r="B1836" s="53" t="str">
        <f>IFERROR(VLOOKUP(D1836,[28]CODIGOS!$A$1:$I$1872,3,0),"CODIGO INVALIDO ")</f>
        <v>NAPO</v>
      </c>
      <c r="C1836" s="53" t="str">
        <f>IFERROR(VLOOKUP(D1836,[28]CODIGOS!$A$1:$I$1872,4,0),"CODIGO INVALIDO ")</f>
        <v>QUIJOS</v>
      </c>
      <c r="D1836" s="53" t="s">
        <v>380</v>
      </c>
      <c r="E1836" s="53" t="str">
        <f>IFERROR(VLOOKUP(D1836,[29]CODIGOS!$A$1:$I$1872,6,0),"CODIGO INVALIDO ")</f>
        <v>EL VALLE DE QUIJOS</v>
      </c>
      <c r="F1836" s="53" t="str">
        <f>IFERROR(VLOOKUP(D1836,[29]CODIGOS!$A$1:$I$1872,7,0),"CODIGO INVALIDO ")</f>
        <v>SAN FRANCISCO DE BORJA</v>
      </c>
      <c r="G1836" s="53" t="str">
        <f>IFERROR(VLOOKUP(D1836,[29]CODIGOS!$A$1:$I$1872,8,0),"CODIGO INVALIDO ")</f>
        <v>SAN FRANCISCO DE BORJA 2</v>
      </c>
      <c r="H1836" s="53" t="s">
        <v>2421</v>
      </c>
      <c r="I1836" s="23">
        <v>-0.46241853999999999</v>
      </c>
      <c r="J1836" s="129">
        <v>-77.890502213999994</v>
      </c>
      <c r="K1836" s="24">
        <v>45013</v>
      </c>
      <c r="L1836" s="53" t="s">
        <v>42</v>
      </c>
      <c r="M1836" s="53" t="s">
        <v>17</v>
      </c>
      <c r="N1836" s="148" t="s">
        <v>2422</v>
      </c>
      <c r="O1836" s="148" t="s">
        <v>1448</v>
      </c>
      <c r="P1836" s="53">
        <v>17.36</v>
      </c>
      <c r="Q1836" s="53" t="s">
        <v>46</v>
      </c>
      <c r="R1836" s="53" t="s">
        <v>47</v>
      </c>
      <c r="S1836" s="53" t="s">
        <v>75</v>
      </c>
      <c r="T1836" s="53"/>
      <c r="U1836" s="53" t="s">
        <v>50</v>
      </c>
    </row>
    <row r="1837" spans="1:21" s="186" customFormat="1" ht="15" customHeight="1" x14ac:dyDescent="0.25">
      <c r="A1837" s="53" t="str">
        <f>IFERROR(VLOOKUP(D1837,[28]CODIGOS!$A$1:$I$1872,2,0),"CODIGO INVALIDO ")</f>
        <v>ZONA 2</v>
      </c>
      <c r="B1837" s="53" t="str">
        <f>IFERROR(VLOOKUP(D1837,[28]CODIGOS!$A$1:$I$1872,3,0),"CODIGO INVALIDO ")</f>
        <v>NAPO</v>
      </c>
      <c r="C1837" s="53" t="str">
        <f>IFERROR(VLOOKUP(D1837,[28]CODIGOS!$A$1:$I$1872,4,0),"CODIGO INVALIDO ")</f>
        <v>QUIJOS</v>
      </c>
      <c r="D1837" s="53" t="s">
        <v>380</v>
      </c>
      <c r="E1837" s="53" t="str">
        <f>IFERROR(VLOOKUP(D1837,[29]CODIGOS!$A$1:$I$1872,6,0),"CODIGO INVALIDO ")</f>
        <v>EL VALLE DE QUIJOS</v>
      </c>
      <c r="F1837" s="53" t="str">
        <f>IFERROR(VLOOKUP(D1837,[29]CODIGOS!$A$1:$I$1872,7,0),"CODIGO INVALIDO ")</f>
        <v>SAN FRANCISCO DE BORJA</v>
      </c>
      <c r="G1837" s="53" t="str">
        <f>IFERROR(VLOOKUP(D1837,[29]CODIGOS!$A$1:$I$1872,8,0),"CODIGO INVALIDO ")</f>
        <v>SAN FRANCISCO DE BORJA 2</v>
      </c>
      <c r="H1837" s="53" t="s">
        <v>2421</v>
      </c>
      <c r="I1837" s="23">
        <v>-0.46241853999999999</v>
      </c>
      <c r="J1837" s="129">
        <v>-77.890502213999994</v>
      </c>
      <c r="K1837" s="24">
        <v>45013</v>
      </c>
      <c r="L1837" s="53" t="s">
        <v>42</v>
      </c>
      <c r="M1837" s="53" t="s">
        <v>17</v>
      </c>
      <c r="N1837" s="148" t="s">
        <v>2422</v>
      </c>
      <c r="O1837" s="148" t="s">
        <v>1448</v>
      </c>
      <c r="P1837" s="53">
        <v>17.440000000000001</v>
      </c>
      <c r="Q1837" s="53" t="s">
        <v>46</v>
      </c>
      <c r="R1837" s="53" t="s">
        <v>47</v>
      </c>
      <c r="S1837" s="53" t="s">
        <v>75</v>
      </c>
      <c r="T1837" s="53" t="s">
        <v>49</v>
      </c>
      <c r="U1837" s="53" t="s">
        <v>50</v>
      </c>
    </row>
    <row r="1838" spans="1:21" s="186" customFormat="1" ht="15" customHeight="1" x14ac:dyDescent="0.25">
      <c r="A1838" s="53" t="str">
        <f>IFERROR(VLOOKUP(D1838,[28]CODIGOS!$A$1:$I$1872,2,0),"CODIGO INVALIDO ")</f>
        <v>ZONA 2</v>
      </c>
      <c r="B1838" s="53" t="str">
        <f>IFERROR(VLOOKUP(D1838,[28]CODIGOS!$A$1:$I$1872,3,0),"CODIGO INVALIDO ")</f>
        <v>NAPO</v>
      </c>
      <c r="C1838" s="53" t="str">
        <f>IFERROR(VLOOKUP(D1838,[28]CODIGOS!$A$1:$I$1872,4,0),"CODIGO INVALIDO ")</f>
        <v>QUIJOS</v>
      </c>
      <c r="D1838" s="53" t="s">
        <v>380</v>
      </c>
      <c r="E1838" s="53" t="str">
        <f>IFERROR(VLOOKUP(D1838,[29]CODIGOS!$A$1:$I$1872,6,0),"CODIGO INVALIDO ")</f>
        <v>EL VALLE DE QUIJOS</v>
      </c>
      <c r="F1838" s="53" t="str">
        <f>IFERROR(VLOOKUP(D1838,[29]CODIGOS!$A$1:$I$1872,7,0),"CODIGO INVALIDO ")</f>
        <v>SAN FRANCISCO DE BORJA</v>
      </c>
      <c r="G1838" s="53" t="str">
        <f>IFERROR(VLOOKUP(D1838,[29]CODIGOS!$A$1:$I$1872,8,0),"CODIGO INVALIDO ")</f>
        <v>SAN FRANCISCO DE BORJA 2</v>
      </c>
      <c r="H1838" s="53" t="s">
        <v>2421</v>
      </c>
      <c r="I1838" s="23">
        <v>-0.46241853999999999</v>
      </c>
      <c r="J1838" s="129">
        <v>-77.890502213999994</v>
      </c>
      <c r="K1838" s="24">
        <v>45013</v>
      </c>
      <c r="L1838" s="53" t="s">
        <v>42</v>
      </c>
      <c r="M1838" s="53" t="s">
        <v>17</v>
      </c>
      <c r="N1838" s="148" t="s">
        <v>2422</v>
      </c>
      <c r="O1838" s="148" t="s">
        <v>1448</v>
      </c>
      <c r="P1838" s="53">
        <v>21</v>
      </c>
      <c r="Q1838" s="53" t="s">
        <v>46</v>
      </c>
      <c r="R1838" s="53" t="s">
        <v>47</v>
      </c>
      <c r="S1838" s="53" t="s">
        <v>416</v>
      </c>
      <c r="T1838" s="53" t="s">
        <v>382</v>
      </c>
      <c r="U1838" s="53" t="s">
        <v>50</v>
      </c>
    </row>
    <row r="1839" spans="1:21" s="186" customFormat="1" ht="15" customHeight="1" x14ac:dyDescent="0.25">
      <c r="A1839" s="53" t="str">
        <f>IFERROR(VLOOKUP(D1839,[28]CODIGOS!$A$1:$I$1872,2,0),"CODIGO INVALIDO ")</f>
        <v>ZONA 2</v>
      </c>
      <c r="B1839" s="53" t="str">
        <f>IFERROR(VLOOKUP(D1839,[28]CODIGOS!$A$1:$I$1872,3,0),"CODIGO INVALIDO ")</f>
        <v>NAPO</v>
      </c>
      <c r="C1839" s="53" t="str">
        <f>IFERROR(VLOOKUP(D1839,[28]CODIGOS!$A$1:$I$1872,4,0),"CODIGO INVALIDO ")</f>
        <v>QUIJOS</v>
      </c>
      <c r="D1839" s="53" t="s">
        <v>380</v>
      </c>
      <c r="E1839" s="53" t="str">
        <f>IFERROR(VLOOKUP(D1839,[29]CODIGOS!$A$1:$I$1872,6,0),"CODIGO INVALIDO ")</f>
        <v>EL VALLE DE QUIJOS</v>
      </c>
      <c r="F1839" s="53" t="str">
        <f>IFERROR(VLOOKUP(D1839,[29]CODIGOS!$A$1:$I$1872,7,0),"CODIGO INVALIDO ")</f>
        <v>SAN FRANCISCO DE BORJA</v>
      </c>
      <c r="G1839" s="53" t="str">
        <f>IFERROR(VLOOKUP(D1839,[29]CODIGOS!$A$1:$I$1872,8,0),"CODIGO INVALIDO ")</f>
        <v>SAN FRANCISCO DE BORJA 2</v>
      </c>
      <c r="H1839" s="53" t="s">
        <v>2421</v>
      </c>
      <c r="I1839" s="23">
        <v>-0.46241853999999999</v>
      </c>
      <c r="J1839" s="129">
        <v>-77.890502213999994</v>
      </c>
      <c r="K1839" s="24">
        <v>45013</v>
      </c>
      <c r="L1839" s="53" t="s">
        <v>42</v>
      </c>
      <c r="M1839" s="53" t="s">
        <v>17</v>
      </c>
      <c r="N1839" s="148" t="s">
        <v>2422</v>
      </c>
      <c r="O1839" s="148" t="s">
        <v>1448</v>
      </c>
      <c r="P1839" s="53">
        <v>31.75</v>
      </c>
      <c r="Q1839" s="53" t="s">
        <v>46</v>
      </c>
      <c r="R1839" s="53" t="s">
        <v>47</v>
      </c>
      <c r="S1839" s="53" t="s">
        <v>496</v>
      </c>
      <c r="T1839" s="53" t="s">
        <v>999</v>
      </c>
      <c r="U1839" s="53" t="s">
        <v>50</v>
      </c>
    </row>
    <row r="1840" spans="1:21" s="186" customFormat="1" ht="15" customHeight="1" x14ac:dyDescent="0.25">
      <c r="A1840" s="53" t="str">
        <f>IFERROR(VLOOKUP(D1840,[28]CODIGOS!$A$1:$I$1872,2,0),"CODIGO INVALIDO ")</f>
        <v>ZONA 9</v>
      </c>
      <c r="B1840" s="53" t="str">
        <f>IFERROR(VLOOKUP(D1840,[28]CODIGOS!$A$1:$I$1872,3,0),"CODIGO INVALIDO ")</f>
        <v>DMQ</v>
      </c>
      <c r="C1840" s="53" t="str">
        <f>IFERROR(VLOOKUP(D1840,[28]CODIGOS!$A$1:$I$1872,4,0),"CODIGO INVALIDO ")</f>
        <v>QUITO</v>
      </c>
      <c r="D1840" s="53" t="s">
        <v>1206</v>
      </c>
      <c r="E1840" s="53" t="str">
        <f>IFERROR(VLOOKUP(D1840,[29]CODIGOS!$A$1:$I$1872,6,0),"CODIGO INVALIDO ")</f>
        <v>QUITUMBE</v>
      </c>
      <c r="F1840" s="53" t="str">
        <f>IFERROR(VLOOKUP(D1840,[29]CODIGOS!$A$1:$I$1872,7,0),"CODIGO INVALIDO ")</f>
        <v>GUAMANI</v>
      </c>
      <c r="G1840" s="53" t="str">
        <f>IFERROR(VLOOKUP(D1840,[29]CODIGOS!$A$1:$I$1872,8,0),"CODIGO INVALIDO ")</f>
        <v>GUAMANI 1</v>
      </c>
      <c r="H1840" s="53" t="s">
        <v>1275</v>
      </c>
      <c r="I1840" s="53">
        <v>-0.32979646600000001</v>
      </c>
      <c r="J1840" s="129">
        <v>-78.551003398399999</v>
      </c>
      <c r="K1840" s="24">
        <v>45019</v>
      </c>
      <c r="L1840" s="53" t="s">
        <v>42</v>
      </c>
      <c r="M1840" s="53" t="s">
        <v>17</v>
      </c>
      <c r="N1840" s="148" t="s">
        <v>2423</v>
      </c>
      <c r="O1840" s="148" t="s">
        <v>2424</v>
      </c>
      <c r="P1840" s="53">
        <v>5.58</v>
      </c>
      <c r="Q1840" s="53" t="s">
        <v>46</v>
      </c>
      <c r="R1840" s="53" t="s">
        <v>47</v>
      </c>
      <c r="S1840" s="53" t="s">
        <v>382</v>
      </c>
      <c r="T1840" s="53"/>
      <c r="U1840" s="23" t="s">
        <v>50</v>
      </c>
    </row>
    <row r="1841" spans="1:23" s="185" customFormat="1" ht="15" customHeight="1" x14ac:dyDescent="0.25">
      <c r="A1841" s="53" t="str">
        <f>IFERROR(VLOOKUP(D1841,[28]CODIGOS!$A$1:$I$1872,2,0),"CODIGO INVALIDO ")</f>
        <v>ZONA 2</v>
      </c>
      <c r="B1841" s="53" t="str">
        <f>IFERROR(VLOOKUP(D1841,[28]CODIGOS!$A$1:$I$1872,3,0),"CODIGO INVALIDO ")</f>
        <v>PICHINCHA</v>
      </c>
      <c r="C1841" s="53" t="str">
        <f>IFERROR(VLOOKUP(D1841,[28]CODIGOS!$A$1:$I$1872,4,0),"CODIGO INVALIDO ")</f>
        <v>MEJIA</v>
      </c>
      <c r="D1841" s="65" t="s">
        <v>84</v>
      </c>
      <c r="E1841" s="53" t="str">
        <f>IFERROR(VLOOKUP(D1841,[29]CODIGOS!$A$1:$I$1872,6,0),"CODIGO INVALIDO ")</f>
        <v>RUMIÑAHUI - MEJIA</v>
      </c>
      <c r="F1841" s="53" t="str">
        <f>IFERROR(VLOOKUP(D1841,[29]CODIGOS!$A$1:$I$1872,7,0),"CODIGO INVALIDO ")</f>
        <v>PASOCHOA</v>
      </c>
      <c r="G1841" s="53" t="str">
        <f>IFERROR(VLOOKUP(D1841,[29]CODIGOS!$A$1:$I$1872,8,0),"CODIGO INVALIDO ")</f>
        <v>PASOCHOA 2</v>
      </c>
      <c r="H1841" s="69" t="s">
        <v>241</v>
      </c>
      <c r="I1841" s="23">
        <v>-0.24860702800000001</v>
      </c>
      <c r="J1841" s="129">
        <v>-78.31186289</v>
      </c>
      <c r="K1841" s="24">
        <v>45024</v>
      </c>
      <c r="L1841" s="53" t="s">
        <v>42</v>
      </c>
      <c r="M1841" s="53" t="s">
        <v>17</v>
      </c>
      <c r="N1841" s="62">
        <v>0.75</v>
      </c>
      <c r="O1841" s="62">
        <v>0.875</v>
      </c>
      <c r="P1841" s="23">
        <v>19.010000000000002</v>
      </c>
      <c r="Q1841" s="23" t="s">
        <v>46</v>
      </c>
      <c r="R1841" s="23" t="s">
        <v>47</v>
      </c>
      <c r="S1841" s="23" t="s">
        <v>75</v>
      </c>
      <c r="T1841" s="23" t="s">
        <v>427</v>
      </c>
      <c r="U1841" s="23" t="s">
        <v>50</v>
      </c>
    </row>
    <row r="1842" spans="1:23" s="185" customFormat="1" ht="15" customHeight="1" x14ac:dyDescent="0.25">
      <c r="A1842" s="53" t="str">
        <f>IFERROR(VLOOKUP(D1842,[28]CODIGOS!$A$1:$I$1872,2,0),"CODIGO INVALIDO ")</f>
        <v>ZONA 9</v>
      </c>
      <c r="B1842" s="53" t="str">
        <f>IFERROR(VLOOKUP(D1842,[28]CODIGOS!$A$1:$I$1872,3,0),"CODIGO INVALIDO ")</f>
        <v>DMQ</v>
      </c>
      <c r="C1842" s="53" t="str">
        <f>IFERROR(VLOOKUP(D1842,[28]CODIGOS!$A$1:$I$1872,4,0),"CODIGO INVALIDO ")</f>
        <v>QUITO</v>
      </c>
      <c r="D1842" s="65" t="s">
        <v>2425</v>
      </c>
      <c r="E1842" s="53" t="str">
        <f>IFERROR(VLOOKUP(D1842,[29]CODIGOS!$A$1:$I$1872,6,0),"CODIGO INVALIDO ")</f>
        <v>QUITUMBE</v>
      </c>
      <c r="F1842" s="53" t="str">
        <f>IFERROR(VLOOKUP(D1842,[29]CODIGOS!$A$1:$I$1872,7,0),"CODIGO INVALIDO ")</f>
        <v>CHILLOGALLO</v>
      </c>
      <c r="G1842" s="53" t="str">
        <f>IFERROR(VLOOKUP(D1842,[29]CODIGOS!$A$1:$I$1872,8,0),"CODIGO INVALIDO ")</f>
        <v>CHILLOGALLO 3</v>
      </c>
      <c r="H1842" s="69" t="s">
        <v>2426</v>
      </c>
      <c r="I1842" s="23">
        <v>-0.28315795238619001</v>
      </c>
      <c r="J1842" s="129" t="s">
        <v>2427</v>
      </c>
      <c r="K1842" s="24">
        <v>45030</v>
      </c>
      <c r="L1842" s="53" t="s">
        <v>42</v>
      </c>
      <c r="M1842" s="53" t="s">
        <v>17</v>
      </c>
      <c r="N1842" s="62">
        <v>0.4548611111111111</v>
      </c>
      <c r="O1842" s="62">
        <v>0.625</v>
      </c>
      <c r="P1842" s="23">
        <v>3.43</v>
      </c>
      <c r="Q1842" s="23" t="s">
        <v>46</v>
      </c>
      <c r="R1842" s="23" t="s">
        <v>47</v>
      </c>
      <c r="S1842" s="23" t="s">
        <v>49</v>
      </c>
      <c r="T1842" s="23"/>
      <c r="U1842" s="23" t="s">
        <v>50</v>
      </c>
    </row>
    <row r="1843" spans="1:23" s="185" customFormat="1" ht="15" customHeight="1" x14ac:dyDescent="0.25">
      <c r="A1843" s="53" t="str">
        <f>IFERROR(VLOOKUP(D1843,[28]CODIGOS!$A$1:$I$1872,2,0),"CODIGO INVALIDO ")</f>
        <v>ZONA 9</v>
      </c>
      <c r="B1843" s="53" t="str">
        <f>IFERROR(VLOOKUP(D1843,[28]CODIGOS!$A$1:$I$1872,3,0),"CODIGO INVALIDO ")</f>
        <v>DMQ</v>
      </c>
      <c r="C1843" s="53" t="str">
        <f>IFERROR(VLOOKUP(D1843,[28]CODIGOS!$A$1:$I$1872,4,0),"CODIGO INVALIDO ")</f>
        <v>QUITO</v>
      </c>
      <c r="D1843" s="65" t="s">
        <v>1280</v>
      </c>
      <c r="E1843" s="53" t="str">
        <f>IFERROR(VLOOKUP(D1843,[29]CODIGOS!$A$1:$I$1872,6,0),"CODIGO INVALIDO ")</f>
        <v>QUITUMBE</v>
      </c>
      <c r="F1843" s="53" t="str">
        <f>IFERROR(VLOOKUP(D1843,[29]CODIGOS!$A$1:$I$1872,7,0),"CODIGO INVALIDO ")</f>
        <v>CHILLOGALLO</v>
      </c>
      <c r="G1843" s="53" t="str">
        <f>IFERROR(VLOOKUP(D1843,[29]CODIGOS!$A$1:$I$1872,8,0),"CODIGO INVALIDO ")</f>
        <v>CHILLOGALLO 6</v>
      </c>
      <c r="H1843" s="69" t="s">
        <v>2428</v>
      </c>
      <c r="I1843" s="23">
        <v>-0.28659010000000001</v>
      </c>
      <c r="J1843" s="129" t="s">
        <v>2429</v>
      </c>
      <c r="K1843" s="24">
        <v>45031</v>
      </c>
      <c r="L1843" s="53" t="s">
        <v>42</v>
      </c>
      <c r="M1843" s="53" t="s">
        <v>17</v>
      </c>
      <c r="N1843" s="62">
        <v>0.18784722222222219</v>
      </c>
      <c r="O1843" s="62">
        <v>0.41666666666666669</v>
      </c>
      <c r="P1843" s="23">
        <v>10.08</v>
      </c>
      <c r="Q1843" s="23" t="s">
        <v>46</v>
      </c>
      <c r="R1843" s="23" t="s">
        <v>47</v>
      </c>
      <c r="S1843" s="23" t="s">
        <v>2326</v>
      </c>
      <c r="T1843" s="23"/>
      <c r="U1843" s="23" t="s">
        <v>50</v>
      </c>
    </row>
    <row r="1844" spans="1:23" s="185" customFormat="1" ht="15" customHeight="1" x14ac:dyDescent="0.25">
      <c r="A1844" s="53" t="str">
        <f>IFERROR(VLOOKUP(D1844,[28]CODIGOS!$A$1:$I$1872,2,0),"CODIGO INVALIDO ")</f>
        <v>ZONA 9</v>
      </c>
      <c r="B1844" s="53" t="str">
        <f>IFERROR(VLOOKUP(D1844,[28]CODIGOS!$A$1:$I$1872,3,0),"CODIGO INVALIDO ")</f>
        <v>DMQ</v>
      </c>
      <c r="C1844" s="53" t="str">
        <f>IFERROR(VLOOKUP(D1844,[28]CODIGOS!$A$1:$I$1872,4,0),"CODIGO INVALIDO ")</f>
        <v>QUITO</v>
      </c>
      <c r="D1844" s="65" t="s">
        <v>2392</v>
      </c>
      <c r="E1844" s="53" t="str">
        <f>IFERROR(VLOOKUP(D1844,[29]CODIGOS!$A$1:$I$1872,6,0),"CODIGO INVALIDO ")</f>
        <v>ELOY ALFARO-DMQ</v>
      </c>
      <c r="F1844" s="53" t="str">
        <f>IFERROR(VLOOKUP(D1844,[29]CODIGOS!$A$1:$I$1872,7,0),"CODIGO INVALIDO ")</f>
        <v>LLOA</v>
      </c>
      <c r="G1844" s="53" t="str">
        <f>IFERROR(VLOOKUP(D1844,[29]CODIGOS!$A$1:$I$1872,8,0),"CODIGO INVALIDO ")</f>
        <v>LLOA 1</v>
      </c>
      <c r="H1844" s="69" t="s">
        <v>2428</v>
      </c>
      <c r="I1844" s="23">
        <v>-0.28869080000000003</v>
      </c>
      <c r="J1844" s="129" t="s">
        <v>2430</v>
      </c>
      <c r="K1844" s="24">
        <v>45031</v>
      </c>
      <c r="L1844" s="53" t="s">
        <v>42</v>
      </c>
      <c r="M1844" s="53" t="s">
        <v>17</v>
      </c>
      <c r="N1844" s="62">
        <v>0.31284722222222222</v>
      </c>
      <c r="O1844" s="62">
        <v>0.41666666666666669</v>
      </c>
      <c r="P1844" s="23">
        <v>2.66</v>
      </c>
      <c r="Q1844" s="23" t="s">
        <v>46</v>
      </c>
      <c r="R1844" s="23" t="s">
        <v>47</v>
      </c>
      <c r="S1844" s="23" t="s">
        <v>2326</v>
      </c>
      <c r="T1844" s="23"/>
      <c r="U1844" s="23" t="s">
        <v>50</v>
      </c>
    </row>
    <row r="1845" spans="1:23" s="185" customFormat="1" ht="15" customHeight="1" x14ac:dyDescent="0.25">
      <c r="A1845" s="53" t="str">
        <f>IFERROR(VLOOKUP(D1845,[28]CODIGOS!$A$1:$I$1872,2,0),"CODIGO INVALIDO ")</f>
        <v>ZONA 9</v>
      </c>
      <c r="B1845" s="53" t="str">
        <f>IFERROR(VLOOKUP(D1845,[28]CODIGOS!$A$1:$I$1872,3,0),"CODIGO INVALIDO ")</f>
        <v>DMQ</v>
      </c>
      <c r="C1845" s="53" t="str">
        <f>IFERROR(VLOOKUP(D1845,[28]CODIGOS!$A$1:$I$1872,4,0),"CODIGO INVALIDO ")</f>
        <v>QUITO</v>
      </c>
      <c r="D1845" s="65" t="s">
        <v>2431</v>
      </c>
      <c r="E1845" s="53" t="str">
        <f>IFERROR(VLOOKUP(D1845,[29]CODIGOS!$A$1:$I$1872,6,0),"CODIGO INVALIDO ")</f>
        <v>LA DELICIA</v>
      </c>
      <c r="F1845" s="53" t="str">
        <f>IFERROR(VLOOKUP(D1845,[29]CODIGOS!$A$1:$I$1872,7,0),"CODIGO INVALIDO ")</f>
        <v>MENA DEL HIERRO</v>
      </c>
      <c r="G1845" s="53" t="str">
        <f>IFERROR(VLOOKUP(D1845,[29]CODIGOS!$A$1:$I$1872,8,0),"CODIGO INVALIDO ")</f>
        <v>MENA DEL HIERRO 1</v>
      </c>
      <c r="H1845" s="69" t="s">
        <v>2432</v>
      </c>
      <c r="I1845" s="23">
        <v>-0.116852558435506</v>
      </c>
      <c r="J1845" s="129" t="s">
        <v>2433</v>
      </c>
      <c r="K1845" s="24">
        <v>45033</v>
      </c>
      <c r="L1845" s="53" t="s">
        <v>42</v>
      </c>
      <c r="M1845" s="53" t="s">
        <v>17</v>
      </c>
      <c r="N1845" s="62">
        <v>0.41666666666666669</v>
      </c>
      <c r="O1845" s="62">
        <v>0.70833333333333337</v>
      </c>
      <c r="P1845" s="23">
        <v>13.85</v>
      </c>
      <c r="Q1845" s="23" t="s">
        <v>46</v>
      </c>
      <c r="R1845" s="23" t="s">
        <v>47</v>
      </c>
      <c r="S1845" s="23" t="s">
        <v>1157</v>
      </c>
      <c r="T1845" s="23"/>
      <c r="U1845" s="23" t="s">
        <v>50</v>
      </c>
    </row>
    <row r="1846" spans="1:23" s="185" customFormat="1" ht="15" customHeight="1" x14ac:dyDescent="0.25">
      <c r="A1846" s="53" t="str">
        <f>IFERROR(VLOOKUP(D1846,[28]CODIGOS!$A$1:$I$1872,2,0),"CODIGO INVALIDO ")</f>
        <v>ZONA 9</v>
      </c>
      <c r="B1846" s="53" t="str">
        <f>IFERROR(VLOOKUP(D1846,[28]CODIGOS!$A$1:$I$1872,3,0),"CODIGO INVALIDO ")</f>
        <v>DMQ</v>
      </c>
      <c r="C1846" s="53" t="str">
        <f>IFERROR(VLOOKUP(D1846,[28]CODIGOS!$A$1:$I$1872,4,0),"CODIGO INVALIDO ")</f>
        <v>QUITO</v>
      </c>
      <c r="D1846" s="65" t="s">
        <v>323</v>
      </c>
      <c r="E1846" s="53" t="str">
        <f>IFERROR(VLOOKUP(D1846,[29]CODIGOS!$A$1:$I$1872,6,0),"CODIGO INVALIDO ")</f>
        <v>LA DELICIA</v>
      </c>
      <c r="F1846" s="53" t="str">
        <f>IFERROR(VLOOKUP(D1846,[29]CODIGOS!$A$1:$I$1872,7,0),"CODIGO INVALIDO ")</f>
        <v>SAN ANTONIO BAJO</v>
      </c>
      <c r="G1846" s="53" t="str">
        <f>IFERROR(VLOOKUP(D1846,[29]CODIGOS!$A$1:$I$1872,8,0),"CODIGO INVALIDO ")</f>
        <v>SAN ANTONIO BAJO 1</v>
      </c>
      <c r="H1846" s="69" t="s">
        <v>2434</v>
      </c>
      <c r="I1846" s="23">
        <v>-1.8711089755307001E-2</v>
      </c>
      <c r="J1846" s="129" t="s">
        <v>2435</v>
      </c>
      <c r="K1846" s="24">
        <v>45045</v>
      </c>
      <c r="L1846" s="61" t="s">
        <v>42</v>
      </c>
      <c r="M1846" s="53" t="s">
        <v>17</v>
      </c>
      <c r="N1846" s="62">
        <v>0.16666666666666666</v>
      </c>
      <c r="O1846" s="62">
        <v>0.5</v>
      </c>
      <c r="P1846" s="23">
        <v>12.55</v>
      </c>
      <c r="Q1846" s="23" t="s">
        <v>46</v>
      </c>
      <c r="R1846" s="23" t="s">
        <v>47</v>
      </c>
      <c r="S1846" s="23" t="s">
        <v>2436</v>
      </c>
      <c r="T1846" s="23" t="s">
        <v>2437</v>
      </c>
      <c r="U1846" s="23" t="s">
        <v>50</v>
      </c>
    </row>
    <row r="1847" spans="1:23" s="185" customFormat="1" ht="15" customHeight="1" x14ac:dyDescent="0.25">
      <c r="A1847" s="53" t="str">
        <f>IFERROR(VLOOKUP(D1847,[28]CODIGOS!$A$1:$I$1872,2,0),"CODIGO INVALIDO ")</f>
        <v>ZONA 9</v>
      </c>
      <c r="B1847" s="53" t="str">
        <f>IFERROR(VLOOKUP(D1847,[28]CODIGOS!$A$1:$I$1872,3,0),"CODIGO INVALIDO ")</f>
        <v>DMQ</v>
      </c>
      <c r="C1847" s="53" t="str">
        <f>IFERROR(VLOOKUP(D1847,[28]CODIGOS!$A$1:$I$1872,4,0),"CODIGO INVALIDO ")</f>
        <v>QUITO</v>
      </c>
      <c r="D1847" s="65" t="s">
        <v>2438</v>
      </c>
      <c r="E1847" s="53" t="str">
        <f>IFERROR(VLOOKUP(D1847,[29]CODIGOS!$A$1:$I$1872,6,0),"CODIGO INVALIDO ")</f>
        <v>TUMBACO</v>
      </c>
      <c r="F1847" s="53" t="str">
        <f>IFERROR(VLOOKUP(D1847,[29]CODIGOS!$A$1:$I$1872,7,0),"CODIGO INVALIDO ")</f>
        <v>QUINCHE</v>
      </c>
      <c r="G1847" s="53" t="str">
        <f>IFERROR(VLOOKUP(D1847,[29]CODIGOS!$A$1:$I$1872,8,0),"CODIGO INVALIDO ")</f>
        <v>QUINCHE 2</v>
      </c>
      <c r="H1847" s="69" t="s">
        <v>2439</v>
      </c>
      <c r="I1847" s="23">
        <v>-0.12964714430874599</v>
      </c>
      <c r="J1847" s="129" t="s">
        <v>2440</v>
      </c>
      <c r="K1847" s="24">
        <v>45048</v>
      </c>
      <c r="L1847" s="61" t="s">
        <v>42</v>
      </c>
      <c r="M1847" s="53" t="s">
        <v>17</v>
      </c>
      <c r="N1847" s="62">
        <v>0.70833333333333337</v>
      </c>
      <c r="O1847" s="62">
        <v>0.75</v>
      </c>
      <c r="P1847" s="23">
        <v>2.73</v>
      </c>
      <c r="Q1847" s="23" t="s">
        <v>46</v>
      </c>
      <c r="R1847" s="23" t="s">
        <v>47</v>
      </c>
      <c r="S1847" s="53" t="s">
        <v>83</v>
      </c>
      <c r="T1847" s="23"/>
      <c r="U1847" s="23" t="s">
        <v>50</v>
      </c>
    </row>
    <row r="1848" spans="1:23" s="185" customFormat="1" ht="15" customHeight="1" x14ac:dyDescent="0.25">
      <c r="A1848" s="53" t="str">
        <f>IFERROR(VLOOKUP(D1848,[28]CODIGOS!$A$1:$I$1872,2,0),"CODIGO INVALIDO ")</f>
        <v>ZONA 9</v>
      </c>
      <c r="B1848" s="53" t="str">
        <f>IFERROR(VLOOKUP(D1848,[28]CODIGOS!$A$1:$I$1872,3,0),"CODIGO INVALIDO ")</f>
        <v>DMQ</v>
      </c>
      <c r="C1848" s="53" t="str">
        <f>IFERROR(VLOOKUP(D1848,[28]CODIGOS!$A$1:$I$1872,4,0),"CODIGO INVALIDO ")</f>
        <v>QUITO</v>
      </c>
      <c r="D1848" s="65" t="s">
        <v>409</v>
      </c>
      <c r="E1848" s="53" t="str">
        <f>IFERROR(VLOOKUP(D1848,[29]CODIGOS!$A$1:$I$1872,6,0),"CODIGO INVALIDO ")</f>
        <v>TUMBACO</v>
      </c>
      <c r="F1848" s="53" t="str">
        <f>IFERROR(VLOOKUP(D1848,[29]CODIGOS!$A$1:$I$1872,7,0),"CODIGO INVALIDO ")</f>
        <v>TABLON</v>
      </c>
      <c r="G1848" s="53" t="str">
        <f>IFERROR(VLOOKUP(D1848,[29]CODIGOS!$A$1:$I$1872,8,0),"CODIGO INVALIDO ")</f>
        <v>TABLON 1</v>
      </c>
      <c r="H1848" s="69" t="s">
        <v>241</v>
      </c>
      <c r="I1848" s="23">
        <v>-0.29287000000000002</v>
      </c>
      <c r="J1848" s="129" t="s">
        <v>2441</v>
      </c>
      <c r="K1848" s="24">
        <v>45050</v>
      </c>
      <c r="L1848" s="61" t="s">
        <v>42</v>
      </c>
      <c r="M1848" s="53" t="s">
        <v>17</v>
      </c>
      <c r="N1848" s="62">
        <v>0.54166666666666663</v>
      </c>
      <c r="O1848" s="62">
        <v>0.625</v>
      </c>
      <c r="P1848" s="23">
        <v>14.1</v>
      </c>
      <c r="Q1848" s="23" t="s">
        <v>46</v>
      </c>
      <c r="R1848" s="23" t="s">
        <v>47</v>
      </c>
      <c r="S1848" s="53" t="s">
        <v>83</v>
      </c>
      <c r="T1848" s="23"/>
      <c r="U1848" s="23" t="s">
        <v>50</v>
      </c>
      <c r="V1848" s="185" t="s">
        <v>2442</v>
      </c>
      <c r="W1848" s="185">
        <v>1722004130</v>
      </c>
    </row>
    <row r="1849" spans="1:23" s="185" customFormat="1" ht="15" customHeight="1" x14ac:dyDescent="0.25">
      <c r="A1849" s="53" t="str">
        <f>IFERROR(VLOOKUP(D1849,[28]CODIGOS!$A$1:$I$1872,2,0),"CODIGO INVALIDO ")</f>
        <v>ZONA 9</v>
      </c>
      <c r="B1849" s="53" t="str">
        <f>IFERROR(VLOOKUP(D1849,[28]CODIGOS!$A$1:$I$1872,3,0),"CODIGO INVALIDO ")</f>
        <v>DMQ</v>
      </c>
      <c r="C1849" s="53" t="str">
        <f>IFERROR(VLOOKUP(D1849,[28]CODIGOS!$A$1:$I$1872,4,0),"CODIGO INVALIDO ")</f>
        <v>QUITO</v>
      </c>
      <c r="D1849" s="65" t="s">
        <v>2443</v>
      </c>
      <c r="E1849" s="53" t="str">
        <f>IFERROR(VLOOKUP(D1849,[29]CODIGOS!$A$1:$I$1872,6,0),"CODIGO INVALIDO ")</f>
        <v>LA DELICIA</v>
      </c>
      <c r="F1849" s="53" t="str">
        <f>IFERROR(VLOOKUP(D1849,[29]CODIGOS!$A$1:$I$1872,7,0),"CODIGO INVALIDO ")</f>
        <v>CARCELEN</v>
      </c>
      <c r="G1849" s="53" t="str">
        <f>IFERROR(VLOOKUP(D1849,[29]CODIGOS!$A$1:$I$1872,8,0),"CODIGO INVALIDO ")</f>
        <v>CARCELEN 3</v>
      </c>
      <c r="H1849" s="69" t="s">
        <v>2444</v>
      </c>
      <c r="I1849" s="23">
        <v>-9.4778494525421003E-2</v>
      </c>
      <c r="J1849" s="129" t="s">
        <v>2445</v>
      </c>
      <c r="K1849" s="24">
        <v>45050</v>
      </c>
      <c r="L1849" s="61" t="s">
        <v>42</v>
      </c>
      <c r="M1849" s="53" t="s">
        <v>17</v>
      </c>
      <c r="N1849" s="62">
        <v>0.4861111111111111</v>
      </c>
      <c r="O1849" s="62">
        <v>0.625</v>
      </c>
      <c r="P1849" s="23">
        <v>1.4</v>
      </c>
      <c r="Q1849" s="23" t="s">
        <v>46</v>
      </c>
      <c r="R1849" s="23" t="s">
        <v>109</v>
      </c>
      <c r="S1849" s="53" t="s">
        <v>288</v>
      </c>
      <c r="T1849" s="23"/>
      <c r="U1849" s="23" t="s">
        <v>50</v>
      </c>
    </row>
    <row r="1850" spans="1:23" s="185" customFormat="1" ht="15" customHeight="1" x14ac:dyDescent="0.25">
      <c r="A1850" s="53" t="str">
        <f>IFERROR(VLOOKUP(D1850,[28]CODIGOS!$A$1:$I$1872,2,0),"CODIGO INVALIDO ")</f>
        <v>ZONA 9</v>
      </c>
      <c r="B1850" s="53" t="str">
        <f>IFERROR(VLOOKUP(D1850,[28]CODIGOS!$A$1:$I$1872,3,0),"CODIGO INVALIDO ")</f>
        <v>DMQ</v>
      </c>
      <c r="C1850" s="53" t="str">
        <f>IFERROR(VLOOKUP(D1850,[28]CODIGOS!$A$1:$I$1872,4,0),"CODIGO INVALIDO ")</f>
        <v>QUITO</v>
      </c>
      <c r="D1850" s="65" t="s">
        <v>2446</v>
      </c>
      <c r="E1850" s="53" t="str">
        <f>IFERROR(VLOOKUP(D1850,[29]CODIGOS!$A$1:$I$1872,6,0),"CODIGO INVALIDO ")</f>
        <v>CALDERON</v>
      </c>
      <c r="F1850" s="53" t="str">
        <f>IFERROR(VLOOKUP(D1850,[29]CODIGOS!$A$1:$I$1872,7,0),"CODIGO INVALIDO ")</f>
        <v>LLANO CHICO</v>
      </c>
      <c r="G1850" s="53" t="str">
        <f>IFERROR(VLOOKUP(D1850,[29]CODIGOS!$A$1:$I$1872,8,0),"CODIGO INVALIDO ")</f>
        <v>LLANO CHICO 1</v>
      </c>
      <c r="H1850" s="69" t="s">
        <v>2447</v>
      </c>
      <c r="I1850" s="23">
        <v>-0.13528692</v>
      </c>
      <c r="J1850" s="129">
        <v>-78.447350259999993</v>
      </c>
      <c r="K1850" s="24">
        <v>45057</v>
      </c>
      <c r="L1850" s="61" t="s">
        <v>42</v>
      </c>
      <c r="M1850" s="53" t="s">
        <v>17</v>
      </c>
      <c r="N1850" s="62">
        <v>0.45833333333333331</v>
      </c>
      <c r="O1850" s="62">
        <v>0.70833333333333337</v>
      </c>
      <c r="P1850" s="23">
        <v>21.72</v>
      </c>
      <c r="Q1850" s="23" t="s">
        <v>46</v>
      </c>
      <c r="R1850" s="23" t="s">
        <v>47</v>
      </c>
      <c r="S1850" s="53" t="s">
        <v>49</v>
      </c>
      <c r="T1850" s="23" t="s">
        <v>176</v>
      </c>
      <c r="U1850" s="23" t="s">
        <v>50</v>
      </c>
    </row>
    <row r="1851" spans="1:23" s="185" customFormat="1" ht="15" customHeight="1" x14ac:dyDescent="0.25">
      <c r="A1851" s="53" t="str">
        <f>IFERROR(VLOOKUP(D1851,[28]CODIGOS!$A$1:$I$1872,2,0),"CODIGO INVALIDO ")</f>
        <v>ZONA 9</v>
      </c>
      <c r="B1851" s="53" t="str">
        <f>IFERROR(VLOOKUP(D1851,[28]CODIGOS!$A$1:$I$1872,3,0),"CODIGO INVALIDO ")</f>
        <v>DMQ</v>
      </c>
      <c r="C1851" s="53" t="str">
        <f>IFERROR(VLOOKUP(D1851,[28]CODIGOS!$A$1:$I$1872,4,0),"CODIGO INVALIDO ")</f>
        <v>QUITO</v>
      </c>
      <c r="D1851" s="65" t="s">
        <v>2448</v>
      </c>
      <c r="E1851" s="53" t="str">
        <f>IFERROR(VLOOKUP(D1851,[29]CODIGOS!$A$1:$I$1872,6,0),"CODIGO INVALIDO ")</f>
        <v>LOS CHILLOS</v>
      </c>
      <c r="F1851" s="53" t="str">
        <f>IFERROR(VLOOKUP(D1851,[29]CODIGOS!$A$1:$I$1872,7,0),"CODIGO INVALIDO ")</f>
        <v>CONOCOTO NORTE</v>
      </c>
      <c r="G1851" s="53" t="str">
        <f>IFERROR(VLOOKUP(D1851,[29]CODIGOS!$A$1:$I$1872,8,0),"CODIGO INVALIDO ")</f>
        <v>CONOCOTO NORTE 3</v>
      </c>
      <c r="H1851" s="69" t="s">
        <v>215</v>
      </c>
      <c r="I1851" s="23">
        <v>0.27995892220000002</v>
      </c>
      <c r="J1851" s="129">
        <v>-78.4995836019</v>
      </c>
      <c r="K1851" s="24">
        <v>45064</v>
      </c>
      <c r="L1851" s="61" t="s">
        <v>42</v>
      </c>
      <c r="M1851" s="53" t="s">
        <v>17</v>
      </c>
      <c r="N1851" s="62">
        <v>0.45833333333333331</v>
      </c>
      <c r="O1851" s="62">
        <v>0.66666666666666663</v>
      </c>
      <c r="P1851" s="23">
        <v>8</v>
      </c>
      <c r="Q1851" s="23" t="s">
        <v>46</v>
      </c>
      <c r="R1851" s="23" t="s">
        <v>47</v>
      </c>
      <c r="S1851" s="53" t="s">
        <v>83</v>
      </c>
      <c r="T1851" s="23" t="s">
        <v>216</v>
      </c>
      <c r="U1851" s="23" t="s">
        <v>50</v>
      </c>
    </row>
    <row r="1852" spans="1:23" s="185" customFormat="1" ht="15" customHeight="1" x14ac:dyDescent="0.25">
      <c r="A1852" s="53" t="str">
        <f>IFERROR(VLOOKUP(D1852,[28]CODIGOS!$A$1:$I$1872,2,0),"CODIGO INVALIDO ")</f>
        <v>ZONA 9</v>
      </c>
      <c r="B1852" s="53" t="str">
        <f>IFERROR(VLOOKUP(D1852,[28]CODIGOS!$A$1:$I$1872,3,0),"CODIGO INVALIDO ")</f>
        <v>DMQ</v>
      </c>
      <c r="C1852" s="53" t="str">
        <f>IFERROR(VLOOKUP(D1852,[28]CODIGOS!$A$1:$I$1872,4,0),"CODIGO INVALIDO ")</f>
        <v>QUITO</v>
      </c>
      <c r="D1852" s="65" t="s">
        <v>2449</v>
      </c>
      <c r="E1852" s="53" t="str">
        <f>IFERROR(VLOOKUP(D1852,[29]CODIGOS!$A$1:$I$1872,6,0),"CODIGO INVALIDO ")</f>
        <v>TUMBACO</v>
      </c>
      <c r="F1852" s="53" t="str">
        <f>IFERROR(VLOOKUP(D1852,[29]CODIGOS!$A$1:$I$1872,7,0),"CODIGO INVALIDO ")</f>
        <v>VIA LACTEA</v>
      </c>
      <c r="G1852" s="53" t="str">
        <f>IFERROR(VLOOKUP(D1852,[29]CODIGOS!$A$1:$I$1872,8,0),"CODIGO INVALIDO ")</f>
        <v>VIA LACTEA 1</v>
      </c>
      <c r="H1852" s="69" t="s">
        <v>2450</v>
      </c>
      <c r="I1852" s="23">
        <v>0.21445185999999999</v>
      </c>
      <c r="J1852" s="129">
        <v>-78.389724380000004</v>
      </c>
      <c r="K1852" s="24">
        <v>45065</v>
      </c>
      <c r="L1852" s="61" t="s">
        <v>42</v>
      </c>
      <c r="M1852" s="53" t="s">
        <v>17</v>
      </c>
      <c r="N1852" s="62">
        <v>0.58333333333333337</v>
      </c>
      <c r="O1852" s="62">
        <v>0.66666666666666663</v>
      </c>
      <c r="P1852" s="23">
        <v>18.18</v>
      </c>
      <c r="Q1852" s="23" t="s">
        <v>46</v>
      </c>
      <c r="R1852" s="23" t="s">
        <v>47</v>
      </c>
      <c r="S1852" s="53" t="s">
        <v>48</v>
      </c>
      <c r="T1852" s="23"/>
      <c r="U1852" s="23" t="s">
        <v>50</v>
      </c>
    </row>
    <row r="1853" spans="1:23" s="185" customFormat="1" ht="15" customHeight="1" x14ac:dyDescent="0.25">
      <c r="A1853" s="53" t="str">
        <f>IFERROR(VLOOKUP(D1853,[28]CODIGOS!$A$1:$I$1872,2,0),"CODIGO INVALIDO ")</f>
        <v>ZONA 9</v>
      </c>
      <c r="B1853" s="53" t="str">
        <f>IFERROR(VLOOKUP(D1853,[28]CODIGOS!$A$1:$I$1872,3,0),"CODIGO INVALIDO ")</f>
        <v>DMQ</v>
      </c>
      <c r="C1853" s="53" t="str">
        <f>IFERROR(VLOOKUP(D1853,[28]CODIGOS!$A$1:$I$1872,4,0),"CODIGO INVALIDO ")</f>
        <v>QUITO</v>
      </c>
      <c r="D1853" s="65" t="s">
        <v>2448</v>
      </c>
      <c r="E1853" s="53" t="str">
        <f>IFERROR(VLOOKUP(D1853,[29]CODIGOS!$A$1:$I$1872,6,0),"CODIGO INVALIDO ")</f>
        <v>LOS CHILLOS</v>
      </c>
      <c r="F1853" s="53" t="str">
        <f>IFERROR(VLOOKUP(D1853,[29]CODIGOS!$A$1:$I$1872,7,0),"CODIGO INVALIDO ")</f>
        <v>CONOCOTO NORTE</v>
      </c>
      <c r="G1853" s="53" t="str">
        <f>IFERROR(VLOOKUP(D1853,[29]CODIGOS!$A$1:$I$1872,8,0),"CODIGO INVALIDO ")</f>
        <v>CONOCOTO NORTE 3</v>
      </c>
      <c r="H1853" s="69" t="s">
        <v>215</v>
      </c>
      <c r="I1853" s="23">
        <v>0.29758048651000002</v>
      </c>
      <c r="J1853" s="129">
        <v>-78.514920540000006</v>
      </c>
      <c r="K1853" s="24">
        <v>45065</v>
      </c>
      <c r="L1853" s="61" t="s">
        <v>42</v>
      </c>
      <c r="M1853" s="53" t="s">
        <v>17</v>
      </c>
      <c r="N1853" s="62">
        <v>0.73611111111111116</v>
      </c>
      <c r="O1853" s="62">
        <v>0.79166666666666663</v>
      </c>
      <c r="P1853" s="23">
        <v>2.39</v>
      </c>
      <c r="Q1853" s="23" t="s">
        <v>46</v>
      </c>
      <c r="R1853" s="23" t="s">
        <v>47</v>
      </c>
      <c r="S1853" s="53" t="s">
        <v>83</v>
      </c>
      <c r="T1853" s="23"/>
      <c r="U1853" s="23" t="s">
        <v>50</v>
      </c>
    </row>
    <row r="1854" spans="1:23" s="185" customFormat="1" ht="15" customHeight="1" x14ac:dyDescent="0.25">
      <c r="A1854" s="53" t="str">
        <f>IFERROR(VLOOKUP(D1854,[28]CODIGOS!$A$1:$I$1872,2,0),"CODIGO INVALIDO ")</f>
        <v>ZONA 2</v>
      </c>
      <c r="B1854" s="53" t="str">
        <f>IFERROR(VLOOKUP(D1854,[28]CODIGOS!$A$1:$I$1872,3,0),"CODIGO INVALIDO ")</f>
        <v>PICHINCHA</v>
      </c>
      <c r="C1854" s="53" t="str">
        <f>IFERROR(VLOOKUP(D1854,[28]CODIGOS!$A$1:$I$1872,4,0),"CODIGO INVALIDO ")</f>
        <v>CAYAMBE</v>
      </c>
      <c r="D1854" s="65" t="s">
        <v>220</v>
      </c>
      <c r="E1854" s="53" t="str">
        <f>IFERROR(VLOOKUP(D1854,[29]CODIGOS!$A$1:$I$1872,6,0),"CODIGO INVALIDO ")</f>
        <v>CAYAMBE</v>
      </c>
      <c r="F1854" s="53" t="str">
        <f>IFERROR(VLOOKUP(D1854,[29]CODIGOS!$A$1:$I$1872,7,0),"CODIGO INVALIDO ")</f>
        <v>CUSUBAMBA</v>
      </c>
      <c r="G1854" s="53" t="str">
        <f>IFERROR(VLOOKUP(D1854,[29]CODIGOS!$A$1:$I$1872,8,0),"CODIGO INVALIDO ")</f>
        <v>CUSUBAMBA 2</v>
      </c>
      <c r="H1854" s="69" t="s">
        <v>2451</v>
      </c>
      <c r="I1854" s="23">
        <v>6.4943418870000005E-2</v>
      </c>
      <c r="J1854" s="129">
        <v>-78.288229099999995</v>
      </c>
      <c r="K1854" s="24">
        <v>45065</v>
      </c>
      <c r="L1854" s="61" t="s">
        <v>42</v>
      </c>
      <c r="M1854" s="53" t="s">
        <v>17</v>
      </c>
      <c r="N1854" s="62">
        <v>0.58333333333333337</v>
      </c>
      <c r="O1854" s="62">
        <v>0.6875</v>
      </c>
      <c r="P1854" s="23">
        <v>4.8600000000000003</v>
      </c>
      <c r="Q1854" s="23" t="s">
        <v>46</v>
      </c>
      <c r="R1854" s="23" t="s">
        <v>47</v>
      </c>
      <c r="S1854" s="53" t="s">
        <v>176</v>
      </c>
      <c r="T1854" s="23"/>
      <c r="U1854" s="23" t="s">
        <v>50</v>
      </c>
    </row>
    <row r="1855" spans="1:23" s="185" customFormat="1" ht="15" customHeight="1" x14ac:dyDescent="0.25">
      <c r="A1855" s="53" t="str">
        <f>IFERROR(VLOOKUP(D1855,[28]CODIGOS!$A$1:$I$1872,2,0),"CODIGO INVALIDO ")</f>
        <v>ZONA 9</v>
      </c>
      <c r="B1855" s="53" t="str">
        <f>IFERROR(VLOOKUP(D1855,[28]CODIGOS!$A$1:$I$1872,3,0),"CODIGO INVALIDO ")</f>
        <v>DMQ</v>
      </c>
      <c r="C1855" s="53" t="str">
        <f>IFERROR(VLOOKUP(D1855,[28]CODIGOS!$A$1:$I$1872,4,0),"CODIGO INVALIDO ")</f>
        <v>QUITO</v>
      </c>
      <c r="D1855" s="65" t="s">
        <v>240</v>
      </c>
      <c r="E1855" s="53" t="str">
        <f>IFERROR(VLOOKUP(D1855,[29]CODIGOS!$A$1:$I$1872,6,0),"CODIGO INVALIDO ")</f>
        <v>TUMBACO</v>
      </c>
      <c r="F1855" s="53" t="str">
        <f>IFERROR(VLOOKUP(D1855,[29]CODIGOS!$A$1:$I$1872,7,0),"CODIGO INVALIDO ")</f>
        <v>PIFO</v>
      </c>
      <c r="G1855" s="53" t="str">
        <f>IFERROR(VLOOKUP(D1855,[29]CODIGOS!$A$1:$I$1872,8,0),"CODIGO INVALIDO ")</f>
        <v>PIFO 2</v>
      </c>
      <c r="H1855" s="69" t="s">
        <v>241</v>
      </c>
      <c r="I1855" s="23">
        <v>-0.23958449800000001</v>
      </c>
      <c r="J1855" s="129">
        <v>-78.331983088000001</v>
      </c>
      <c r="K1855" s="24">
        <v>45065</v>
      </c>
      <c r="L1855" s="61" t="s">
        <v>42</v>
      </c>
      <c r="M1855" s="53" t="s">
        <v>17</v>
      </c>
      <c r="N1855" s="62">
        <v>0.75</v>
      </c>
      <c r="O1855" s="62">
        <v>0.85416666666666663</v>
      </c>
      <c r="P1855" s="23">
        <v>13.53</v>
      </c>
      <c r="Q1855" s="23" t="s">
        <v>46</v>
      </c>
      <c r="R1855" s="23" t="s">
        <v>47</v>
      </c>
      <c r="S1855" s="53" t="s">
        <v>83</v>
      </c>
      <c r="T1855" s="23"/>
      <c r="U1855" s="23" t="s">
        <v>50</v>
      </c>
    </row>
    <row r="1856" spans="1:23" s="185" customFormat="1" ht="15" customHeight="1" x14ac:dyDescent="0.25">
      <c r="A1856" s="53" t="str">
        <f>IFERROR(VLOOKUP(D1856,[28]CODIGOS!$A$1:$I$1872,2,0),"CODIGO INVALIDO ")</f>
        <v>ZONA 9</v>
      </c>
      <c r="B1856" s="53" t="str">
        <f>IFERROR(VLOOKUP(D1856,[28]CODIGOS!$A$1:$I$1872,3,0),"CODIGO INVALIDO ")</f>
        <v>DMQ</v>
      </c>
      <c r="C1856" s="53" t="str">
        <f>IFERROR(VLOOKUP(D1856,[28]CODIGOS!$A$1:$I$1872,4,0),"CODIGO INVALIDO ")</f>
        <v>QUITO</v>
      </c>
      <c r="D1856" s="65" t="s">
        <v>524</v>
      </c>
      <c r="E1856" s="53" t="str">
        <f>IFERROR(VLOOKUP(D1856,[29]CODIGOS!$A$1:$I$1872,6,0),"CODIGO INVALIDO ")</f>
        <v>CALDERON</v>
      </c>
      <c r="F1856" s="53" t="str">
        <f>IFERROR(VLOOKUP(D1856,[29]CODIGOS!$A$1:$I$1872,7,0),"CODIGO INVALIDO ")</f>
        <v>GUAYLLABAMBA</v>
      </c>
      <c r="G1856" s="53" t="str">
        <f>IFERROR(VLOOKUP(D1856,[29]CODIGOS!$A$1:$I$1872,8,0),"CODIGO INVALIDO ")</f>
        <v>GUAYLLABAMBA 1</v>
      </c>
      <c r="H1856" s="69" t="s">
        <v>525</v>
      </c>
      <c r="I1856" s="23">
        <v>-5.6408633999999999E-2</v>
      </c>
      <c r="J1856" s="129">
        <v>-78.344707489000001</v>
      </c>
      <c r="K1856" s="24">
        <v>45078</v>
      </c>
      <c r="L1856" s="61" t="s">
        <v>42</v>
      </c>
      <c r="M1856" s="53" t="s">
        <v>17</v>
      </c>
      <c r="N1856" s="62">
        <v>0.58333333333333337</v>
      </c>
      <c r="O1856" s="62">
        <v>0.70833333333333337</v>
      </c>
      <c r="P1856" s="23">
        <v>7.1</v>
      </c>
      <c r="Q1856" s="23" t="s">
        <v>46</v>
      </c>
      <c r="R1856" s="23" t="s">
        <v>47</v>
      </c>
      <c r="S1856" s="53" t="s">
        <v>176</v>
      </c>
      <c r="T1856" s="23"/>
      <c r="U1856" s="23" t="s">
        <v>50</v>
      </c>
    </row>
    <row r="1857" spans="1:23" s="185" customFormat="1" ht="15" customHeight="1" x14ac:dyDescent="0.25">
      <c r="A1857" s="53" t="str">
        <f>IFERROR(VLOOKUP(D1857,[28]CODIGOS!$A$1:$I$1872,2,0),"CODIGO INVALIDO ")</f>
        <v>ZONA 9</v>
      </c>
      <c r="B1857" s="53" t="str">
        <f>IFERROR(VLOOKUP(D1857,[28]CODIGOS!$A$1:$I$1872,3,0),"CODIGO INVALIDO ")</f>
        <v>DMQ</v>
      </c>
      <c r="C1857" s="53" t="str">
        <f>IFERROR(VLOOKUP(D1857,[28]CODIGOS!$A$1:$I$1872,4,0),"CODIGO INVALIDO ")</f>
        <v>QUITO</v>
      </c>
      <c r="D1857" s="65" t="s">
        <v>759</v>
      </c>
      <c r="E1857" s="53" t="str">
        <f>IFERROR(VLOOKUP(D1857,[29]CODIGOS!$A$1:$I$1872,6,0),"CODIGO INVALIDO ")</f>
        <v>LOS CHILLOS</v>
      </c>
      <c r="F1857" s="53" t="str">
        <f>IFERROR(VLOOKUP(D1857,[29]CODIGOS!$A$1:$I$1872,7,0),"CODIGO INVALIDO ")</f>
        <v>ALANGASI</v>
      </c>
      <c r="G1857" s="53" t="str">
        <f>IFERROR(VLOOKUP(D1857,[29]CODIGOS!$A$1:$I$1872,8,0),"CODIGO INVALIDO ")</f>
        <v>ALANGASI 2</v>
      </c>
      <c r="H1857" s="69" t="s">
        <v>2452</v>
      </c>
      <c r="I1857" s="23">
        <v>-0.28955932299999998</v>
      </c>
      <c r="J1857" s="129">
        <v>-78.448374999999999</v>
      </c>
      <c r="K1857" s="24">
        <v>45079</v>
      </c>
      <c r="L1857" s="61" t="s">
        <v>42</v>
      </c>
      <c r="M1857" s="53" t="s">
        <v>17</v>
      </c>
      <c r="N1857" s="62">
        <v>0.45833333333333331</v>
      </c>
      <c r="O1857" s="62">
        <v>0.56944444444444442</v>
      </c>
      <c r="P1857" s="23">
        <v>33.659999999999997</v>
      </c>
      <c r="Q1857" s="23" t="s">
        <v>46</v>
      </c>
      <c r="R1857" s="23" t="s">
        <v>47</v>
      </c>
      <c r="S1857" s="53" t="s">
        <v>176</v>
      </c>
      <c r="T1857" s="23"/>
      <c r="U1857" s="23" t="s">
        <v>50</v>
      </c>
    </row>
    <row r="1858" spans="1:23" s="185" customFormat="1" ht="15" customHeight="1" x14ac:dyDescent="0.25">
      <c r="A1858" s="53" t="str">
        <f>IFERROR(VLOOKUP(D1858,[28]CODIGOS!$A$1:$I$1872,2,0),"CODIGO INVALIDO ")</f>
        <v>ZONA 9</v>
      </c>
      <c r="B1858" s="53" t="str">
        <f>IFERROR(VLOOKUP(D1858,[28]CODIGOS!$A$1:$I$1872,3,0),"CODIGO INVALIDO ")</f>
        <v>DMQ</v>
      </c>
      <c r="C1858" s="53" t="str">
        <f>IFERROR(VLOOKUP(D1858,[28]CODIGOS!$A$1:$I$1872,4,0),"CODIGO INVALIDO ")</f>
        <v>QUITO</v>
      </c>
      <c r="D1858" s="65" t="s">
        <v>762</v>
      </c>
      <c r="E1858" s="53" t="str">
        <f>IFERROR(VLOOKUP(D1858,[29]CODIGOS!$A$1:$I$1872,6,0),"CODIGO INVALIDO ")</f>
        <v>LOS CHILLOS</v>
      </c>
      <c r="F1858" s="53" t="str">
        <f>IFERROR(VLOOKUP(D1858,[29]CODIGOS!$A$1:$I$1872,7,0),"CODIGO INVALIDO ")</f>
        <v>AMAGUAÑA CENTRO</v>
      </c>
      <c r="G1858" s="53" t="str">
        <f>IFERROR(VLOOKUP(D1858,[29]CODIGOS!$A$1:$I$1872,8,0),"CODIGO INVALIDO ")</f>
        <v>AMAGUAÑA CENTRO 1</v>
      </c>
      <c r="H1858" s="69" t="s">
        <v>39</v>
      </c>
      <c r="I1858" s="23">
        <v>-0.38357439999999998</v>
      </c>
      <c r="J1858" s="129">
        <v>-78.506991799999994</v>
      </c>
      <c r="K1858" s="24">
        <v>45080</v>
      </c>
      <c r="L1858" s="61" t="s">
        <v>42</v>
      </c>
      <c r="M1858" s="53" t="s">
        <v>17</v>
      </c>
      <c r="N1858" s="62">
        <v>0.52777777777777779</v>
      </c>
      <c r="O1858" s="62">
        <v>0.66666666666666663</v>
      </c>
      <c r="P1858" s="23">
        <v>19.239999999999998</v>
      </c>
      <c r="Q1858" s="23" t="s">
        <v>46</v>
      </c>
      <c r="R1858" s="23" t="s">
        <v>47</v>
      </c>
      <c r="S1858" s="53" t="s">
        <v>83</v>
      </c>
      <c r="T1858" s="23"/>
      <c r="U1858" s="23" t="s">
        <v>50</v>
      </c>
    </row>
    <row r="1859" spans="1:23" s="185" customFormat="1" ht="15" customHeight="1" x14ac:dyDescent="0.25">
      <c r="A1859" s="53" t="str">
        <f>IFERROR(VLOOKUP(D1859,[28]CODIGOS!$A$1:$I$1872,2,0),"CODIGO INVALIDO ")</f>
        <v>ZONA 9</v>
      </c>
      <c r="B1859" s="53" t="str">
        <f>IFERROR(VLOOKUP(D1859,[28]CODIGOS!$A$1:$I$1872,3,0),"CODIGO INVALIDO ")</f>
        <v>DMQ</v>
      </c>
      <c r="C1859" s="53" t="str">
        <f>IFERROR(VLOOKUP(D1859,[28]CODIGOS!$A$1:$I$1872,4,0),"CODIGO INVALIDO ")</f>
        <v>QUITO</v>
      </c>
      <c r="D1859" s="65" t="s">
        <v>323</v>
      </c>
      <c r="E1859" s="53" t="str">
        <f>IFERROR(VLOOKUP(D1859,[29]CODIGOS!$A$1:$I$1872,6,0),"CODIGO INVALIDO ")</f>
        <v>LA DELICIA</v>
      </c>
      <c r="F1859" s="53" t="str">
        <f>IFERROR(VLOOKUP(D1859,[29]CODIGOS!$A$1:$I$1872,7,0),"CODIGO INVALIDO ")</f>
        <v>SAN ANTONIO BAJO</v>
      </c>
      <c r="G1859" s="53" t="str">
        <f>IFERROR(VLOOKUP(D1859,[29]CODIGOS!$A$1:$I$1872,8,0),"CODIGO INVALIDO ")</f>
        <v>SAN ANTONIO BAJO 1</v>
      </c>
      <c r="H1859" s="69" t="s">
        <v>213</v>
      </c>
      <c r="I1859" s="23">
        <v>-7.3251000000000002E-3</v>
      </c>
      <c r="J1859" s="129">
        <v>-78.446216500000006</v>
      </c>
      <c r="K1859" s="24">
        <v>45083</v>
      </c>
      <c r="L1859" s="61" t="s">
        <v>42</v>
      </c>
      <c r="M1859" s="53" t="s">
        <v>17</v>
      </c>
      <c r="N1859" s="62">
        <v>0.63541666666666663</v>
      </c>
      <c r="O1859" s="62">
        <v>0.6875</v>
      </c>
      <c r="P1859" s="23">
        <v>4.82</v>
      </c>
      <c r="Q1859" s="23" t="s">
        <v>46</v>
      </c>
      <c r="R1859" s="23" t="s">
        <v>47</v>
      </c>
      <c r="S1859" s="53" t="s">
        <v>216</v>
      </c>
      <c r="T1859" s="23"/>
      <c r="U1859" s="23" t="s">
        <v>50</v>
      </c>
    </row>
    <row r="1860" spans="1:23" s="185" customFormat="1" ht="15" customHeight="1" x14ac:dyDescent="0.25">
      <c r="A1860" s="53" t="str">
        <f>IFERROR(VLOOKUP(D1860,[28]CODIGOS!$A$1:$I$1872,2,0),"CODIGO INVALIDO ")</f>
        <v>ZONA 9</v>
      </c>
      <c r="B1860" s="53" t="str">
        <f>IFERROR(VLOOKUP(D1860,[28]CODIGOS!$A$1:$I$1872,3,0),"CODIGO INVALIDO ")</f>
        <v>DMQ</v>
      </c>
      <c r="C1860" s="53" t="str">
        <f>IFERROR(VLOOKUP(D1860,[28]CODIGOS!$A$1:$I$1872,4,0),"CODIGO INVALIDO ")</f>
        <v>QUITO</v>
      </c>
      <c r="D1860" s="65" t="s">
        <v>2453</v>
      </c>
      <c r="E1860" s="53" t="str">
        <f>IFERROR(VLOOKUP(D1860,[29]CODIGOS!$A$1:$I$1872,6,0),"CODIGO INVALIDO ")</f>
        <v>EUGENIO ESPEJO</v>
      </c>
      <c r="F1860" s="53" t="str">
        <f>IFERROR(VLOOKUP(D1860,[29]CODIGOS!$A$1:$I$1872,7,0),"CODIGO INVALIDO ")</f>
        <v>COCHAPAMBA</v>
      </c>
      <c r="G1860" s="53" t="str">
        <f>IFERROR(VLOOKUP(D1860,[29]CODIGOS!$A$1:$I$1872,8,0),"CODIGO INVALIDO ")</f>
        <v>COCHAPAMBA 5</v>
      </c>
      <c r="H1860" s="69" t="s">
        <v>2454</v>
      </c>
      <c r="I1860" s="23">
        <v>-0.11851852</v>
      </c>
      <c r="J1860" s="129">
        <v>-78.506928349999995</v>
      </c>
      <c r="K1860" s="24">
        <v>45085</v>
      </c>
      <c r="L1860" s="61" t="s">
        <v>42</v>
      </c>
      <c r="M1860" s="53" t="s">
        <v>17</v>
      </c>
      <c r="N1860" s="62">
        <v>0.54166666666666663</v>
      </c>
      <c r="O1860" s="62">
        <v>0.625</v>
      </c>
      <c r="P1860" s="23">
        <v>6.16</v>
      </c>
      <c r="Q1860" s="23" t="s">
        <v>46</v>
      </c>
      <c r="R1860" s="23" t="s">
        <v>47</v>
      </c>
      <c r="S1860" s="53" t="s">
        <v>75</v>
      </c>
      <c r="T1860" s="23"/>
      <c r="U1860" s="23" t="s">
        <v>50</v>
      </c>
    </row>
    <row r="1861" spans="1:23" s="185" customFormat="1" ht="15" customHeight="1" x14ac:dyDescent="0.25">
      <c r="A1861" s="53" t="str">
        <f>IFERROR(VLOOKUP(D1861,[28]CODIGOS!$A$1:$I$1872,2,0),"CODIGO INVALIDO ")</f>
        <v>ZONA 2</v>
      </c>
      <c r="B1861" s="53" t="str">
        <f>IFERROR(VLOOKUP(D1861,[28]CODIGOS!$A$1:$I$1872,3,0),"CODIGO INVALIDO ")</f>
        <v>PICHINCHA</v>
      </c>
      <c r="C1861" s="53" t="str">
        <f>IFERROR(VLOOKUP(D1861,[28]CODIGOS!$A$1:$I$1872,4,0),"CODIGO INVALIDO ")</f>
        <v>MEJIA</v>
      </c>
      <c r="D1861" s="65" t="s">
        <v>81</v>
      </c>
      <c r="E1861" s="53" t="str">
        <f>IFERROR(VLOOKUP(D1861,[29]CODIGOS!$A$1:$I$1872,6,0),"CODIGO INVALIDO ")</f>
        <v>RUMIÑAHUI - MEJIA</v>
      </c>
      <c r="F1861" s="53" t="str">
        <f>IFERROR(VLOOKUP(D1861,[29]CODIGOS!$A$1:$I$1872,7,0),"CODIGO INVALIDO ")</f>
        <v>ALOAG</v>
      </c>
      <c r="G1861" s="53" t="str">
        <f>IFERROR(VLOOKUP(D1861,[29]CODIGOS!$A$1:$I$1872,8,0),"CODIGO INVALIDO ")</f>
        <v>ALOAG 1</v>
      </c>
      <c r="H1861" s="69" t="s">
        <v>2455</v>
      </c>
      <c r="I1861" s="23">
        <v>-0.48521983861561402</v>
      </c>
      <c r="J1861" s="129">
        <v>-78.5960045516848</v>
      </c>
      <c r="K1861" s="24">
        <v>45087</v>
      </c>
      <c r="L1861" s="61" t="s">
        <v>42</v>
      </c>
      <c r="M1861" s="53" t="s">
        <v>17</v>
      </c>
      <c r="N1861" s="62">
        <v>0.64583333333333337</v>
      </c>
      <c r="O1861" s="62">
        <v>0.75</v>
      </c>
      <c r="P1861" s="23">
        <v>67.12</v>
      </c>
      <c r="Q1861" s="23" t="s">
        <v>46</v>
      </c>
      <c r="R1861" s="23" t="s">
        <v>47</v>
      </c>
      <c r="S1861" s="53" t="s">
        <v>83</v>
      </c>
      <c r="T1861" s="23"/>
      <c r="U1861" s="23" t="s">
        <v>50</v>
      </c>
    </row>
    <row r="1862" spans="1:23" s="185" customFormat="1" ht="15" customHeight="1" x14ac:dyDescent="0.25">
      <c r="A1862" s="53" t="str">
        <f>IFERROR(VLOOKUP(D1862,[28]CODIGOS!$A$1:$I$1872,2,0),"CODIGO INVALIDO ")</f>
        <v>ZONA 9</v>
      </c>
      <c r="B1862" s="53" t="str">
        <f>IFERROR(VLOOKUP(D1862,[28]CODIGOS!$A$1:$I$1872,3,0),"CODIGO INVALIDO ")</f>
        <v>DMQ</v>
      </c>
      <c r="C1862" s="53" t="str">
        <f>IFERROR(VLOOKUP(D1862,[28]CODIGOS!$A$1:$I$1872,4,0),"CODIGO INVALIDO ")</f>
        <v>QUITO</v>
      </c>
      <c r="D1862" s="65" t="s">
        <v>2408</v>
      </c>
      <c r="E1862" s="53" t="str">
        <f>IFERROR(VLOOKUP(D1862,[29]CODIGOS!$A$1:$I$1872,6,0),"CODIGO INVALIDO ")</f>
        <v>LOS CHILLOS</v>
      </c>
      <c r="F1862" s="53" t="str">
        <f>IFERROR(VLOOKUP(D1862,[29]CODIGOS!$A$1:$I$1872,7,0),"CODIGO INVALIDO ")</f>
        <v>PINTAG</v>
      </c>
      <c r="G1862" s="53" t="str">
        <f>IFERROR(VLOOKUP(D1862,[29]CODIGOS!$A$1:$I$1872,8,0),"CODIGO INVALIDO ")</f>
        <v>PINTAG 1</v>
      </c>
      <c r="H1862" s="69" t="s">
        <v>2450</v>
      </c>
      <c r="I1862" s="23">
        <v>-0.1950935</v>
      </c>
      <c r="J1862" s="129">
        <v>-78.331642000000002</v>
      </c>
      <c r="K1862" s="24">
        <v>45091</v>
      </c>
      <c r="L1862" s="61" t="s">
        <v>42</v>
      </c>
      <c r="M1862" s="53" t="s">
        <v>17</v>
      </c>
      <c r="N1862" s="62">
        <v>0.72916666666666663</v>
      </c>
      <c r="O1862" s="62">
        <v>0.79166666666666663</v>
      </c>
      <c r="P1862" s="23">
        <v>5.15</v>
      </c>
      <c r="Q1862" s="23" t="s">
        <v>46</v>
      </c>
      <c r="R1862" s="23" t="s">
        <v>47</v>
      </c>
      <c r="S1862" s="23" t="s">
        <v>83</v>
      </c>
      <c r="T1862" s="23"/>
      <c r="U1862" s="23" t="s">
        <v>50</v>
      </c>
    </row>
    <row r="1863" spans="1:23" s="185" customFormat="1" ht="15" customHeight="1" x14ac:dyDescent="0.25">
      <c r="A1863" s="53" t="str">
        <f>IFERROR(VLOOKUP(D1863,[28]CODIGOS!$A$1:$I$1872,2,0),"CODIGO INVALIDO ")</f>
        <v>ZONA 9</v>
      </c>
      <c r="B1863" s="53" t="str">
        <f>IFERROR(VLOOKUP(D1863,[28]CODIGOS!$A$1:$I$1872,3,0),"CODIGO INVALIDO ")</f>
        <v>DMQ</v>
      </c>
      <c r="C1863" s="53" t="str">
        <f>IFERROR(VLOOKUP(D1863,[28]CODIGOS!$A$1:$I$1872,4,0),"CODIGO INVALIDO ")</f>
        <v>QUITO</v>
      </c>
      <c r="D1863" s="65" t="s">
        <v>409</v>
      </c>
      <c r="E1863" s="53" t="str">
        <f>IFERROR(VLOOKUP(D1863,[29]CODIGOS!$A$1:$I$1872,6,0),"CODIGO INVALIDO ")</f>
        <v>TUMBACO</v>
      </c>
      <c r="F1863" s="53" t="str">
        <f>IFERROR(VLOOKUP(D1863,[29]CODIGOS!$A$1:$I$1872,7,0),"CODIGO INVALIDO ")</f>
        <v>TABLON</v>
      </c>
      <c r="G1863" s="53" t="str">
        <f>IFERROR(VLOOKUP(D1863,[29]CODIGOS!$A$1:$I$1872,8,0),"CODIGO INVALIDO ")</f>
        <v>TABLON 1</v>
      </c>
      <c r="H1863" s="69" t="s">
        <v>241</v>
      </c>
      <c r="I1863" s="23">
        <v>-0.24914423999999999</v>
      </c>
      <c r="J1863" s="129">
        <v>-78.304892777999996</v>
      </c>
      <c r="K1863" s="24">
        <v>45093</v>
      </c>
      <c r="L1863" s="61" t="s">
        <v>42</v>
      </c>
      <c r="M1863" s="53" t="s">
        <v>17</v>
      </c>
      <c r="N1863" s="62">
        <v>0.59722222222222221</v>
      </c>
      <c r="O1863" s="62">
        <v>0.66666666666666663</v>
      </c>
      <c r="P1863" s="23">
        <v>21.79</v>
      </c>
      <c r="Q1863" s="53" t="s">
        <v>46</v>
      </c>
      <c r="R1863" s="23" t="s">
        <v>47</v>
      </c>
      <c r="S1863" s="23" t="s">
        <v>382</v>
      </c>
      <c r="T1863" s="23"/>
      <c r="U1863" s="23" t="s">
        <v>50</v>
      </c>
    </row>
    <row r="1864" spans="1:23" s="185" customFormat="1" ht="15" customHeight="1" x14ac:dyDescent="0.25">
      <c r="A1864" s="53" t="str">
        <f>IFERROR(VLOOKUP(D1864,[28]CODIGOS!$A$1:$I$1872,2,0),"CODIGO INVALIDO ")</f>
        <v>ZONA 9</v>
      </c>
      <c r="B1864" s="53" t="str">
        <f>IFERROR(VLOOKUP(D1864,[28]CODIGOS!$A$1:$I$1872,3,0),"CODIGO INVALIDO ")</f>
        <v>DMQ</v>
      </c>
      <c r="C1864" s="53" t="str">
        <f>IFERROR(VLOOKUP(D1864,[28]CODIGOS!$A$1:$I$1872,4,0),"CODIGO INVALIDO ")</f>
        <v>QUITO</v>
      </c>
      <c r="D1864" s="65" t="s">
        <v>759</v>
      </c>
      <c r="E1864" s="53" t="str">
        <f>IFERROR(VLOOKUP(D1864,[29]CODIGOS!$A$1:$I$1872,6,0),"CODIGO INVALIDO ")</f>
        <v>LOS CHILLOS</v>
      </c>
      <c r="F1864" s="53" t="str">
        <f>IFERROR(VLOOKUP(D1864,[29]CODIGOS!$A$1:$I$1872,7,0),"CODIGO INVALIDO ")</f>
        <v>ALANGASI</v>
      </c>
      <c r="G1864" s="53" t="str">
        <f>IFERROR(VLOOKUP(D1864,[29]CODIGOS!$A$1:$I$1872,8,0),"CODIGO INVALIDO ")</f>
        <v>ALANGASI 2</v>
      </c>
      <c r="H1864" s="69" t="s">
        <v>2456</v>
      </c>
      <c r="I1864" s="23">
        <v>-0.28356809999999999</v>
      </c>
      <c r="J1864" s="129">
        <v>-78.443160710000001</v>
      </c>
      <c r="K1864" s="24">
        <v>45093</v>
      </c>
      <c r="L1864" s="61" t="s">
        <v>42</v>
      </c>
      <c r="M1864" s="53" t="s">
        <v>17</v>
      </c>
      <c r="N1864" s="62">
        <v>0.4375</v>
      </c>
      <c r="O1864" s="62">
        <v>0.5</v>
      </c>
      <c r="P1864" s="23">
        <v>9.1199999999999992</v>
      </c>
      <c r="Q1864" s="53" t="s">
        <v>46</v>
      </c>
      <c r="R1864" s="23" t="s">
        <v>47</v>
      </c>
      <c r="S1864" s="23" t="s">
        <v>83</v>
      </c>
      <c r="T1864" s="23"/>
      <c r="U1864" s="23" t="s">
        <v>50</v>
      </c>
    </row>
    <row r="1865" spans="1:23" s="185" customFormat="1" ht="15" customHeight="1" x14ac:dyDescent="0.25">
      <c r="A1865" s="53" t="str">
        <f>IFERROR(VLOOKUP(D1865,[28]CODIGOS!$A$1:$I$1872,2,0),"CODIGO INVALIDO ")</f>
        <v>ZONA 9</v>
      </c>
      <c r="B1865" s="53" t="str">
        <f>IFERROR(VLOOKUP(D1865,[28]CODIGOS!$A$1:$I$1872,3,0),"CODIGO INVALIDO ")</f>
        <v>DMQ</v>
      </c>
      <c r="C1865" s="53" t="str">
        <f>IFERROR(VLOOKUP(D1865,[28]CODIGOS!$A$1:$I$1872,4,0),"CODIGO INVALIDO ")</f>
        <v>QUITO</v>
      </c>
      <c r="D1865" s="65" t="s">
        <v>487</v>
      </c>
      <c r="E1865" s="53" t="str">
        <f>IFERROR(VLOOKUP(D1865,[29]CODIGOS!$A$1:$I$1872,6,0),"CODIGO INVALIDO ")</f>
        <v>LOS CHILLOS</v>
      </c>
      <c r="F1865" s="53" t="str">
        <f>IFERROR(VLOOKUP(D1865,[29]CODIGOS!$A$1:$I$1872,7,0),"CODIGO INVALIDO ")</f>
        <v>SANTA ISABEL</v>
      </c>
      <c r="G1865" s="53" t="str">
        <f>IFERROR(VLOOKUP(D1865,[29]CODIGOS!$A$1:$I$1872,8,0),"CODIGO INVALIDO ")</f>
        <v>SANTA ISABEL 1</v>
      </c>
      <c r="H1865" s="69" t="s">
        <v>2457</v>
      </c>
      <c r="I1865" s="23">
        <v>-0.33823300000000001</v>
      </c>
      <c r="J1865" s="129">
        <v>-78.495127999999994</v>
      </c>
      <c r="K1865" s="24">
        <v>45094</v>
      </c>
      <c r="L1865" s="61" t="s">
        <v>42</v>
      </c>
      <c r="M1865" s="53" t="s">
        <v>17</v>
      </c>
      <c r="N1865" s="62">
        <v>0.70833333333333337</v>
      </c>
      <c r="O1865" s="62">
        <v>0.77083333333333337</v>
      </c>
      <c r="P1865" s="23">
        <v>11.64</v>
      </c>
      <c r="Q1865" s="53" t="s">
        <v>46</v>
      </c>
      <c r="R1865" s="23" t="s">
        <v>47</v>
      </c>
      <c r="S1865" s="23" t="s">
        <v>83</v>
      </c>
      <c r="T1865" s="23"/>
      <c r="U1865" s="23" t="s">
        <v>50</v>
      </c>
    </row>
    <row r="1866" spans="1:23" s="185" customFormat="1" ht="15" customHeight="1" x14ac:dyDescent="0.25">
      <c r="A1866" s="53" t="str">
        <f>IFERROR(VLOOKUP(D1866,[28]CODIGOS!$A$1:$I$1872,2,0),"CODIGO INVALIDO ")</f>
        <v>ZONA 9</v>
      </c>
      <c r="B1866" s="53" t="str">
        <f>IFERROR(VLOOKUP(D1866,[28]CODIGOS!$A$1:$I$1872,3,0),"CODIGO INVALIDO ")</f>
        <v>DMQ</v>
      </c>
      <c r="C1866" s="53" t="str">
        <f>IFERROR(VLOOKUP(D1866,[28]CODIGOS!$A$1:$I$1872,4,0),"CODIGO INVALIDO ")</f>
        <v>QUITO</v>
      </c>
      <c r="D1866" s="65" t="s">
        <v>487</v>
      </c>
      <c r="E1866" s="53" t="str">
        <f>IFERROR(VLOOKUP(D1866,[29]CODIGOS!$A$1:$I$1872,6,0),"CODIGO INVALIDO ")</f>
        <v>LOS CHILLOS</v>
      </c>
      <c r="F1866" s="53" t="str">
        <f>IFERROR(VLOOKUP(D1866,[29]CODIGOS!$A$1:$I$1872,7,0),"CODIGO INVALIDO ")</f>
        <v>SANTA ISABEL</v>
      </c>
      <c r="G1866" s="53" t="str">
        <f>IFERROR(VLOOKUP(D1866,[29]CODIGOS!$A$1:$I$1872,8,0),"CODIGO INVALIDO ")</f>
        <v>SANTA ISABEL 1</v>
      </c>
      <c r="H1866" s="69" t="s">
        <v>215</v>
      </c>
      <c r="I1866" s="23">
        <v>-0.33588319999999999</v>
      </c>
      <c r="J1866" s="129">
        <v>-78.495986400000007</v>
      </c>
      <c r="K1866" s="24">
        <v>45096</v>
      </c>
      <c r="L1866" s="61" t="s">
        <v>42</v>
      </c>
      <c r="M1866" s="53" t="s">
        <v>17</v>
      </c>
      <c r="N1866" s="62">
        <v>0.4861111111111111</v>
      </c>
      <c r="O1866" s="62">
        <v>0.625</v>
      </c>
      <c r="P1866" s="23">
        <v>8.31</v>
      </c>
      <c r="Q1866" s="23" t="s">
        <v>46</v>
      </c>
      <c r="R1866" s="23" t="s">
        <v>47</v>
      </c>
      <c r="S1866" s="23" t="s">
        <v>83</v>
      </c>
      <c r="T1866" s="23"/>
      <c r="U1866" s="23" t="s">
        <v>50</v>
      </c>
    </row>
    <row r="1867" spans="1:23" s="185" customFormat="1" ht="15" customHeight="1" x14ac:dyDescent="0.25">
      <c r="A1867" s="53" t="str">
        <f>IFERROR(VLOOKUP(D1867,[28]CODIGOS!$A$1:$I$1872,2,0),"CODIGO INVALIDO ")</f>
        <v>ZONA 9</v>
      </c>
      <c r="B1867" s="53" t="str">
        <f>IFERROR(VLOOKUP(D1867,[28]CODIGOS!$A$1:$I$1872,3,0),"CODIGO INVALIDO ")</f>
        <v>DMQ</v>
      </c>
      <c r="C1867" s="53" t="str">
        <f>IFERROR(VLOOKUP(D1867,[28]CODIGOS!$A$1:$I$1872,4,0),"CODIGO INVALIDO ")</f>
        <v>QUITO</v>
      </c>
      <c r="D1867" s="65" t="s">
        <v>2458</v>
      </c>
      <c r="E1867" s="53" t="str">
        <f>IFERROR(VLOOKUP(D1867,[29]CODIGOS!$A$1:$I$1872,6,0),"CODIGO INVALIDO ")</f>
        <v>ELOY ALFARO-DMQ</v>
      </c>
      <c r="F1867" s="53" t="str">
        <f>IFERROR(VLOOKUP(D1867,[29]CODIGOS!$A$1:$I$1872,7,0),"CODIGO INVALIDO ")</f>
        <v>FERROVIARIA</v>
      </c>
      <c r="G1867" s="53" t="str">
        <f>IFERROR(VLOOKUP(D1867,[29]CODIGOS!$A$1:$I$1872,8,0),"CODIGO INVALIDO ")</f>
        <v>FERROVIARIA 3</v>
      </c>
      <c r="H1867" s="69" t="s">
        <v>2459</v>
      </c>
      <c r="I1867" s="23">
        <v>-0.25958330000000002</v>
      </c>
      <c r="J1867" s="129">
        <v>-78.506712913000001</v>
      </c>
      <c r="K1867" s="24">
        <v>45098</v>
      </c>
      <c r="L1867" s="61" t="s">
        <v>42</v>
      </c>
      <c r="M1867" s="53" t="s">
        <v>17</v>
      </c>
      <c r="N1867" s="62">
        <v>0.68055555555555547</v>
      </c>
      <c r="O1867" s="62">
        <v>0.75</v>
      </c>
      <c r="P1867" s="23">
        <v>2.58</v>
      </c>
      <c r="Q1867" s="23" t="s">
        <v>46</v>
      </c>
      <c r="R1867" s="23" t="s">
        <v>47</v>
      </c>
      <c r="S1867" s="23" t="s">
        <v>48</v>
      </c>
      <c r="T1867" s="23"/>
      <c r="U1867" s="23" t="s">
        <v>50</v>
      </c>
    </row>
    <row r="1868" spans="1:23" s="185" customFormat="1" ht="15" customHeight="1" x14ac:dyDescent="0.25">
      <c r="A1868" s="53" t="str">
        <f>IFERROR(VLOOKUP(D1868,[28]CODIGOS!$A$1:$I$1872,2,0),"CODIGO INVALIDO ")</f>
        <v>ZONA 2</v>
      </c>
      <c r="B1868" s="53" t="str">
        <f>IFERROR(VLOOKUP(D1868,[28]CODIGOS!$A$1:$I$1872,3,0),"CODIGO INVALIDO ")</f>
        <v>PICHINCHA</v>
      </c>
      <c r="C1868" s="53" t="str">
        <f>IFERROR(VLOOKUP(D1868,[28]CODIGOS!$A$1:$I$1872,4,0),"CODIGO INVALIDO ")</f>
        <v>RUMIÑAHUI</v>
      </c>
      <c r="D1868" s="65" t="s">
        <v>526</v>
      </c>
      <c r="E1868" s="53" t="str">
        <f>IFERROR(VLOOKUP(D1868,[29]CODIGOS!$A$1:$I$1872,6,0),"CODIGO INVALIDO ")</f>
        <v>RUMIÑAHUI - MEJIA</v>
      </c>
      <c r="F1868" s="53" t="str">
        <f>IFERROR(VLOOKUP(D1868,[29]CODIGOS!$A$1:$I$1872,7,0),"CODIGO INVALIDO ")</f>
        <v>FAJARDO</v>
      </c>
      <c r="G1868" s="53" t="str">
        <f>IFERROR(VLOOKUP(D1868,[29]CODIGOS!$A$1:$I$1872,8,0),"CODIGO INVALIDO ")</f>
        <v>FAJARDO 2</v>
      </c>
      <c r="H1868" s="69" t="s">
        <v>511</v>
      </c>
      <c r="I1868" s="23">
        <v>-0.33427129999999999</v>
      </c>
      <c r="J1868" s="129">
        <v>-78.463769099999993</v>
      </c>
      <c r="K1868" s="24">
        <v>45098</v>
      </c>
      <c r="L1868" s="61" t="s">
        <v>42</v>
      </c>
      <c r="M1868" s="53" t="s">
        <v>17</v>
      </c>
      <c r="N1868" s="62">
        <v>0.47916666666666669</v>
      </c>
      <c r="O1868" s="62">
        <v>0.57638888888888895</v>
      </c>
      <c r="P1868" s="23">
        <v>82.41</v>
      </c>
      <c r="Q1868" s="23" t="s">
        <v>46</v>
      </c>
      <c r="R1868" s="23" t="s">
        <v>47</v>
      </c>
      <c r="S1868" s="23" t="s">
        <v>83</v>
      </c>
      <c r="T1868" s="23"/>
      <c r="U1868" s="23" t="s">
        <v>50</v>
      </c>
    </row>
    <row r="1869" spans="1:23" s="185" customFormat="1" ht="15" customHeight="1" x14ac:dyDescent="0.25">
      <c r="A1869" s="53" t="str">
        <f>IFERROR(VLOOKUP(D1869,[28]CODIGOS!$A$1:$I$1872,2,0),"CODIGO INVALIDO ")</f>
        <v>ZONA 9</v>
      </c>
      <c r="B1869" s="53" t="str">
        <f>IFERROR(VLOOKUP(D1869,[28]CODIGOS!$A$1:$I$1872,3,0),"CODIGO INVALIDO ")</f>
        <v>DMQ</v>
      </c>
      <c r="C1869" s="53" t="str">
        <f>IFERROR(VLOOKUP(D1869,[28]CODIGOS!$A$1:$I$1872,4,0),"CODIGO INVALIDO ")</f>
        <v>QUITO</v>
      </c>
      <c r="D1869" s="65" t="s">
        <v>409</v>
      </c>
      <c r="E1869" s="53" t="str">
        <f>IFERROR(VLOOKUP(D1869,[29]CODIGOS!$A$1:$I$1872,6,0),"CODIGO INVALIDO ")</f>
        <v>TUMBACO</v>
      </c>
      <c r="F1869" s="53" t="str">
        <f>IFERROR(VLOOKUP(D1869,[29]CODIGOS!$A$1:$I$1872,7,0),"CODIGO INVALIDO ")</f>
        <v>TABLON</v>
      </c>
      <c r="G1869" s="53" t="str">
        <f>IFERROR(VLOOKUP(D1869,[29]CODIGOS!$A$1:$I$1872,8,0),"CODIGO INVALIDO ")</f>
        <v>TABLON 1</v>
      </c>
      <c r="H1869" s="69" t="s">
        <v>241</v>
      </c>
      <c r="I1869" s="23">
        <v>-0.277835</v>
      </c>
      <c r="J1869" s="129">
        <v>-78.341248899999997</v>
      </c>
      <c r="K1869" s="24">
        <v>45099</v>
      </c>
      <c r="L1869" s="61" t="s">
        <v>42</v>
      </c>
      <c r="M1869" s="53" t="s">
        <v>17</v>
      </c>
      <c r="N1869" s="62">
        <v>0.47916666666666669</v>
      </c>
      <c r="O1869" s="62">
        <v>0.625</v>
      </c>
      <c r="P1869" s="23">
        <v>27.16</v>
      </c>
      <c r="Q1869" s="23" t="s">
        <v>46</v>
      </c>
      <c r="R1869" s="23" t="s">
        <v>47</v>
      </c>
      <c r="S1869" s="23" t="s">
        <v>176</v>
      </c>
      <c r="T1869" s="23"/>
      <c r="U1869" s="23" t="s">
        <v>50</v>
      </c>
    </row>
    <row r="1870" spans="1:23" s="185" customFormat="1" ht="15" customHeight="1" x14ac:dyDescent="0.25">
      <c r="A1870" s="53" t="str">
        <f>IFERROR(VLOOKUP(D1870,[28]CODIGOS!$A$1:$I$1872,2,0),"CODIGO INVALIDO ")</f>
        <v>ZONA 9</v>
      </c>
      <c r="B1870" s="53" t="str">
        <f>IFERROR(VLOOKUP(D1870,[28]CODIGOS!$A$1:$I$1872,3,0),"CODIGO INVALIDO ")</f>
        <v>DMQ</v>
      </c>
      <c r="C1870" s="53" t="str">
        <f>IFERROR(VLOOKUP(D1870,[28]CODIGOS!$A$1:$I$1872,4,0),"CODIGO INVALIDO ")</f>
        <v>QUITO</v>
      </c>
      <c r="D1870" s="65" t="s">
        <v>595</v>
      </c>
      <c r="E1870" s="53" t="str">
        <f>IFERROR(VLOOKUP(D1870,[29]CODIGOS!$A$1:$I$1872,6,0),"CODIGO INVALIDO ")</f>
        <v>LOS CHILLOS</v>
      </c>
      <c r="F1870" s="53" t="str">
        <f>IFERROR(VLOOKUP(D1870,[29]CODIGOS!$A$1:$I$1872,7,0),"CODIGO INVALIDO ")</f>
        <v>LA MERCED</v>
      </c>
      <c r="G1870" s="53" t="str">
        <f>IFERROR(VLOOKUP(D1870,[29]CODIGOS!$A$1:$I$1872,8,0),"CODIGO INVALIDO ")</f>
        <v>LA MERCED 1</v>
      </c>
      <c r="H1870" s="20" t="s">
        <v>41</v>
      </c>
      <c r="I1870" s="37">
        <v>-0.32173459999999998</v>
      </c>
      <c r="J1870" s="129">
        <v>-78.372032500000003</v>
      </c>
      <c r="K1870" s="24">
        <v>45106</v>
      </c>
      <c r="L1870" s="65" t="s">
        <v>42</v>
      </c>
      <c r="M1870" s="53" t="s">
        <v>17</v>
      </c>
      <c r="N1870" s="56">
        <v>0.54166666666666663</v>
      </c>
      <c r="O1870" s="56">
        <v>0.69791666666666663</v>
      </c>
      <c r="P1870" s="37">
        <v>4.54</v>
      </c>
      <c r="Q1870" s="23" t="s">
        <v>46</v>
      </c>
      <c r="R1870" s="37" t="s">
        <v>47</v>
      </c>
      <c r="S1870" s="37" t="s">
        <v>83</v>
      </c>
      <c r="T1870" s="37"/>
      <c r="U1870" s="53" t="s">
        <v>50</v>
      </c>
      <c r="V1870" s="188"/>
      <c r="W1870" s="188"/>
    </row>
    <row r="1871" spans="1:23" s="185" customFormat="1" ht="15" customHeight="1" x14ac:dyDescent="0.25">
      <c r="A1871" s="53" t="str">
        <f>IFERROR(VLOOKUP(D1871,[28]CODIGOS!$A$1:$I$1872,2,0),"CODIGO INVALIDO ")</f>
        <v>ZONA 9</v>
      </c>
      <c r="B1871" s="53" t="str">
        <f>IFERROR(VLOOKUP(D1871,[28]CODIGOS!$A$1:$I$1872,3,0),"CODIGO INVALIDO ")</f>
        <v>DMQ</v>
      </c>
      <c r="C1871" s="53" t="str">
        <f>IFERROR(VLOOKUP(D1871,[28]CODIGOS!$A$1:$I$1872,4,0),"CODIGO INVALIDO ")</f>
        <v>QUITO</v>
      </c>
      <c r="D1871" s="65" t="s">
        <v>578</v>
      </c>
      <c r="E1871" s="53" t="str">
        <f>IFERROR(VLOOKUP(D1871,[29]CODIGOS!$A$1:$I$1872,6,0),"CODIGO INVALIDO ")</f>
        <v>LA DELICIA</v>
      </c>
      <c r="F1871" s="53" t="str">
        <f>IFERROR(VLOOKUP(D1871,[29]CODIGOS!$A$1:$I$1872,7,0),"CODIGO INVALIDO ")</f>
        <v>LA ROLDOS</v>
      </c>
      <c r="G1871" s="53" t="str">
        <f>IFERROR(VLOOKUP(D1871,[29]CODIGOS!$A$1:$I$1872,8,0),"CODIGO INVALIDO ")</f>
        <v>LA ROLDOS 2</v>
      </c>
      <c r="H1871" s="20" t="s">
        <v>580</v>
      </c>
      <c r="I1871" s="37">
        <v>-6.4533930000000003E-2</v>
      </c>
      <c r="J1871" s="129">
        <v>-78.508901499999993</v>
      </c>
      <c r="K1871" s="24">
        <v>45106</v>
      </c>
      <c r="L1871" s="65" t="s">
        <v>42</v>
      </c>
      <c r="M1871" s="53" t="s">
        <v>17</v>
      </c>
      <c r="N1871" s="56">
        <v>0.58333333333333337</v>
      </c>
      <c r="O1871" s="56">
        <v>0.70833333333333337</v>
      </c>
      <c r="P1871" s="37">
        <v>2.2200000000000002</v>
      </c>
      <c r="Q1871" s="23" t="s">
        <v>46</v>
      </c>
      <c r="R1871" s="37" t="s">
        <v>47</v>
      </c>
      <c r="S1871" s="37" t="s">
        <v>83</v>
      </c>
      <c r="T1871" s="37"/>
      <c r="U1871" s="53" t="s">
        <v>50</v>
      </c>
      <c r="V1871" s="188"/>
      <c r="W1871" s="188"/>
    </row>
    <row r="1872" spans="1:23" s="185" customFormat="1" ht="15" customHeight="1" x14ac:dyDescent="0.25">
      <c r="A1872" s="53" t="str">
        <f>IFERROR(VLOOKUP(D1872,[28]CODIGOS!$A$1:$I$1872,2,0),"CODIGO INVALIDO ")</f>
        <v>ZONA 9</v>
      </c>
      <c r="B1872" s="53" t="str">
        <f>IFERROR(VLOOKUP(D1872,[28]CODIGOS!$A$1:$I$1872,3,0),"CODIGO INVALIDO ")</f>
        <v>DMQ</v>
      </c>
      <c r="C1872" s="53" t="str">
        <f>IFERROR(VLOOKUP(D1872,[28]CODIGOS!$A$1:$I$1872,4,0),"CODIGO INVALIDO ")</f>
        <v>QUITO</v>
      </c>
      <c r="D1872" s="65" t="s">
        <v>2460</v>
      </c>
      <c r="E1872" s="53" t="str">
        <f>IFERROR(VLOOKUP(D1872,[29]CODIGOS!$A$1:$I$1872,6,0),"CODIGO INVALIDO ")</f>
        <v>LA DELICIA</v>
      </c>
      <c r="F1872" s="53" t="str">
        <f>IFERROR(VLOOKUP(D1872,[29]CODIGOS!$A$1:$I$1872,7,0),"CODIGO INVALIDO ")</f>
        <v>COTOCOLLAO</v>
      </c>
      <c r="G1872" s="53" t="str">
        <f>IFERROR(VLOOKUP(D1872,[29]CODIGOS!$A$1:$I$1872,8,0),"CODIGO INVALIDO ")</f>
        <v>COTOCOLLAO 4</v>
      </c>
      <c r="H1872" s="20" t="s">
        <v>2461</v>
      </c>
      <c r="I1872" s="37">
        <v>-0.10426705</v>
      </c>
      <c r="J1872" s="129">
        <v>-78.497878400000005</v>
      </c>
      <c r="K1872" s="24">
        <v>45116</v>
      </c>
      <c r="L1872" s="65" t="s">
        <v>42</v>
      </c>
      <c r="M1872" s="53" t="s">
        <v>17</v>
      </c>
      <c r="N1872" s="56">
        <v>0.52083333333333337</v>
      </c>
      <c r="O1872" s="56">
        <v>0.66666666666666663</v>
      </c>
      <c r="P1872" s="37">
        <v>6.7</v>
      </c>
      <c r="Q1872" s="53" t="s">
        <v>46</v>
      </c>
      <c r="R1872" s="37" t="s">
        <v>47</v>
      </c>
      <c r="S1872" s="37" t="s">
        <v>176</v>
      </c>
      <c r="T1872" s="37"/>
      <c r="U1872" s="53" t="s">
        <v>50</v>
      </c>
      <c r="V1872" s="188"/>
      <c r="W1872" s="188"/>
    </row>
    <row r="1873" spans="1:23" s="185" customFormat="1" ht="15" customHeight="1" x14ac:dyDescent="0.25">
      <c r="A1873" s="53" t="str">
        <f>IFERROR(VLOOKUP(D1873,[28]CODIGOS!$A$1:$I$1872,2,0),"CODIGO INVALIDO ")</f>
        <v>ZONA 9</v>
      </c>
      <c r="B1873" s="53" t="str">
        <f>IFERROR(VLOOKUP(D1873,[28]CODIGOS!$A$1:$I$1872,3,0),"CODIGO INVALIDO ")</f>
        <v>DMQ</v>
      </c>
      <c r="C1873" s="53" t="str">
        <f>IFERROR(VLOOKUP(D1873,[28]CODIGOS!$A$1:$I$1872,4,0),"CODIGO INVALIDO ")</f>
        <v>QUITO</v>
      </c>
      <c r="D1873" s="65" t="s">
        <v>2462</v>
      </c>
      <c r="E1873" s="53" t="str">
        <f>IFERROR(VLOOKUP(D1873,[29]CODIGOS!$A$1:$I$1872,6,0),"CODIGO INVALIDO ")</f>
        <v>QUITUMBE</v>
      </c>
      <c r="F1873" s="53" t="str">
        <f>IFERROR(VLOOKUP(D1873,[29]CODIGOS!$A$1:$I$1872,7,0),"CODIGO INVALIDO ")</f>
        <v>TURUBAMBA</v>
      </c>
      <c r="G1873" s="53" t="str">
        <f>IFERROR(VLOOKUP(D1873,[29]CODIGOS!$A$1:$I$1872,8,0),"CODIGO INVALIDO ")</f>
        <v>TURUBAMBA 2</v>
      </c>
      <c r="H1873" s="20" t="s">
        <v>2463</v>
      </c>
      <c r="I1873" s="37">
        <v>-0.32893620000000001</v>
      </c>
      <c r="J1873" s="129">
        <v>-78.528391319999997</v>
      </c>
      <c r="K1873" s="24">
        <v>45118</v>
      </c>
      <c r="L1873" s="65" t="s">
        <v>42</v>
      </c>
      <c r="M1873" s="53" t="s">
        <v>17</v>
      </c>
      <c r="N1873" s="56">
        <v>0.69166666666666676</v>
      </c>
      <c r="O1873" s="56">
        <v>0.75</v>
      </c>
      <c r="P1873" s="37">
        <v>14.78</v>
      </c>
      <c r="Q1873" s="53" t="s">
        <v>46</v>
      </c>
      <c r="R1873" s="37" t="s">
        <v>47</v>
      </c>
      <c r="S1873" s="37" t="s">
        <v>598</v>
      </c>
      <c r="T1873" s="37"/>
      <c r="U1873" s="53" t="s">
        <v>50</v>
      </c>
      <c r="V1873" s="188"/>
      <c r="W1873" s="188"/>
    </row>
    <row r="1874" spans="1:23" s="185" customFormat="1" ht="15" customHeight="1" x14ac:dyDescent="0.25">
      <c r="A1874" s="53" t="str">
        <f>IFERROR(VLOOKUP(D1874,[28]CODIGOS!$A$1:$I$1872,2,0),"CODIGO INVALIDO ")</f>
        <v>ZONA 9</v>
      </c>
      <c r="B1874" s="53" t="str">
        <f>IFERROR(VLOOKUP(D1874,[28]CODIGOS!$A$1:$I$1872,3,0),"CODIGO INVALIDO ")</f>
        <v>DMQ</v>
      </c>
      <c r="C1874" s="53" t="str">
        <f>IFERROR(VLOOKUP(D1874,[28]CODIGOS!$A$1:$I$1872,4,0),"CODIGO INVALIDO ")</f>
        <v>QUITO</v>
      </c>
      <c r="D1874" s="65" t="s">
        <v>409</v>
      </c>
      <c r="E1874" s="53" t="str">
        <f>IFERROR(VLOOKUP(D1874,[29]CODIGOS!$A$1:$I$1872,6,0),"CODIGO INVALIDO ")</f>
        <v>TUMBACO</v>
      </c>
      <c r="F1874" s="53" t="str">
        <f>IFERROR(VLOOKUP(D1874,[29]CODIGOS!$A$1:$I$1872,7,0),"CODIGO INVALIDO ")</f>
        <v>TABLON</v>
      </c>
      <c r="G1874" s="53" t="str">
        <f>IFERROR(VLOOKUP(D1874,[29]CODIGOS!$A$1:$I$1872,8,0),"CODIGO INVALIDO ")</f>
        <v>TABLON 1</v>
      </c>
      <c r="H1874" s="20" t="s">
        <v>241</v>
      </c>
      <c r="I1874" s="37">
        <v>-0.3077955</v>
      </c>
      <c r="J1874" s="129">
        <v>-78.346475699999999</v>
      </c>
      <c r="K1874" s="24">
        <v>45120</v>
      </c>
      <c r="L1874" s="65" t="s">
        <v>42</v>
      </c>
      <c r="M1874" s="53" t="s">
        <v>17</v>
      </c>
      <c r="N1874" s="56">
        <v>0.59722222222222221</v>
      </c>
      <c r="O1874" s="56">
        <v>0.66666666666666663</v>
      </c>
      <c r="P1874" s="37">
        <v>3.39</v>
      </c>
      <c r="Q1874" s="53" t="s">
        <v>46</v>
      </c>
      <c r="R1874" s="37" t="s">
        <v>47</v>
      </c>
      <c r="S1874" s="37" t="s">
        <v>217</v>
      </c>
      <c r="T1874" s="37"/>
      <c r="U1874" s="53" t="s">
        <v>50</v>
      </c>
      <c r="V1874" s="188"/>
      <c r="W1874" s="188"/>
    </row>
    <row r="1875" spans="1:23" s="185" customFormat="1" ht="15" customHeight="1" x14ac:dyDescent="0.25">
      <c r="A1875" s="53" t="str">
        <f>IFERROR(VLOOKUP(D1875,[28]CODIGOS!$A$1:$I$1872,2,0),"CODIGO INVALIDO ")</f>
        <v>ZONA 9</v>
      </c>
      <c r="B1875" s="53" t="str">
        <f>IFERROR(VLOOKUP(D1875,[28]CODIGOS!$A$1:$I$1872,3,0),"CODIGO INVALIDO ")</f>
        <v>DMQ</v>
      </c>
      <c r="C1875" s="53" t="str">
        <f>IFERROR(VLOOKUP(D1875,[28]CODIGOS!$A$1:$I$1872,4,0),"CODIGO INVALIDO ")</f>
        <v>QUITO</v>
      </c>
      <c r="D1875" s="65" t="s">
        <v>2464</v>
      </c>
      <c r="E1875" s="53" t="str">
        <f>IFERROR(VLOOKUP(D1875,[29]CODIGOS!$A$1:$I$1872,6,0),"CODIGO INVALIDO ")</f>
        <v>NANEGAL</v>
      </c>
      <c r="F1875" s="53" t="str">
        <f>IFERROR(VLOOKUP(D1875,[29]CODIGOS!$A$1:$I$1872,7,0),"CODIGO INVALIDO ")</f>
        <v>NANEGAL</v>
      </c>
      <c r="G1875" s="53" t="str">
        <f>IFERROR(VLOOKUP(D1875,[29]CODIGOS!$A$1:$I$1872,8,0),"CODIGO INVALIDO ")</f>
        <v>NANEGAL 1</v>
      </c>
      <c r="H1875" s="20" t="s">
        <v>2465</v>
      </c>
      <c r="I1875" s="37">
        <v>0.1280926</v>
      </c>
      <c r="J1875" s="129">
        <v>-78.655812499999996</v>
      </c>
      <c r="K1875" s="24">
        <v>45121</v>
      </c>
      <c r="L1875" s="65" t="s">
        <v>42</v>
      </c>
      <c r="M1875" s="53" t="s">
        <v>17</v>
      </c>
      <c r="N1875" s="56">
        <v>0.47222222222222227</v>
      </c>
      <c r="O1875" s="56">
        <v>0.58333333333333337</v>
      </c>
      <c r="P1875" s="37">
        <v>22.66</v>
      </c>
      <c r="Q1875" s="53" t="s">
        <v>46</v>
      </c>
      <c r="R1875" s="37" t="s">
        <v>47</v>
      </c>
      <c r="S1875" s="37" t="s">
        <v>166</v>
      </c>
      <c r="T1875" s="37" t="s">
        <v>2466</v>
      </c>
      <c r="U1875" s="53" t="s">
        <v>50</v>
      </c>
      <c r="V1875" s="188"/>
      <c r="W1875" s="188"/>
    </row>
    <row r="1876" spans="1:23" s="185" customFormat="1" ht="15" customHeight="1" x14ac:dyDescent="0.25">
      <c r="A1876" s="53" t="str">
        <f>IFERROR(VLOOKUP(D1876,[28]CODIGOS!$A$1:$I$1872,2,0),"CODIGO INVALIDO ")</f>
        <v>ZONA 9</v>
      </c>
      <c r="B1876" s="53" t="str">
        <f>IFERROR(VLOOKUP(D1876,[28]CODIGOS!$A$1:$I$1872,3,0),"CODIGO INVALIDO ")</f>
        <v>DMQ</v>
      </c>
      <c r="C1876" s="53" t="str">
        <f>IFERROR(VLOOKUP(D1876,[28]CODIGOS!$A$1:$I$1872,4,0),"CODIGO INVALIDO ")</f>
        <v>QUITO</v>
      </c>
      <c r="D1876" s="65" t="s">
        <v>873</v>
      </c>
      <c r="E1876" s="53" t="str">
        <f>IFERROR(VLOOKUP(D1876,[29]CODIGOS!$A$1:$I$1872,6,0),"CODIGO INVALIDO ")</f>
        <v>CALDERON</v>
      </c>
      <c r="F1876" s="53" t="str">
        <f>IFERROR(VLOOKUP(D1876,[29]CODIGOS!$A$1:$I$1872,7,0),"CODIGO INVALIDO ")</f>
        <v>SAN JUAN DE CALDERON</v>
      </c>
      <c r="G1876" s="53" t="str">
        <f>IFERROR(VLOOKUP(D1876,[29]CODIGOS!$A$1:$I$1872,8,0),"CODIGO INVALIDO ")</f>
        <v>SAN JUAN DE CALDERON 1</v>
      </c>
      <c r="H1876" s="20" t="s">
        <v>2467</v>
      </c>
      <c r="I1876" s="37">
        <v>-7.0913299999999999E-2</v>
      </c>
      <c r="J1876" s="129">
        <v>-78.423870300000004</v>
      </c>
      <c r="K1876" s="68">
        <v>45125</v>
      </c>
      <c r="L1876" s="25" t="s">
        <v>42</v>
      </c>
      <c r="M1876" s="53" t="s">
        <v>17</v>
      </c>
      <c r="N1876" s="56">
        <v>0.45833333333333331</v>
      </c>
      <c r="O1876" s="56">
        <v>0.70833333333333337</v>
      </c>
      <c r="P1876" s="37">
        <v>10.95</v>
      </c>
      <c r="Q1876" s="53" t="s">
        <v>46</v>
      </c>
      <c r="R1876" s="37" t="s">
        <v>47</v>
      </c>
      <c r="S1876" s="37" t="s">
        <v>557</v>
      </c>
      <c r="T1876" s="37" t="s">
        <v>427</v>
      </c>
      <c r="U1876" s="53" t="s">
        <v>50</v>
      </c>
      <c r="V1876" s="188"/>
      <c r="W1876" s="188"/>
    </row>
    <row r="1877" spans="1:23" s="185" customFormat="1" ht="15" customHeight="1" x14ac:dyDescent="0.25">
      <c r="A1877" s="53" t="str">
        <f>IFERROR(VLOOKUP(D1877,[28]CODIGOS!$A$1:$I$1872,2,0),"CODIGO INVALIDO ")</f>
        <v>ZONA 9</v>
      </c>
      <c r="B1877" s="53" t="str">
        <f>IFERROR(VLOOKUP(D1877,[28]CODIGOS!$A$1:$I$1872,3,0),"CODIGO INVALIDO ")</f>
        <v>DMQ</v>
      </c>
      <c r="C1877" s="53" t="str">
        <f>IFERROR(VLOOKUP(D1877,[28]CODIGOS!$A$1:$I$1872,4,0),"CODIGO INVALIDO ")</f>
        <v>QUITO</v>
      </c>
      <c r="D1877" s="65" t="s">
        <v>2468</v>
      </c>
      <c r="E1877" s="53" t="str">
        <f>IFERROR(VLOOKUP(D1877,[29]CODIGOS!$A$1:$I$1872,6,0),"CODIGO INVALIDO ")</f>
        <v>CALDERON</v>
      </c>
      <c r="F1877" s="53" t="str">
        <f>IFERROR(VLOOKUP(D1877,[29]CODIGOS!$A$1:$I$1872,7,0),"CODIGO INVALIDO ")</f>
        <v>CALDERON</v>
      </c>
      <c r="G1877" s="53" t="str">
        <f>IFERROR(VLOOKUP(D1877,[29]CODIGOS!$A$1:$I$1872,8,0),"CODIGO INVALIDO ")</f>
        <v>CALDERON 4</v>
      </c>
      <c r="H1877" s="20" t="s">
        <v>2467</v>
      </c>
      <c r="I1877" s="37">
        <v>-0.10546170000000001</v>
      </c>
      <c r="J1877" s="129">
        <v>-78.446105700000004</v>
      </c>
      <c r="K1877" s="68">
        <v>45125</v>
      </c>
      <c r="L1877" s="25" t="s">
        <v>42</v>
      </c>
      <c r="M1877" s="53" t="s">
        <v>17</v>
      </c>
      <c r="N1877" s="56">
        <v>0.64583333333333337</v>
      </c>
      <c r="O1877" s="56">
        <v>0.70833333333333337</v>
      </c>
      <c r="P1877" s="37">
        <v>59.23</v>
      </c>
      <c r="Q1877" s="53" t="s">
        <v>46</v>
      </c>
      <c r="R1877" s="37" t="s">
        <v>47</v>
      </c>
      <c r="S1877" s="37" t="s">
        <v>83</v>
      </c>
      <c r="T1877" s="37" t="s">
        <v>696</v>
      </c>
      <c r="U1877" s="53" t="s">
        <v>50</v>
      </c>
      <c r="V1877" s="188"/>
      <c r="W1877" s="188"/>
    </row>
    <row r="1878" spans="1:23" s="185" customFormat="1" ht="15" customHeight="1" x14ac:dyDescent="0.25">
      <c r="A1878" s="53" t="str">
        <f>IFERROR(VLOOKUP(D1878,[28]CODIGOS!$A$1:$I$1872,2,0),"CODIGO INVALIDO ")</f>
        <v>ZONA 9</v>
      </c>
      <c r="B1878" s="53" t="str">
        <f>IFERROR(VLOOKUP(D1878,[28]CODIGOS!$A$1:$I$1872,3,0),"CODIGO INVALIDO ")</f>
        <v>DMQ</v>
      </c>
      <c r="C1878" s="53" t="str">
        <f>IFERROR(VLOOKUP(D1878,[28]CODIGOS!$A$1:$I$1872,4,0),"CODIGO INVALIDO ")</f>
        <v>QUITO</v>
      </c>
      <c r="D1878" s="65" t="s">
        <v>2408</v>
      </c>
      <c r="E1878" s="53" t="str">
        <f>IFERROR(VLOOKUP(D1878,[29]CODIGOS!$A$1:$I$1872,6,0),"CODIGO INVALIDO ")</f>
        <v>LOS CHILLOS</v>
      </c>
      <c r="F1878" s="53" t="str">
        <f>IFERROR(VLOOKUP(D1878,[29]CODIGOS!$A$1:$I$1872,7,0),"CODIGO INVALIDO ")</f>
        <v>PINTAG</v>
      </c>
      <c r="G1878" s="53" t="str">
        <f>IFERROR(VLOOKUP(D1878,[29]CODIGOS!$A$1:$I$1872,8,0),"CODIGO INVALIDO ")</f>
        <v>PINTAG 1</v>
      </c>
      <c r="H1878" s="20" t="s">
        <v>41</v>
      </c>
      <c r="I1878" s="37">
        <v>-0.32971676</v>
      </c>
      <c r="J1878" s="129">
        <v>-78.418693500000003</v>
      </c>
      <c r="K1878" s="68">
        <v>45126</v>
      </c>
      <c r="L1878" s="25" t="s">
        <v>42</v>
      </c>
      <c r="M1878" s="53" t="s">
        <v>17</v>
      </c>
      <c r="N1878" s="56">
        <v>0.52777777777777779</v>
      </c>
      <c r="O1878" s="56">
        <v>0.625</v>
      </c>
      <c r="P1878" s="37">
        <v>18.14</v>
      </c>
      <c r="Q1878" s="53" t="s">
        <v>46</v>
      </c>
      <c r="R1878" s="37" t="s">
        <v>47</v>
      </c>
      <c r="S1878" s="37" t="s">
        <v>176</v>
      </c>
      <c r="T1878" s="37"/>
      <c r="U1878" s="53" t="s">
        <v>50</v>
      </c>
      <c r="V1878" s="188"/>
      <c r="W1878" s="188"/>
    </row>
    <row r="1879" spans="1:23" s="185" customFormat="1" ht="15" customHeight="1" x14ac:dyDescent="0.25">
      <c r="A1879" s="53" t="str">
        <f>IFERROR(VLOOKUP(D1879,[28]CODIGOS!$A$1:$I$1872,2,0),"CODIGO INVALIDO ")</f>
        <v>ZONA 9</v>
      </c>
      <c r="B1879" s="53" t="str">
        <f>IFERROR(VLOOKUP(D1879,[28]CODIGOS!$A$1:$I$1872,3,0),"CODIGO INVALIDO ")</f>
        <v>DMQ</v>
      </c>
      <c r="C1879" s="53" t="str">
        <f>IFERROR(VLOOKUP(D1879,[28]CODIGOS!$A$1:$I$1872,4,0),"CODIGO INVALIDO ")</f>
        <v>QUITO</v>
      </c>
      <c r="D1879" s="65" t="s">
        <v>211</v>
      </c>
      <c r="E1879" s="53" t="str">
        <f>IFERROR(VLOOKUP(D1879,[29]CODIGOS!$A$1:$I$1872,6,0),"CODIGO INVALIDO ")</f>
        <v>TUMBACO</v>
      </c>
      <c r="F1879" s="53" t="str">
        <f>IFERROR(VLOOKUP(D1879,[29]CODIGOS!$A$1:$I$1872,7,0),"CODIGO INVALIDO ")</f>
        <v>CHECA</v>
      </c>
      <c r="G1879" s="53" t="str">
        <f>IFERROR(VLOOKUP(D1879,[29]CODIGOS!$A$1:$I$1872,8,0),"CODIGO INVALIDO ")</f>
        <v>CHECA 1</v>
      </c>
      <c r="H1879" s="20" t="s">
        <v>2469</v>
      </c>
      <c r="I1879" s="37">
        <v>0.13656299999999999</v>
      </c>
      <c r="J1879" s="129">
        <v>-78.309139000000002</v>
      </c>
      <c r="K1879" s="68">
        <v>45133</v>
      </c>
      <c r="L1879" s="25" t="s">
        <v>42</v>
      </c>
      <c r="M1879" s="53" t="s">
        <v>17</v>
      </c>
      <c r="N1879" s="56">
        <v>0.48958333333333331</v>
      </c>
      <c r="O1879" s="56">
        <v>0.54166666666666663</v>
      </c>
      <c r="P1879" s="37">
        <v>14.58</v>
      </c>
      <c r="Q1879" s="53" t="s">
        <v>46</v>
      </c>
      <c r="R1879" s="37" t="s">
        <v>47</v>
      </c>
      <c r="S1879" s="37" t="s">
        <v>686</v>
      </c>
      <c r="T1879" s="37"/>
      <c r="U1879" s="53" t="s">
        <v>50</v>
      </c>
      <c r="V1879" s="188"/>
      <c r="W1879" s="188"/>
    </row>
    <row r="1880" spans="1:23" s="185" customFormat="1" ht="15" customHeight="1" x14ac:dyDescent="0.25">
      <c r="A1880" s="53" t="str">
        <f>IFERROR(VLOOKUP(D1880,[28]CODIGOS!$A$1:$I$1872,2,0),"CODIGO INVALIDO ")</f>
        <v>ZONA 9</v>
      </c>
      <c r="B1880" s="53" t="str">
        <f>IFERROR(VLOOKUP(D1880,[28]CODIGOS!$A$1:$I$1872,3,0),"CODIGO INVALIDO ")</f>
        <v>DMQ</v>
      </c>
      <c r="C1880" s="53" t="str">
        <f>IFERROR(VLOOKUP(D1880,[28]CODIGOS!$A$1:$I$1872,4,0),"CODIGO INVALIDO ")</f>
        <v>QUITO</v>
      </c>
      <c r="D1880" s="65" t="s">
        <v>211</v>
      </c>
      <c r="E1880" s="53" t="str">
        <f>IFERROR(VLOOKUP(D1880,[29]CODIGOS!$A$1:$I$1872,6,0),"CODIGO INVALIDO ")</f>
        <v>TUMBACO</v>
      </c>
      <c r="F1880" s="53" t="str">
        <f>IFERROR(VLOOKUP(D1880,[29]CODIGOS!$A$1:$I$1872,7,0),"CODIGO INVALIDO ")</f>
        <v>CHECA</v>
      </c>
      <c r="G1880" s="53" t="str">
        <f>IFERROR(VLOOKUP(D1880,[29]CODIGOS!$A$1:$I$1872,8,0),"CODIGO INVALIDO ")</f>
        <v>CHECA 1</v>
      </c>
      <c r="H1880" s="20" t="s">
        <v>2469</v>
      </c>
      <c r="I1880" s="37">
        <v>0.1312661</v>
      </c>
      <c r="J1880" s="129">
        <v>-78.310770899999994</v>
      </c>
      <c r="K1880" s="68">
        <v>45133</v>
      </c>
      <c r="L1880" s="25" t="s">
        <v>42</v>
      </c>
      <c r="M1880" s="53" t="s">
        <v>17</v>
      </c>
      <c r="N1880" s="56">
        <v>0.61319444444444449</v>
      </c>
      <c r="O1880" s="56">
        <v>0.66666666666666663</v>
      </c>
      <c r="P1880" s="37">
        <v>36.950000000000003</v>
      </c>
      <c r="Q1880" s="53" t="s">
        <v>46</v>
      </c>
      <c r="R1880" s="37" t="s">
        <v>47</v>
      </c>
      <c r="S1880" s="37" t="s">
        <v>216</v>
      </c>
      <c r="T1880" s="37" t="s">
        <v>83</v>
      </c>
      <c r="U1880" s="53" t="s">
        <v>50</v>
      </c>
      <c r="V1880" s="188"/>
      <c r="W1880" s="188"/>
    </row>
    <row r="1881" spans="1:23" s="185" customFormat="1" ht="15" customHeight="1" x14ac:dyDescent="0.25">
      <c r="A1881" s="53" t="str">
        <f>IFERROR(VLOOKUP(D1881,[28]CODIGOS!$A$1:$I$1872,2,0),"CODIGO INVALIDO ")</f>
        <v>ZONA 9</v>
      </c>
      <c r="B1881" s="53" t="str">
        <f>IFERROR(VLOOKUP(D1881,[28]CODIGOS!$A$1:$I$1872,3,0),"CODIGO INVALIDO ")</f>
        <v>DMQ</v>
      </c>
      <c r="C1881" s="53" t="str">
        <f>IFERROR(VLOOKUP(D1881,[28]CODIGOS!$A$1:$I$1872,4,0),"CODIGO INVALIDO ")</f>
        <v>QUITO</v>
      </c>
      <c r="D1881" s="65" t="s">
        <v>2448</v>
      </c>
      <c r="E1881" s="53" t="str">
        <f>IFERROR(VLOOKUP(D1881,[29]CODIGOS!$A$1:$I$1872,6,0),"CODIGO INVALIDO ")</f>
        <v>LOS CHILLOS</v>
      </c>
      <c r="F1881" s="53" t="str">
        <f>IFERROR(VLOOKUP(D1881,[29]CODIGOS!$A$1:$I$1872,7,0),"CODIGO INVALIDO ")</f>
        <v>CONOCOTO NORTE</v>
      </c>
      <c r="G1881" s="53" t="str">
        <f>IFERROR(VLOOKUP(D1881,[29]CODIGOS!$A$1:$I$1872,8,0),"CODIGO INVALIDO ")</f>
        <v>CONOCOTO NORTE 3</v>
      </c>
      <c r="H1881" s="20" t="s">
        <v>2470</v>
      </c>
      <c r="I1881" s="53">
        <v>-0.26346059999999999</v>
      </c>
      <c r="J1881" s="129">
        <v>-78.492395299999998</v>
      </c>
      <c r="K1881" s="68">
        <v>45136</v>
      </c>
      <c r="L1881" s="25" t="s">
        <v>42</v>
      </c>
      <c r="M1881" s="53" t="s">
        <v>17</v>
      </c>
      <c r="N1881" s="56">
        <v>0.625</v>
      </c>
      <c r="O1881" s="56">
        <v>0.72916666666666663</v>
      </c>
      <c r="P1881" s="37">
        <v>31.15</v>
      </c>
      <c r="Q1881" s="53" t="s">
        <v>46</v>
      </c>
      <c r="R1881" s="37" t="s">
        <v>47</v>
      </c>
      <c r="S1881" s="37" t="s">
        <v>83</v>
      </c>
      <c r="T1881" s="37"/>
      <c r="U1881" s="53" t="s">
        <v>50</v>
      </c>
      <c r="V1881" s="188"/>
      <c r="W1881" s="188"/>
    </row>
    <row r="1882" spans="1:23" s="185" customFormat="1" ht="15" customHeight="1" x14ac:dyDescent="0.25">
      <c r="A1882" s="53" t="str">
        <f>IFERROR(VLOOKUP(D1882,[28]CODIGOS!$A$1:$I$1872,2,0),"CODIGO INVALIDO ")</f>
        <v>ZONA 9</v>
      </c>
      <c r="B1882" s="53" t="str">
        <f>IFERROR(VLOOKUP(D1882,[28]CODIGOS!$A$1:$I$1872,3,0),"CODIGO INVALIDO ")</f>
        <v>DMQ</v>
      </c>
      <c r="C1882" s="53" t="str">
        <f>IFERROR(VLOOKUP(D1882,[28]CODIGOS!$A$1:$I$1872,4,0),"CODIGO INVALIDO ")</f>
        <v>QUITO</v>
      </c>
      <c r="D1882" s="65" t="s">
        <v>1090</v>
      </c>
      <c r="E1882" s="53" t="str">
        <f>IFERROR(VLOOKUP(D1882,[29]CODIGOS!$A$1:$I$1872,6,0),"CODIGO INVALIDO ")</f>
        <v>LOS CHILLOS</v>
      </c>
      <c r="F1882" s="53" t="str">
        <f>IFERROR(VLOOKUP(D1882,[29]CODIGOS!$A$1:$I$1872,7,0),"CODIGO INVALIDO ")</f>
        <v>PINTAG</v>
      </c>
      <c r="G1882" s="53" t="str">
        <f>IFERROR(VLOOKUP(D1882,[29]CODIGOS!$A$1:$I$1872,8,0),"CODIGO INVALIDO ")</f>
        <v>PINTAG 2</v>
      </c>
      <c r="H1882" s="69" t="s">
        <v>41</v>
      </c>
      <c r="I1882" s="37">
        <v>-0.33952270000000001</v>
      </c>
      <c r="J1882" s="129">
        <v>-78.381099000000006</v>
      </c>
      <c r="K1882" s="68">
        <v>45140</v>
      </c>
      <c r="L1882" s="65" t="s">
        <v>42</v>
      </c>
      <c r="M1882" s="53" t="s">
        <v>17</v>
      </c>
      <c r="N1882" s="56">
        <v>0.52083333333333337</v>
      </c>
      <c r="O1882" s="56">
        <v>0.625</v>
      </c>
      <c r="P1882" s="37">
        <v>8.01</v>
      </c>
      <c r="Q1882" s="53" t="s">
        <v>46</v>
      </c>
      <c r="R1882" s="37" t="s">
        <v>47</v>
      </c>
      <c r="S1882" s="37" t="s">
        <v>83</v>
      </c>
      <c r="T1882" s="37"/>
      <c r="U1882" s="53" t="s">
        <v>50</v>
      </c>
      <c r="V1882" s="188"/>
      <c r="W1882" s="188"/>
    </row>
    <row r="1883" spans="1:23" s="185" customFormat="1" ht="15" customHeight="1" x14ac:dyDescent="0.25">
      <c r="A1883" s="53" t="str">
        <f>IFERROR(VLOOKUP(D1883,[28]CODIGOS!$A$1:$I$1872,2,0),"CODIGO INVALIDO ")</f>
        <v>ZONA 9</v>
      </c>
      <c r="B1883" s="53" t="str">
        <f>IFERROR(VLOOKUP(D1883,[28]CODIGOS!$A$1:$I$1872,3,0),"CODIGO INVALIDO ")</f>
        <v>DMQ</v>
      </c>
      <c r="C1883" s="53" t="str">
        <f>IFERROR(VLOOKUP(D1883,[28]CODIGOS!$A$1:$I$1872,4,0),"CODIGO INVALIDO ")</f>
        <v>QUITO</v>
      </c>
      <c r="D1883" s="65" t="s">
        <v>2396</v>
      </c>
      <c r="E1883" s="53" t="str">
        <f>IFERROR(VLOOKUP(D1883,[29]CODIGOS!$A$1:$I$1872,6,0),"CODIGO INVALIDO ")</f>
        <v>TUMBACO</v>
      </c>
      <c r="F1883" s="53" t="str">
        <f>IFERROR(VLOOKUP(D1883,[29]CODIGOS!$A$1:$I$1872,7,0),"CODIGO INVALIDO ")</f>
        <v>PUEMBO</v>
      </c>
      <c r="G1883" s="53" t="str">
        <f>IFERROR(VLOOKUP(D1883,[29]CODIGOS!$A$1:$I$1872,8,0),"CODIGO INVALIDO ")</f>
        <v>PUEMBO 1</v>
      </c>
      <c r="H1883" s="69" t="s">
        <v>2471</v>
      </c>
      <c r="I1883" s="37">
        <v>-0.20723</v>
      </c>
      <c r="J1883" s="129">
        <v>-78.365816820000006</v>
      </c>
      <c r="K1883" s="68">
        <v>45141</v>
      </c>
      <c r="L1883" s="65" t="s">
        <v>42</v>
      </c>
      <c r="M1883" s="53" t="s">
        <v>17</v>
      </c>
      <c r="N1883" s="56">
        <v>0.52083333333333337</v>
      </c>
      <c r="O1883" s="56">
        <v>0.58333333333333337</v>
      </c>
      <c r="P1883" s="37">
        <v>36.81</v>
      </c>
      <c r="Q1883" s="53" t="s">
        <v>46</v>
      </c>
      <c r="R1883" s="37" t="s">
        <v>47</v>
      </c>
      <c r="S1883" s="37" t="s">
        <v>165</v>
      </c>
      <c r="T1883" s="37" t="s">
        <v>83</v>
      </c>
      <c r="U1883" s="53" t="s">
        <v>50</v>
      </c>
      <c r="V1883" s="188"/>
      <c r="W1883" s="188"/>
    </row>
    <row r="1884" spans="1:23" s="185" customFormat="1" ht="15" customHeight="1" x14ac:dyDescent="0.25">
      <c r="A1884" s="53" t="str">
        <f>IFERROR(VLOOKUP(D1884,[28]CODIGOS!$A$1:$I$1872,2,0),"CODIGO INVALIDO ")</f>
        <v>ZONA 9</v>
      </c>
      <c r="B1884" s="53" t="str">
        <f>IFERROR(VLOOKUP(D1884,[28]CODIGOS!$A$1:$I$1872,3,0),"CODIGO INVALIDO ")</f>
        <v>DMQ</v>
      </c>
      <c r="C1884" s="53" t="str">
        <f>IFERROR(VLOOKUP(D1884,[28]CODIGOS!$A$1:$I$1872,4,0),"CODIGO INVALIDO ")</f>
        <v>QUITO</v>
      </c>
      <c r="D1884" s="65" t="s">
        <v>2472</v>
      </c>
      <c r="E1884" s="53" t="str">
        <f>IFERROR(VLOOKUP(D1884,[29]CODIGOS!$A$1:$I$1872,6,0),"CODIGO INVALIDO ")</f>
        <v>TUMBACO</v>
      </c>
      <c r="F1884" s="53" t="str">
        <f>IFERROR(VLOOKUP(D1884,[29]CODIGOS!$A$1:$I$1872,7,0),"CODIGO INVALIDO ")</f>
        <v>YARUQUI</v>
      </c>
      <c r="G1884" s="53" t="str">
        <f>IFERROR(VLOOKUP(D1884,[29]CODIGOS!$A$1:$I$1872,8,0),"CODIGO INVALIDO ")</f>
        <v>YARUQUI 2</v>
      </c>
      <c r="H1884" s="69" t="s">
        <v>212</v>
      </c>
      <c r="I1884" s="37">
        <v>-0.20268700000000001</v>
      </c>
      <c r="J1884" s="129">
        <v>-78.327813348999996</v>
      </c>
      <c r="K1884" s="68">
        <v>45141</v>
      </c>
      <c r="L1884" s="65" t="s">
        <v>42</v>
      </c>
      <c r="M1884" s="53" t="s">
        <v>17</v>
      </c>
      <c r="N1884" s="56">
        <v>0.625</v>
      </c>
      <c r="O1884" s="56">
        <v>0.70833333333333337</v>
      </c>
      <c r="P1884" s="37">
        <v>17.87</v>
      </c>
      <c r="Q1884" s="53" t="s">
        <v>46</v>
      </c>
      <c r="R1884" s="37" t="s">
        <v>47</v>
      </c>
      <c r="S1884" s="37" t="s">
        <v>454</v>
      </c>
      <c r="T1884" s="37"/>
      <c r="U1884" s="53" t="s">
        <v>50</v>
      </c>
      <c r="V1884" s="188"/>
      <c r="W1884" s="188"/>
    </row>
    <row r="1885" spans="1:23" s="185" customFormat="1" ht="15" customHeight="1" x14ac:dyDescent="0.25">
      <c r="A1885" s="53" t="str">
        <f>IFERROR(VLOOKUP(D1885,[28]CODIGOS!$A$1:$I$1872,2,0),"CODIGO INVALIDO ")</f>
        <v>ZONA 9</v>
      </c>
      <c r="B1885" s="53" t="str">
        <f>IFERROR(VLOOKUP(D1885,[28]CODIGOS!$A$1:$I$1872,3,0),"CODIGO INVALIDO ")</f>
        <v>DMQ</v>
      </c>
      <c r="C1885" s="53" t="str">
        <f>IFERROR(VLOOKUP(D1885,[28]CODIGOS!$A$1:$I$1872,4,0),"CODIGO INVALIDO ")</f>
        <v>QUITO</v>
      </c>
      <c r="D1885" s="65" t="s">
        <v>2473</v>
      </c>
      <c r="E1885" s="53" t="str">
        <f>IFERROR(VLOOKUP(D1885,[29]CODIGOS!$A$1:$I$1872,6,0),"CODIGO INVALIDO ")</f>
        <v>TUMBACO</v>
      </c>
      <c r="F1885" s="53" t="str">
        <f>IFERROR(VLOOKUP(D1885,[29]CODIGOS!$A$1:$I$1872,7,0),"CODIGO INVALIDO ")</f>
        <v>TUMBACO SUR</v>
      </c>
      <c r="G1885" s="53" t="str">
        <f>IFERROR(VLOOKUP(D1885,[29]CODIGOS!$A$1:$I$1872,8,0),"CODIGO INVALIDO ")</f>
        <v>TUMBACO SUR 1</v>
      </c>
      <c r="H1885" s="20" t="s">
        <v>2450</v>
      </c>
      <c r="I1885" s="37">
        <v>-0.2206593</v>
      </c>
      <c r="J1885" s="129">
        <v>-78.411498969999997</v>
      </c>
      <c r="K1885" s="68">
        <v>45148</v>
      </c>
      <c r="L1885" s="65" t="s">
        <v>42</v>
      </c>
      <c r="M1885" s="53" t="s">
        <v>17</v>
      </c>
      <c r="N1885" s="56">
        <v>0.66666666666666663</v>
      </c>
      <c r="O1885" s="56">
        <v>0.75</v>
      </c>
      <c r="P1885" s="37">
        <v>3.79</v>
      </c>
      <c r="Q1885" s="53" t="s">
        <v>46</v>
      </c>
      <c r="R1885" s="37" t="s">
        <v>47</v>
      </c>
      <c r="S1885" s="37" t="s">
        <v>48</v>
      </c>
      <c r="T1885" s="37"/>
      <c r="U1885" s="53" t="s">
        <v>50</v>
      </c>
      <c r="V1885" s="188"/>
      <c r="W1885" s="188"/>
    </row>
    <row r="1886" spans="1:23" s="185" customFormat="1" ht="15" customHeight="1" x14ac:dyDescent="0.25">
      <c r="A1886" s="53" t="str">
        <f>IFERROR(VLOOKUP(D1886,[28]CODIGOS!$A$1:$I$1872,2,0),"CODIGO INVALIDO ")</f>
        <v>ZONA 2</v>
      </c>
      <c r="B1886" s="53" t="str">
        <f>IFERROR(VLOOKUP(D1886,[28]CODIGOS!$A$1:$I$1872,3,0),"CODIGO INVALIDO ")</f>
        <v>PICHINCHA</v>
      </c>
      <c r="C1886" s="53" t="str">
        <f>IFERROR(VLOOKUP(D1886,[28]CODIGOS!$A$1:$I$1872,4,0),"CODIGO INVALIDO ")</f>
        <v>RUMIÑAHUI</v>
      </c>
      <c r="D1886" s="65" t="s">
        <v>2474</v>
      </c>
      <c r="E1886" s="53" t="str">
        <f>IFERROR(VLOOKUP(D1886,[29]CODIGOS!$A$1:$I$1872,6,0),"CODIGO INVALIDO ")</f>
        <v>RUMIÑAHUI - MEJIA</v>
      </c>
      <c r="F1886" s="53" t="str">
        <f>IFERROR(VLOOKUP(D1886,[29]CODIGOS!$A$1:$I$1872,7,0),"CODIGO INVALIDO ")</f>
        <v>MOLINUCO</v>
      </c>
      <c r="G1886" s="53" t="str">
        <f>IFERROR(VLOOKUP(D1886,[29]CODIGOS!$A$1:$I$1872,8,0),"CODIGO INVALIDO ")</f>
        <v>MOLINUCO 1</v>
      </c>
      <c r="H1886" s="20" t="s">
        <v>575</v>
      </c>
      <c r="I1886" s="37">
        <v>-0.3298025</v>
      </c>
      <c r="J1886" s="129">
        <v>-78.423736094999995</v>
      </c>
      <c r="K1886" s="68">
        <v>45149</v>
      </c>
      <c r="L1886" s="65" t="s">
        <v>42</v>
      </c>
      <c r="M1886" s="53" t="s">
        <v>17</v>
      </c>
      <c r="N1886" s="56">
        <v>0.45833333333333331</v>
      </c>
      <c r="O1886" s="56">
        <v>0.625</v>
      </c>
      <c r="P1886" s="37">
        <v>12.83</v>
      </c>
      <c r="Q1886" s="53" t="s">
        <v>46</v>
      </c>
      <c r="R1886" s="37" t="s">
        <v>47</v>
      </c>
      <c r="S1886" s="37" t="s">
        <v>83</v>
      </c>
      <c r="T1886" s="37"/>
      <c r="U1886" s="53" t="s">
        <v>50</v>
      </c>
      <c r="V1886" s="188"/>
      <c r="W1886" s="188"/>
    </row>
    <row r="1887" spans="1:23" s="185" customFormat="1" ht="15" customHeight="1" x14ac:dyDescent="0.25">
      <c r="A1887" s="53" t="str">
        <f>IFERROR(VLOOKUP(D1887,[28]CODIGOS!$A$1:$I$1872,2,0),"CODIGO INVALIDO ")</f>
        <v>ZONA 9</v>
      </c>
      <c r="B1887" s="53" t="str">
        <f>IFERROR(VLOOKUP(D1887,[28]CODIGOS!$A$1:$I$1872,3,0),"CODIGO INVALIDO ")</f>
        <v>DMQ</v>
      </c>
      <c r="C1887" s="53" t="str">
        <f>IFERROR(VLOOKUP(D1887,[28]CODIGOS!$A$1:$I$1872,4,0),"CODIGO INVALIDO ")</f>
        <v>QUITO</v>
      </c>
      <c r="D1887" s="53" t="s">
        <v>576</v>
      </c>
      <c r="E1887" s="53" t="str">
        <f>IFERROR(VLOOKUP(D1887,[29]CODIGOS!$A$1:$I$1872,6,0),"CODIGO INVALIDO ")</f>
        <v>TUMBACO</v>
      </c>
      <c r="F1887" s="53" t="str">
        <f>IFERROR(VLOOKUP(D1887,[29]CODIGOS!$A$1:$I$1872,7,0),"CODIGO INVALIDO ")</f>
        <v>TUMBACO</v>
      </c>
      <c r="G1887" s="53" t="str">
        <f>IFERROR(VLOOKUP(D1887,[29]CODIGOS!$A$1:$I$1872,8,0),"CODIGO INVALIDO ")</f>
        <v>TUMBACO 2</v>
      </c>
      <c r="H1887" s="20" t="s">
        <v>2475</v>
      </c>
      <c r="I1887" s="37">
        <v>-0.20868459569803199</v>
      </c>
      <c r="J1887" s="129">
        <v>-78.385396814711299</v>
      </c>
      <c r="K1887" s="68">
        <v>45153</v>
      </c>
      <c r="L1887" s="65" t="s">
        <v>42</v>
      </c>
      <c r="M1887" s="53" t="s">
        <v>17</v>
      </c>
      <c r="N1887" s="56">
        <v>0.41666666666666669</v>
      </c>
      <c r="O1887" s="56">
        <v>0.70833333333333337</v>
      </c>
      <c r="P1887" s="37">
        <v>172.32</v>
      </c>
      <c r="Q1887" s="53" t="s">
        <v>46</v>
      </c>
      <c r="R1887" s="37" t="s">
        <v>47</v>
      </c>
      <c r="S1887" s="37" t="s">
        <v>48</v>
      </c>
      <c r="T1887" s="37" t="s">
        <v>75</v>
      </c>
      <c r="U1887" s="53" t="s">
        <v>50</v>
      </c>
      <c r="V1887" s="188"/>
      <c r="W1887" s="188"/>
    </row>
    <row r="1888" spans="1:23" s="185" customFormat="1" ht="15" customHeight="1" x14ac:dyDescent="0.25">
      <c r="A1888" s="53" t="str">
        <f>IFERROR(VLOOKUP(D1888,[28]CODIGOS!$A$1:$I$1872,2,0),"CODIGO INVALIDO ")</f>
        <v>ZONA 9</v>
      </c>
      <c r="B1888" s="53" t="str">
        <f>IFERROR(VLOOKUP(D1888,[28]CODIGOS!$A$1:$I$1872,3,0),"CODIGO INVALIDO ")</f>
        <v>DMQ</v>
      </c>
      <c r="C1888" s="53" t="str">
        <f>IFERROR(VLOOKUP(D1888,[28]CODIGOS!$A$1:$I$1872,4,0),"CODIGO INVALIDO ")</f>
        <v>QUITO</v>
      </c>
      <c r="D1888" s="53" t="s">
        <v>524</v>
      </c>
      <c r="E1888" s="53" t="str">
        <f>IFERROR(VLOOKUP(D1888,[29]CODIGOS!$A$1:$I$1872,6,0),"CODIGO INVALIDO ")</f>
        <v>CALDERON</v>
      </c>
      <c r="F1888" s="53" t="str">
        <f>IFERROR(VLOOKUP(D1888,[29]CODIGOS!$A$1:$I$1872,7,0),"CODIGO INVALIDO ")</f>
        <v>GUAYLLABAMBA</v>
      </c>
      <c r="G1888" s="53" t="str">
        <f>IFERROR(VLOOKUP(D1888,[29]CODIGOS!$A$1:$I$1872,8,0),"CODIGO INVALIDO ")</f>
        <v>GUAYLLABAMBA 1</v>
      </c>
      <c r="H1888" s="20" t="s">
        <v>2476</v>
      </c>
      <c r="I1888" s="37">
        <v>-5.0314658264788002E-2</v>
      </c>
      <c r="J1888" s="129">
        <v>-78.342486619949298</v>
      </c>
      <c r="K1888" s="68">
        <v>45154</v>
      </c>
      <c r="L1888" s="65" t="s">
        <v>42</v>
      </c>
      <c r="M1888" s="53" t="s">
        <v>17</v>
      </c>
      <c r="N1888" s="56">
        <v>0.41666666666666669</v>
      </c>
      <c r="O1888" s="56">
        <v>0.70833333333333337</v>
      </c>
      <c r="P1888" s="37">
        <v>6.21</v>
      </c>
      <c r="Q1888" s="23" t="s">
        <v>46</v>
      </c>
      <c r="R1888" s="37" t="s">
        <v>47</v>
      </c>
      <c r="S1888" s="37" t="s">
        <v>448</v>
      </c>
      <c r="T1888" s="37" t="s">
        <v>75</v>
      </c>
      <c r="U1888" s="53" t="s">
        <v>50</v>
      </c>
      <c r="V1888" s="188"/>
      <c r="W1888" s="188"/>
    </row>
    <row r="1889" spans="1:23" s="185" customFormat="1" ht="15" customHeight="1" x14ac:dyDescent="0.25">
      <c r="A1889" s="53" t="str">
        <f>IFERROR(VLOOKUP(D1889,[28]CODIGOS!$A$1:$I$1872,2,0),"CODIGO INVALIDO ")</f>
        <v>ZONA 9</v>
      </c>
      <c r="B1889" s="53" t="str">
        <f>IFERROR(VLOOKUP(D1889,[28]CODIGOS!$A$1:$I$1872,3,0),"CODIGO INVALIDO ")</f>
        <v>DMQ</v>
      </c>
      <c r="C1889" s="53" t="str">
        <f>IFERROR(VLOOKUP(D1889,[28]CODIGOS!$A$1:$I$1872,4,0),"CODIGO INVALIDO ")</f>
        <v>QUITO</v>
      </c>
      <c r="D1889" s="53" t="s">
        <v>524</v>
      </c>
      <c r="E1889" s="53" t="str">
        <f>IFERROR(VLOOKUP(D1889,[29]CODIGOS!$A$1:$I$1872,6,0),"CODIGO INVALIDO ")</f>
        <v>CALDERON</v>
      </c>
      <c r="F1889" s="53" t="str">
        <f>IFERROR(VLOOKUP(D1889,[29]CODIGOS!$A$1:$I$1872,7,0),"CODIGO INVALIDO ")</f>
        <v>GUAYLLABAMBA</v>
      </c>
      <c r="G1889" s="53" t="str">
        <f>IFERROR(VLOOKUP(D1889,[29]CODIGOS!$A$1:$I$1872,8,0),"CODIGO INVALIDO ")</f>
        <v>GUAYLLABAMBA 1</v>
      </c>
      <c r="H1889" s="20" t="s">
        <v>2476</v>
      </c>
      <c r="I1889" s="37">
        <v>-0.29028490046605399</v>
      </c>
      <c r="J1889" s="129">
        <v>-78.461007001365402</v>
      </c>
      <c r="K1889" s="68">
        <v>45155</v>
      </c>
      <c r="L1889" s="65" t="s">
        <v>42</v>
      </c>
      <c r="M1889" s="53" t="s">
        <v>17</v>
      </c>
      <c r="N1889" s="56">
        <v>0.41666666666666669</v>
      </c>
      <c r="O1889" s="56">
        <v>0.70833333333333337</v>
      </c>
      <c r="P1889" s="37">
        <v>28.28</v>
      </c>
      <c r="Q1889" s="53" t="s">
        <v>46</v>
      </c>
      <c r="R1889" s="37" t="s">
        <v>47</v>
      </c>
      <c r="S1889" s="37" t="s">
        <v>216</v>
      </c>
      <c r="T1889" s="23" t="s">
        <v>1429</v>
      </c>
      <c r="U1889" s="53" t="s">
        <v>50</v>
      </c>
      <c r="V1889" s="188"/>
      <c r="W1889" s="188"/>
    </row>
    <row r="1890" spans="1:23" s="185" customFormat="1" ht="15" customHeight="1" x14ac:dyDescent="0.25">
      <c r="A1890" s="53" t="str">
        <f>IFERROR(VLOOKUP(D1890,[28]CODIGOS!$A$1:$I$1872,2,0),"CODIGO INVALIDO ")</f>
        <v>ZONA 9</v>
      </c>
      <c r="B1890" s="53" t="str">
        <f>IFERROR(VLOOKUP(D1890,[28]CODIGOS!$A$1:$I$1872,3,0),"CODIGO INVALIDO ")</f>
        <v>DMQ</v>
      </c>
      <c r="C1890" s="53" t="str">
        <f>IFERROR(VLOOKUP(D1890,[28]CODIGOS!$A$1:$I$1872,4,0),"CODIGO INVALIDO ")</f>
        <v>QUITO</v>
      </c>
      <c r="D1890" s="53" t="s">
        <v>409</v>
      </c>
      <c r="E1890" s="53" t="str">
        <f>IFERROR(VLOOKUP(D1890,[29]CODIGOS!$A$1:$I$1872,6,0),"CODIGO INVALIDO ")</f>
        <v>TUMBACO</v>
      </c>
      <c r="F1890" s="53" t="str">
        <f>IFERROR(VLOOKUP(D1890,[29]CODIGOS!$A$1:$I$1872,7,0),"CODIGO INVALIDO ")</f>
        <v>TABLON</v>
      </c>
      <c r="G1890" s="53" t="str">
        <f>IFERROR(VLOOKUP(D1890,[29]CODIGOS!$A$1:$I$1872,8,0),"CODIGO INVALIDO ")</f>
        <v>TABLON 1</v>
      </c>
      <c r="H1890" s="20" t="s">
        <v>2477</v>
      </c>
      <c r="I1890" s="37">
        <v>-0.31013235201692801</v>
      </c>
      <c r="J1890" s="129">
        <v>-78.344597323715405</v>
      </c>
      <c r="K1890" s="68">
        <v>45156</v>
      </c>
      <c r="L1890" s="65" t="s">
        <v>42</v>
      </c>
      <c r="M1890" s="53" t="s">
        <v>17</v>
      </c>
      <c r="N1890" s="56">
        <v>0.52083333333333337</v>
      </c>
      <c r="O1890" s="56">
        <v>0.70833333333333337</v>
      </c>
      <c r="P1890" s="37">
        <v>5.88</v>
      </c>
      <c r="Q1890" s="53" t="s">
        <v>46</v>
      </c>
      <c r="R1890" s="37" t="s">
        <v>47</v>
      </c>
      <c r="S1890" s="37" t="s">
        <v>2478</v>
      </c>
      <c r="T1890" s="37"/>
      <c r="U1890" s="53" t="s">
        <v>50</v>
      </c>
      <c r="V1890" s="188"/>
      <c r="W1890" s="188"/>
    </row>
    <row r="1891" spans="1:23" s="185" customFormat="1" ht="15" customHeight="1" x14ac:dyDescent="0.25">
      <c r="A1891" s="53" t="str">
        <f>IFERROR(VLOOKUP(D1891,[28]CODIGOS!$A$1:$I$1872,2,0),"CODIGO INVALIDO ")</f>
        <v>ZONA 2</v>
      </c>
      <c r="B1891" s="53" t="str">
        <f>IFERROR(VLOOKUP(D1891,[28]CODIGOS!$A$1:$I$1872,3,0),"CODIGO INVALIDO ")</f>
        <v>PICHINCHA</v>
      </c>
      <c r="C1891" s="53" t="str">
        <f>IFERROR(VLOOKUP(D1891,[28]CODIGOS!$A$1:$I$1872,4,0),"CODIGO INVALIDO ")</f>
        <v>RUMIÑAHUI</v>
      </c>
      <c r="D1891" s="53" t="s">
        <v>2474</v>
      </c>
      <c r="E1891" s="53" t="str">
        <f>IFERROR(VLOOKUP(D1891,[29]CODIGOS!$A$1:$I$1872,6,0),"CODIGO INVALIDO ")</f>
        <v>RUMIÑAHUI - MEJIA</v>
      </c>
      <c r="F1891" s="53" t="str">
        <f>IFERROR(VLOOKUP(D1891,[29]CODIGOS!$A$1:$I$1872,7,0),"CODIGO INVALIDO ")</f>
        <v>MOLINUCO</v>
      </c>
      <c r="G1891" s="53" t="str">
        <f>IFERROR(VLOOKUP(D1891,[29]CODIGOS!$A$1:$I$1872,8,0),"CODIGO INVALIDO ")</f>
        <v>MOLINUCO 1</v>
      </c>
      <c r="H1891" s="20" t="s">
        <v>511</v>
      </c>
      <c r="I1891" s="37">
        <v>-0.365477</v>
      </c>
      <c r="J1891" s="129">
        <v>-78.413780954000003</v>
      </c>
      <c r="K1891" s="68">
        <v>45160</v>
      </c>
      <c r="L1891" s="65" t="s">
        <v>42</v>
      </c>
      <c r="M1891" s="53" t="s">
        <v>17</v>
      </c>
      <c r="N1891" s="56">
        <v>0.52777777777777779</v>
      </c>
      <c r="O1891" s="56">
        <v>0.625</v>
      </c>
      <c r="P1891" s="37">
        <v>1</v>
      </c>
      <c r="Q1891" s="53" t="s">
        <v>46</v>
      </c>
      <c r="R1891" s="37" t="s">
        <v>47</v>
      </c>
      <c r="S1891" s="37" t="s">
        <v>83</v>
      </c>
      <c r="T1891" s="37"/>
      <c r="U1891" s="53" t="s">
        <v>50</v>
      </c>
      <c r="V1891" s="188"/>
      <c r="W1891" s="188"/>
    </row>
    <row r="1892" spans="1:23" s="185" customFormat="1" ht="15" customHeight="1" x14ac:dyDescent="0.25">
      <c r="A1892" s="53" t="str">
        <f>IFERROR(VLOOKUP(D1892,[28]CODIGOS!$A$1:$I$1872,2,0),"CODIGO INVALIDO ")</f>
        <v>ZONA 2</v>
      </c>
      <c r="B1892" s="53" t="str">
        <f>IFERROR(VLOOKUP(D1892,[28]CODIGOS!$A$1:$I$1872,3,0),"CODIGO INVALIDO ")</f>
        <v>PICHINCHA</v>
      </c>
      <c r="C1892" s="53" t="str">
        <f>IFERROR(VLOOKUP(D1892,[28]CODIGOS!$A$1:$I$1872,4,0),"CODIGO INVALIDO ")</f>
        <v>MEJIA</v>
      </c>
      <c r="D1892" s="53" t="s">
        <v>84</v>
      </c>
      <c r="E1892" s="53" t="str">
        <f>IFERROR(VLOOKUP(D1892,[29]CODIGOS!$A$1:$I$1872,6,0),"CODIGO INVALIDO ")</f>
        <v>RUMIÑAHUI - MEJIA</v>
      </c>
      <c r="F1892" s="53" t="str">
        <f>IFERROR(VLOOKUP(D1892,[29]CODIGOS!$A$1:$I$1872,7,0),"CODIGO INVALIDO ")</f>
        <v>PASOCHOA</v>
      </c>
      <c r="G1892" s="53" t="str">
        <f>IFERROR(VLOOKUP(D1892,[29]CODIGOS!$A$1:$I$1872,8,0),"CODIGO INVALIDO ")</f>
        <v>PASOCHOA 2</v>
      </c>
      <c r="H1892" s="20" t="s">
        <v>39</v>
      </c>
      <c r="I1892" s="20">
        <v>-0.404001099858531</v>
      </c>
      <c r="J1892" s="129">
        <v>-78.5211351677995</v>
      </c>
      <c r="K1892" s="68">
        <v>45168</v>
      </c>
      <c r="L1892" s="65" t="s">
        <v>42</v>
      </c>
      <c r="M1892" s="53" t="s">
        <v>17</v>
      </c>
      <c r="N1892" s="56">
        <v>0.52083333333333337</v>
      </c>
      <c r="O1892" s="56">
        <v>0.66666666666666663</v>
      </c>
      <c r="P1892" s="37">
        <v>20.38</v>
      </c>
      <c r="Q1892" s="53" t="s">
        <v>46</v>
      </c>
      <c r="R1892" s="37" t="s">
        <v>47</v>
      </c>
      <c r="S1892" s="37" t="s">
        <v>83</v>
      </c>
      <c r="T1892" s="37"/>
      <c r="U1892" s="53" t="s">
        <v>50</v>
      </c>
      <c r="V1892" s="188"/>
      <c r="W1892" s="188"/>
    </row>
    <row r="1893" spans="1:23" s="185" customFormat="1" ht="15" customHeight="1" x14ac:dyDescent="0.25">
      <c r="A1893" s="53" t="str">
        <f>IFERROR(VLOOKUP(D1893,[28]CODIGOS!$A$1:$I$1872,2,0),"CODIGO INVALIDO ")</f>
        <v>ZONA 9</v>
      </c>
      <c r="B1893" s="53" t="str">
        <f>IFERROR(VLOOKUP(D1893,[28]CODIGOS!$A$1:$I$1872,3,0),"CODIGO INVALIDO ")</f>
        <v>DMQ</v>
      </c>
      <c r="C1893" s="53" t="str">
        <f>IFERROR(VLOOKUP(D1893,[28]CODIGOS!$A$1:$I$1872,4,0),"CODIGO INVALIDO ")</f>
        <v>QUITO</v>
      </c>
      <c r="D1893" s="53" t="s">
        <v>2408</v>
      </c>
      <c r="E1893" s="53" t="str">
        <f>IFERROR(VLOOKUP(D1893,[29]CODIGOS!$A$1:$I$1872,6,0),"CODIGO INVALIDO ")</f>
        <v>LOS CHILLOS</v>
      </c>
      <c r="F1893" s="53" t="str">
        <f>IFERROR(VLOOKUP(D1893,[29]CODIGOS!$A$1:$I$1872,7,0),"CODIGO INVALIDO ")</f>
        <v>PINTAG</v>
      </c>
      <c r="G1893" s="53" t="str">
        <f>IFERROR(VLOOKUP(D1893,[29]CODIGOS!$A$1:$I$1872,8,0),"CODIGO INVALIDO ")</f>
        <v>PINTAG 1</v>
      </c>
      <c r="H1893" s="20" t="s">
        <v>2479</v>
      </c>
      <c r="I1893" s="37">
        <v>-0.32430952449311801</v>
      </c>
      <c r="J1893" s="129">
        <v>-78.347091720568997</v>
      </c>
      <c r="K1893" s="68">
        <v>45170</v>
      </c>
      <c r="L1893" s="65" t="s">
        <v>42</v>
      </c>
      <c r="M1893" s="53" t="s">
        <v>17</v>
      </c>
      <c r="N1893" s="56">
        <v>0.35416666666666669</v>
      </c>
      <c r="O1893" s="56">
        <v>0.72916666666666663</v>
      </c>
      <c r="P1893" s="37">
        <v>5.46</v>
      </c>
      <c r="Q1893" s="53" t="s">
        <v>46</v>
      </c>
      <c r="R1893" s="37" t="s">
        <v>47</v>
      </c>
      <c r="S1893" s="37" t="s">
        <v>83</v>
      </c>
      <c r="T1893" s="37"/>
      <c r="U1893" s="53" t="s">
        <v>50</v>
      </c>
      <c r="V1893" s="188"/>
      <c r="W1893" s="188"/>
    </row>
    <row r="1894" spans="1:23" s="185" customFormat="1" ht="15" customHeight="1" x14ac:dyDescent="0.25">
      <c r="A1894" s="53" t="str">
        <f>IFERROR(VLOOKUP(D1894,[28]CODIGOS!$A$1:$I$1872,2,0),"CODIGO INVALIDO ")</f>
        <v>ZONA 9</v>
      </c>
      <c r="B1894" s="53" t="str">
        <f>IFERROR(VLOOKUP(D1894,[28]CODIGOS!$A$1:$I$1872,3,0),"CODIGO INVALIDO ")</f>
        <v>DMQ</v>
      </c>
      <c r="C1894" s="53" t="str">
        <f>IFERROR(VLOOKUP(D1894,[28]CODIGOS!$A$1:$I$1872,4,0),"CODIGO INVALIDO ")</f>
        <v>QUITO</v>
      </c>
      <c r="D1894" s="53" t="s">
        <v>2480</v>
      </c>
      <c r="E1894" s="53" t="str">
        <f>IFERROR(VLOOKUP(D1894,[29]CODIGOS!$A$1:$I$1872,6,0),"CODIGO INVALIDO ")</f>
        <v>MANUELA SAENZ</v>
      </c>
      <c r="F1894" s="53" t="str">
        <f>IFERROR(VLOOKUP(D1894,[29]CODIGOS!$A$1:$I$1872,7,0),"CODIGO INVALIDO ")</f>
        <v>PUENGASI</v>
      </c>
      <c r="G1894" s="53" t="str">
        <f>IFERROR(VLOOKUP(D1894,[29]CODIGOS!$A$1:$I$1872,8,0),"CODIGO INVALIDO ")</f>
        <v>PUENGASI 3</v>
      </c>
      <c r="H1894" s="20" t="s">
        <v>2481</v>
      </c>
      <c r="I1894" s="37">
        <v>-0.25045078669100002</v>
      </c>
      <c r="J1894" s="129">
        <v>-78.495227962309997</v>
      </c>
      <c r="K1894" s="68">
        <v>45174</v>
      </c>
      <c r="L1894" s="65" t="s">
        <v>42</v>
      </c>
      <c r="M1894" s="53" t="s">
        <v>17</v>
      </c>
      <c r="N1894" s="56">
        <v>0.4861111111111111</v>
      </c>
      <c r="O1894" s="56">
        <v>0.54166666666666663</v>
      </c>
      <c r="P1894" s="37">
        <v>14.21</v>
      </c>
      <c r="Q1894" s="53" t="s">
        <v>46</v>
      </c>
      <c r="R1894" s="37" t="s">
        <v>47</v>
      </c>
      <c r="S1894" s="37" t="s">
        <v>2482</v>
      </c>
      <c r="T1894" s="23"/>
      <c r="U1894" s="53" t="s">
        <v>50</v>
      </c>
    </row>
    <row r="1895" spans="1:23" s="185" customFormat="1" ht="15" customHeight="1" x14ac:dyDescent="0.25">
      <c r="A1895" s="53" t="str">
        <f>IFERROR(VLOOKUP(D1895,[28]CODIGOS!$A$1:$I$1872,2,0),"CODIGO INVALIDO ")</f>
        <v>ZONA 9</v>
      </c>
      <c r="B1895" s="53" t="str">
        <f>IFERROR(VLOOKUP(D1895,[28]CODIGOS!$A$1:$I$1872,3,0),"CODIGO INVALIDO ")</f>
        <v>DMQ</v>
      </c>
      <c r="C1895" s="53" t="str">
        <f>IFERROR(VLOOKUP(D1895,[28]CODIGOS!$A$1:$I$1872,4,0),"CODIGO INVALIDO ")</f>
        <v>QUITO</v>
      </c>
      <c r="D1895" s="53" t="s">
        <v>2483</v>
      </c>
      <c r="E1895" s="53" t="str">
        <f>IFERROR(VLOOKUP(D1895,[29]CODIGOS!$A$1:$I$1872,6,0),"CODIGO INVALIDO ")</f>
        <v>TUMBACO</v>
      </c>
      <c r="F1895" s="53" t="str">
        <f>IFERROR(VLOOKUP(D1895,[29]CODIGOS!$A$1:$I$1872,7,0),"CODIGO INVALIDO ")</f>
        <v>TUMBACO SUR</v>
      </c>
      <c r="G1895" s="53" t="str">
        <f>IFERROR(VLOOKUP(D1895,[29]CODIGOS!$A$1:$I$1872,8,0),"CODIGO INVALIDO ")</f>
        <v>TUMBACO SUR 2</v>
      </c>
      <c r="H1895" s="20" t="s">
        <v>2450</v>
      </c>
      <c r="I1895" s="37">
        <v>-0.22497745999999999</v>
      </c>
      <c r="J1895" s="129">
        <v>-78.383663585999997</v>
      </c>
      <c r="K1895" s="68">
        <v>45174</v>
      </c>
      <c r="L1895" s="65" t="s">
        <v>42</v>
      </c>
      <c r="M1895" s="53" t="s">
        <v>17</v>
      </c>
      <c r="N1895" s="56">
        <v>0.59930555555555554</v>
      </c>
      <c r="O1895" s="56">
        <v>0.6875</v>
      </c>
      <c r="P1895" s="37">
        <v>23.1</v>
      </c>
      <c r="Q1895" s="53" t="s">
        <v>46</v>
      </c>
      <c r="R1895" s="37" t="s">
        <v>47</v>
      </c>
      <c r="S1895" s="37" t="s">
        <v>83</v>
      </c>
      <c r="T1895" s="23"/>
      <c r="U1895" s="53" t="s">
        <v>50</v>
      </c>
    </row>
    <row r="1896" spans="1:23" s="185" customFormat="1" ht="15" customHeight="1" x14ac:dyDescent="0.25">
      <c r="A1896" s="53" t="str">
        <f>IFERROR(VLOOKUP(D1896,[28]CODIGOS!$A$1:$I$1872,2,0),"CODIGO INVALIDO ")</f>
        <v>ZONA 9</v>
      </c>
      <c r="B1896" s="53" t="str">
        <f>IFERROR(VLOOKUP(D1896,[28]CODIGOS!$A$1:$I$1872,3,0),"CODIGO INVALIDO ")</f>
        <v>DMQ</v>
      </c>
      <c r="C1896" s="53" t="str">
        <f>IFERROR(VLOOKUP(D1896,[28]CODIGOS!$A$1:$I$1872,4,0),"CODIGO INVALIDO ")</f>
        <v>QUITO</v>
      </c>
      <c r="D1896" s="53" t="s">
        <v>409</v>
      </c>
      <c r="E1896" s="53" t="str">
        <f>IFERROR(VLOOKUP(D1896,[29]CODIGOS!$A$1:$I$1872,6,0),"CODIGO INVALIDO ")</f>
        <v>TUMBACO</v>
      </c>
      <c r="F1896" s="53" t="str">
        <f>IFERROR(VLOOKUP(D1896,[29]CODIGOS!$A$1:$I$1872,7,0),"CODIGO INVALIDO ")</f>
        <v>TABLON</v>
      </c>
      <c r="G1896" s="53" t="str">
        <f>IFERROR(VLOOKUP(D1896,[29]CODIGOS!$A$1:$I$1872,8,0),"CODIGO INVALIDO ")</f>
        <v>TABLON 1</v>
      </c>
      <c r="H1896" s="20" t="s">
        <v>2484</v>
      </c>
      <c r="I1896" s="37">
        <v>-0.30768774481055999</v>
      </c>
      <c r="J1896" s="129">
        <v>-78.3457642463448</v>
      </c>
      <c r="K1896" s="68">
        <v>45175</v>
      </c>
      <c r="L1896" s="65" t="s">
        <v>42</v>
      </c>
      <c r="M1896" s="53" t="s">
        <v>17</v>
      </c>
      <c r="N1896" s="56">
        <v>0.4375</v>
      </c>
      <c r="O1896" s="56">
        <v>0.72916666666666663</v>
      </c>
      <c r="P1896" s="37">
        <v>9.9499999999999993</v>
      </c>
      <c r="Q1896" s="53" t="s">
        <v>46</v>
      </c>
      <c r="R1896" s="37" t="s">
        <v>47</v>
      </c>
      <c r="S1896" s="37" t="s">
        <v>2485</v>
      </c>
      <c r="T1896" s="23"/>
      <c r="U1896" s="53" t="s">
        <v>50</v>
      </c>
    </row>
    <row r="1897" spans="1:23" s="185" customFormat="1" ht="15" customHeight="1" x14ac:dyDescent="0.25">
      <c r="A1897" s="53" t="str">
        <f>IFERROR(VLOOKUP(D1897,[28]CODIGOS!$A$1:$I$1872,2,0),"CODIGO INVALIDO ")</f>
        <v>ZONA 9</v>
      </c>
      <c r="B1897" s="53" t="str">
        <f>IFERROR(VLOOKUP(D1897,[28]CODIGOS!$A$1:$I$1872,3,0),"CODIGO INVALIDO ")</f>
        <v>DMQ</v>
      </c>
      <c r="C1897" s="53" t="str">
        <f>IFERROR(VLOOKUP(D1897,[28]CODIGOS!$A$1:$I$1872,4,0),"CODIGO INVALIDO ")</f>
        <v>QUITO</v>
      </c>
      <c r="D1897" s="53" t="s">
        <v>414</v>
      </c>
      <c r="E1897" s="53" t="str">
        <f>IFERROR(VLOOKUP(D1897,[29]CODIGOS!$A$1:$I$1872,6,0),"CODIGO INVALIDO ")</f>
        <v>LA DELICIA</v>
      </c>
      <c r="F1897" s="53" t="str">
        <f>IFERROR(VLOOKUP(D1897,[29]CODIGOS!$A$1:$I$1872,7,0),"CODIGO INVALIDO ")</f>
        <v>CALACALI</v>
      </c>
      <c r="G1897" s="53" t="str">
        <f>IFERROR(VLOOKUP(D1897,[29]CODIGOS!$A$1:$I$1872,8,0),"CODIGO INVALIDO ")</f>
        <v>CALACALI 1</v>
      </c>
      <c r="H1897" s="20" t="s">
        <v>2486</v>
      </c>
      <c r="I1897" s="37">
        <v>-0.24644060441310001</v>
      </c>
      <c r="J1897" s="129">
        <v>-78.333817720413194</v>
      </c>
      <c r="K1897" s="68">
        <v>45176</v>
      </c>
      <c r="L1897" s="65" t="s">
        <v>42</v>
      </c>
      <c r="M1897" s="53" t="s">
        <v>17</v>
      </c>
      <c r="N1897" s="56">
        <v>0.60416666666666663</v>
      </c>
      <c r="O1897" s="56">
        <v>0.66666666666666663</v>
      </c>
      <c r="P1897" s="37">
        <v>18</v>
      </c>
      <c r="Q1897" s="53" t="s">
        <v>46</v>
      </c>
      <c r="R1897" s="37" t="s">
        <v>47</v>
      </c>
      <c r="S1897" s="37" t="s">
        <v>176</v>
      </c>
      <c r="T1897" s="23"/>
      <c r="U1897" s="53" t="s">
        <v>50</v>
      </c>
    </row>
    <row r="1898" spans="1:23" s="185" customFormat="1" ht="15" customHeight="1" x14ac:dyDescent="0.25">
      <c r="A1898" s="53" t="str">
        <f>IFERROR(VLOOKUP(D1898,[28]CODIGOS!$A$1:$I$1872,2,0),"CODIGO INVALIDO ")</f>
        <v>ZONA 9</v>
      </c>
      <c r="B1898" s="53" t="str">
        <f>IFERROR(VLOOKUP(D1898,[28]CODIGOS!$A$1:$I$1872,3,0),"CODIGO INVALIDO ")</f>
        <v>DMQ</v>
      </c>
      <c r="C1898" s="53" t="str">
        <f>IFERROR(VLOOKUP(D1898,[28]CODIGOS!$A$1:$I$1872,4,0),"CODIGO INVALIDO ")</f>
        <v>QUITO</v>
      </c>
      <c r="D1898" s="53" t="s">
        <v>240</v>
      </c>
      <c r="E1898" s="53" t="str">
        <f>IFERROR(VLOOKUP(D1898,[29]CODIGOS!$A$1:$I$1872,6,0),"CODIGO INVALIDO ")</f>
        <v>TUMBACO</v>
      </c>
      <c r="F1898" s="53" t="str">
        <f>IFERROR(VLOOKUP(D1898,[29]CODIGOS!$A$1:$I$1872,7,0),"CODIGO INVALIDO ")</f>
        <v>PIFO</v>
      </c>
      <c r="G1898" s="53" t="str">
        <f>IFERROR(VLOOKUP(D1898,[29]CODIGOS!$A$1:$I$1872,8,0),"CODIGO INVALIDO ")</f>
        <v>PIFO 2</v>
      </c>
      <c r="H1898" s="20" t="s">
        <v>2487</v>
      </c>
      <c r="I1898" s="37">
        <v>-0.24315882576328399</v>
      </c>
      <c r="J1898" s="129">
        <v>-78.331443967421805</v>
      </c>
      <c r="K1898" s="68">
        <v>45192</v>
      </c>
      <c r="L1898" s="65" t="s">
        <v>42</v>
      </c>
      <c r="M1898" s="53" t="s">
        <v>17</v>
      </c>
      <c r="N1898" s="56">
        <v>0.54166666666666663</v>
      </c>
      <c r="O1898" s="56">
        <v>0.66666666666666663</v>
      </c>
      <c r="P1898" s="37">
        <v>10.8</v>
      </c>
      <c r="Q1898" s="53" t="s">
        <v>46</v>
      </c>
      <c r="R1898" s="37" t="s">
        <v>47</v>
      </c>
      <c r="S1898" s="37" t="s">
        <v>176</v>
      </c>
      <c r="T1898" s="23"/>
      <c r="U1898" s="53" t="s">
        <v>50</v>
      </c>
    </row>
    <row r="1899" spans="1:23" s="185" customFormat="1" ht="15" customHeight="1" x14ac:dyDescent="0.25">
      <c r="A1899" s="53" t="str">
        <f>IFERROR(VLOOKUP(D1899,[28]CODIGOS!$A$1:$I$1872,2,0),"CODIGO INVALIDO ")</f>
        <v>ZONA 9</v>
      </c>
      <c r="B1899" s="53" t="str">
        <f>IFERROR(VLOOKUP(D1899,[28]CODIGOS!$A$1:$I$1872,3,0),"CODIGO INVALIDO ")</f>
        <v>DMQ</v>
      </c>
      <c r="C1899" s="53" t="str">
        <f>IFERROR(VLOOKUP(D1899,[28]CODIGOS!$A$1:$I$1872,4,0),"CODIGO INVALIDO ")</f>
        <v>QUITO</v>
      </c>
      <c r="D1899" s="53" t="s">
        <v>240</v>
      </c>
      <c r="E1899" s="53" t="str">
        <f>IFERROR(VLOOKUP(D1899,[29]CODIGOS!$A$1:$I$1872,6,0),"CODIGO INVALIDO ")</f>
        <v>TUMBACO</v>
      </c>
      <c r="F1899" s="53" t="str">
        <f>IFERROR(VLOOKUP(D1899,[29]CODIGOS!$A$1:$I$1872,7,0),"CODIGO INVALIDO ")</f>
        <v>PIFO</v>
      </c>
      <c r="G1899" s="53" t="str">
        <f>IFERROR(VLOOKUP(D1899,[29]CODIGOS!$A$1:$I$1872,8,0),"CODIGO INVALIDO ")</f>
        <v>PIFO 2</v>
      </c>
      <c r="H1899" s="20" t="s">
        <v>2488</v>
      </c>
      <c r="I1899" s="37">
        <v>-0.239938988329741</v>
      </c>
      <c r="J1899" s="129">
        <v>-78.3312535285949</v>
      </c>
      <c r="K1899" s="68">
        <v>45192</v>
      </c>
      <c r="L1899" s="65" t="s">
        <v>42</v>
      </c>
      <c r="M1899" s="53" t="s">
        <v>17</v>
      </c>
      <c r="N1899" s="56">
        <v>0.60416666666666663</v>
      </c>
      <c r="O1899" s="56">
        <v>0.66666666666666663</v>
      </c>
      <c r="P1899" s="37">
        <v>14.2</v>
      </c>
      <c r="Q1899" s="53" t="s">
        <v>46</v>
      </c>
      <c r="R1899" s="37" t="s">
        <v>47</v>
      </c>
      <c r="S1899" s="37" t="s">
        <v>176</v>
      </c>
      <c r="T1899" s="23"/>
      <c r="U1899" s="53" t="s">
        <v>50</v>
      </c>
    </row>
    <row r="1900" spans="1:23" s="185" customFormat="1" ht="15.75" customHeight="1" x14ac:dyDescent="0.25">
      <c r="A1900" s="53" t="str">
        <f>IFERROR(VLOOKUP(D1900,[28]CODIGOS!$A$1:$I$1872,2,0),"CODIGO INVALIDO ")</f>
        <v>ZONA 9</v>
      </c>
      <c r="B1900" s="53" t="str">
        <f>IFERROR(VLOOKUP(D1900,[28]CODIGOS!$A$1:$I$1872,3,0),"CODIGO INVALIDO ")</f>
        <v>DMQ</v>
      </c>
      <c r="C1900" s="53" t="str">
        <f>IFERROR(VLOOKUP(D1900,[28]CODIGOS!$A$1:$I$1872,4,0),"CODIGO INVALIDO ")</f>
        <v>QUITO</v>
      </c>
      <c r="D1900" s="53" t="s">
        <v>524</v>
      </c>
      <c r="E1900" s="53" t="str">
        <f>IFERROR(VLOOKUP(D1900,[29]CODIGOS!$A$1:$I$1872,6,0),"CODIGO INVALIDO ")</f>
        <v>CALDERON</v>
      </c>
      <c r="F1900" s="53" t="str">
        <f>IFERROR(VLOOKUP(D1900,[29]CODIGOS!$A$1:$I$1872,7,0),"CODIGO INVALIDO ")</f>
        <v>GUAYLLABAMBA</v>
      </c>
      <c r="G1900" s="53" t="str">
        <f>IFERROR(VLOOKUP(D1900,[29]CODIGOS!$A$1:$I$1872,8,0),"CODIGO INVALIDO ")</f>
        <v>GUAYLLABAMBA 1</v>
      </c>
      <c r="H1900" s="20" t="s">
        <v>525</v>
      </c>
      <c r="I1900" s="53">
        <v>-6.2081356041221003E-2</v>
      </c>
      <c r="J1900" s="129">
        <v>-78.350041846973497</v>
      </c>
      <c r="K1900" s="24">
        <v>45206</v>
      </c>
      <c r="L1900" s="65" t="s">
        <v>42</v>
      </c>
      <c r="M1900" s="53" t="s">
        <v>17</v>
      </c>
      <c r="N1900" s="56">
        <v>0.54166666666666663</v>
      </c>
      <c r="O1900" s="56">
        <v>0.58333333333333337</v>
      </c>
      <c r="P1900" s="37">
        <v>12.41</v>
      </c>
      <c r="Q1900" s="53" t="s">
        <v>46</v>
      </c>
      <c r="R1900" s="37" t="s">
        <v>47</v>
      </c>
      <c r="S1900" s="37" t="s">
        <v>48</v>
      </c>
      <c r="T1900" s="23" t="s">
        <v>75</v>
      </c>
      <c r="U1900" s="53" t="s">
        <v>50</v>
      </c>
    </row>
    <row r="1901" spans="1:23" s="185" customFormat="1" ht="15.75" customHeight="1" x14ac:dyDescent="0.25">
      <c r="A1901" s="53" t="str">
        <f>IFERROR(VLOOKUP(D1901,[28]CODIGOS!$A$1:$I$1872,2,0),"CODIGO INVALIDO ")</f>
        <v>ZONA 9</v>
      </c>
      <c r="B1901" s="53" t="str">
        <f>IFERROR(VLOOKUP(D1901,[28]CODIGOS!$A$1:$I$1872,3,0),"CODIGO INVALIDO ")</f>
        <v>DMQ</v>
      </c>
      <c r="C1901" s="53" t="str">
        <f>IFERROR(VLOOKUP(D1901,[28]CODIGOS!$A$1:$I$1872,4,0),"CODIGO INVALIDO ")</f>
        <v>QUITO</v>
      </c>
      <c r="D1901" s="53" t="s">
        <v>2489</v>
      </c>
      <c r="E1901" s="53" t="str">
        <f>IFERROR(VLOOKUP(D1901,[29]CODIGOS!$A$1:$I$1872,6,0),"CODIGO INVALIDO ")</f>
        <v>LOS CHILLOS</v>
      </c>
      <c r="F1901" s="53" t="str">
        <f>IFERROR(VLOOKUP(D1901,[29]CODIGOS!$A$1:$I$1872,7,0),"CODIGO INVALIDO ")</f>
        <v>CONOCOTO NORTE</v>
      </c>
      <c r="G1901" s="53" t="str">
        <f>IFERROR(VLOOKUP(D1901,[29]CODIGOS!$A$1:$I$1872,8,0),"CODIGO INVALIDO ")</f>
        <v>CONOCOTO NORTE 1</v>
      </c>
      <c r="H1901" s="20" t="s">
        <v>2490</v>
      </c>
      <c r="I1901" s="53">
        <v>-0.262667808746885</v>
      </c>
      <c r="J1901" s="129">
        <v>-78.472294807434096</v>
      </c>
      <c r="K1901" s="24">
        <v>45206</v>
      </c>
      <c r="L1901" s="65" t="s">
        <v>42</v>
      </c>
      <c r="M1901" s="53" t="s">
        <v>17</v>
      </c>
      <c r="N1901" s="56">
        <v>0.60416666666666663</v>
      </c>
      <c r="O1901" s="56">
        <v>0.64583333333333337</v>
      </c>
      <c r="P1901" s="37">
        <v>27.99</v>
      </c>
      <c r="Q1901" s="53" t="s">
        <v>46</v>
      </c>
      <c r="R1901" s="37" t="s">
        <v>47</v>
      </c>
      <c r="S1901" s="37" t="s">
        <v>83</v>
      </c>
      <c r="T1901" s="23"/>
      <c r="U1901" s="53" t="s">
        <v>50</v>
      </c>
    </row>
    <row r="1902" spans="1:23" s="192" customFormat="1" ht="15.75" customHeight="1" x14ac:dyDescent="0.2">
      <c r="A1902" s="53" t="str">
        <f>IFERROR(VLOOKUP(D1902,[28]CODIGOS!$A$1:$I$1872,2,0),"CODIGO INVALIDO ")</f>
        <v>ZONA 9</v>
      </c>
      <c r="B1902" s="53" t="str">
        <f>IFERROR(VLOOKUP(D1902,[28]CODIGOS!$A$1:$I$1872,3,0),"CODIGO INVALIDO ")</f>
        <v>DMQ</v>
      </c>
      <c r="C1902" s="53" t="str">
        <f>IFERROR(VLOOKUP(D1902,[28]CODIGOS!$A$1:$I$1872,4,0),"CODIGO INVALIDO ")</f>
        <v>QUITO</v>
      </c>
      <c r="D1902" s="74" t="s">
        <v>410</v>
      </c>
      <c r="E1902" s="53" t="str">
        <f>IFERROR(VLOOKUP(D1902,[29]CODIGOS!$A$1:$I$1872,6,0),"CODIGO INVALIDO ")</f>
        <v>QUITUMBE</v>
      </c>
      <c r="F1902" s="53" t="str">
        <f>IFERROR(VLOOKUP(D1902,[29]CODIGOS!$A$1:$I$1872,7,0),"CODIGO INVALIDO ")</f>
        <v>CHILLOGALLO</v>
      </c>
      <c r="G1902" s="53" t="str">
        <f>IFERROR(VLOOKUP(D1902,[29]CODIGOS!$A$1:$I$1872,8,0),"CODIGO INVALIDO ")</f>
        <v>CHILLOGALLO 1</v>
      </c>
      <c r="H1902" s="93" t="s">
        <v>2491</v>
      </c>
      <c r="I1902" s="55">
        <v>-0.28342922813841798</v>
      </c>
      <c r="J1902" s="129">
        <v>-78.561823438490606</v>
      </c>
      <c r="K1902" s="24">
        <v>45224</v>
      </c>
      <c r="L1902" s="45" t="s">
        <v>42</v>
      </c>
      <c r="M1902" s="74" t="s">
        <v>17</v>
      </c>
      <c r="N1902" s="76">
        <v>0.52083333333333337</v>
      </c>
      <c r="O1902" s="76">
        <v>0.58333333333333337</v>
      </c>
      <c r="P1902" s="55">
        <v>8</v>
      </c>
      <c r="Q1902" s="53" t="s">
        <v>46</v>
      </c>
      <c r="R1902" s="23" t="s">
        <v>47</v>
      </c>
      <c r="S1902" s="23" t="s">
        <v>166</v>
      </c>
      <c r="T1902" s="27" t="s">
        <v>598</v>
      </c>
      <c r="U1902" s="74" t="s">
        <v>50</v>
      </c>
    </row>
    <row r="1903" spans="1:23" s="192" customFormat="1" ht="15.75" customHeight="1" x14ac:dyDescent="0.2">
      <c r="A1903" s="53" t="str">
        <f>IFERROR(VLOOKUP(D1903,[28]CODIGOS!$A$1:$I$1872,2,0),"CODIGO INVALIDO ")</f>
        <v>ZONA 9</v>
      </c>
      <c r="B1903" s="53" t="str">
        <f>IFERROR(VLOOKUP(D1903,[28]CODIGOS!$A$1:$I$1872,3,0),"CODIGO INVALIDO ")</f>
        <v>DMQ</v>
      </c>
      <c r="C1903" s="53" t="str">
        <f>IFERROR(VLOOKUP(D1903,[28]CODIGOS!$A$1:$I$1872,4,0),"CODIGO INVALIDO ")</f>
        <v>QUITO</v>
      </c>
      <c r="D1903" s="74" t="s">
        <v>2396</v>
      </c>
      <c r="E1903" s="53" t="str">
        <f>IFERROR(VLOOKUP(D1903,[29]CODIGOS!$A$1:$I$1872,6,0),"CODIGO INVALIDO ")</f>
        <v>TUMBACO</v>
      </c>
      <c r="F1903" s="53" t="str">
        <f>IFERROR(VLOOKUP(D1903,[29]CODIGOS!$A$1:$I$1872,7,0),"CODIGO INVALIDO ")</f>
        <v>PUEMBO</v>
      </c>
      <c r="G1903" s="53" t="str">
        <f>IFERROR(VLOOKUP(D1903,[29]CODIGOS!$A$1:$I$1872,8,0),"CODIGO INVALIDO ")</f>
        <v>PUEMBO 1</v>
      </c>
      <c r="H1903" s="93" t="s">
        <v>241</v>
      </c>
      <c r="I1903" s="55">
        <v>-0.210072025312079</v>
      </c>
      <c r="J1903" s="129">
        <v>-78.364849537610993</v>
      </c>
      <c r="K1903" s="24">
        <v>45225</v>
      </c>
      <c r="L1903" s="45" t="s">
        <v>42</v>
      </c>
      <c r="M1903" s="74" t="s">
        <v>17</v>
      </c>
      <c r="N1903" s="76">
        <v>0.5625</v>
      </c>
      <c r="O1903" s="76">
        <v>0.60416666666666663</v>
      </c>
      <c r="P1903" s="55">
        <v>3.61</v>
      </c>
      <c r="Q1903" s="53" t="s">
        <v>46</v>
      </c>
      <c r="R1903" s="23" t="s">
        <v>47</v>
      </c>
      <c r="S1903" s="23" t="s">
        <v>75</v>
      </c>
      <c r="T1903" s="27" t="s">
        <v>266</v>
      </c>
      <c r="U1903" s="74" t="s">
        <v>50</v>
      </c>
    </row>
    <row r="1904" spans="1:23" s="192" customFormat="1" ht="15" customHeight="1" x14ac:dyDescent="0.2">
      <c r="A1904" s="53" t="str">
        <f>IFERROR(VLOOKUP(D1904,[28]CODIGOS!$A$1:$I$1872,2,0),"CODIGO INVALIDO ")</f>
        <v>ZONA 9</v>
      </c>
      <c r="B1904" s="53" t="str">
        <f>IFERROR(VLOOKUP(D1904,[28]CODIGOS!$A$1:$I$1872,3,0),"CODIGO INVALIDO ")</f>
        <v>DMQ</v>
      </c>
      <c r="C1904" s="53" t="str">
        <f>IFERROR(VLOOKUP(D1904,[28]CODIGOS!$A$1:$I$1872,4,0),"CODIGO INVALIDO ")</f>
        <v>QUITO</v>
      </c>
      <c r="D1904" s="175" t="s">
        <v>2492</v>
      </c>
      <c r="E1904" s="53" t="str">
        <f>IFERROR(VLOOKUP(D1904,[29]CODIGOS!$A$1:$I$1872,6,0),"CODIGO INVALIDO ")</f>
        <v>QUITUMBE</v>
      </c>
      <c r="F1904" s="53" t="str">
        <f>IFERROR(VLOOKUP(D1904,[29]CODIGOS!$A$1:$I$1872,7,0),"CODIGO INVALIDO ")</f>
        <v>GUAMANI</v>
      </c>
      <c r="G1904" s="53" t="str">
        <f>IFERROR(VLOOKUP(D1904,[29]CODIGOS!$A$1:$I$1872,8,0),"CODIGO INVALIDO ")</f>
        <v>GUAMANI 4</v>
      </c>
      <c r="H1904" s="176" t="s">
        <v>2493</v>
      </c>
      <c r="I1904" s="125">
        <v>-0.34709927658407103</v>
      </c>
      <c r="J1904" s="129">
        <v>-78.551167845725999</v>
      </c>
      <c r="K1904" s="24">
        <v>45244</v>
      </c>
      <c r="L1904" s="177" t="s">
        <v>42</v>
      </c>
      <c r="M1904" s="175" t="s">
        <v>17</v>
      </c>
      <c r="N1904" s="178">
        <v>0.625</v>
      </c>
      <c r="O1904" s="178">
        <v>0.70833333333333337</v>
      </c>
      <c r="P1904" s="125">
        <v>14.63</v>
      </c>
      <c r="Q1904" s="53" t="s">
        <v>46</v>
      </c>
      <c r="R1904" s="53" t="s">
        <v>47</v>
      </c>
      <c r="S1904" s="53" t="s">
        <v>75</v>
      </c>
      <c r="T1904" s="125" t="s">
        <v>266</v>
      </c>
      <c r="U1904" s="175" t="s">
        <v>50</v>
      </c>
      <c r="V1904" s="198"/>
      <c r="W1904" s="198"/>
    </row>
    <row r="1905" spans="1:23" s="185" customFormat="1" ht="15" customHeight="1" x14ac:dyDescent="0.25">
      <c r="A1905" s="53" t="str">
        <f>IFERROR(VLOOKUP(D1905,[28]CODIGOS!$A$1:$I$1872,2,0),"CODIGO INVALIDO ")</f>
        <v>ZONA 9</v>
      </c>
      <c r="B1905" s="53" t="str">
        <f>IFERROR(VLOOKUP(D1905,[28]CODIGOS!$A$1:$I$1872,3,0),"CODIGO INVALIDO ")</f>
        <v>DMQ</v>
      </c>
      <c r="C1905" s="53" t="str">
        <f>IFERROR(VLOOKUP(D1905,[28]CODIGOS!$A$1:$I$1872,4,0),"CODIGO INVALIDO ")</f>
        <v>QUITO</v>
      </c>
      <c r="D1905" s="179" t="s">
        <v>2438</v>
      </c>
      <c r="E1905" s="53" t="str">
        <f>IFERROR(VLOOKUP(D1905,[29]CODIGOS!$A$1:$I$1872,6,0),"CODIGO INVALIDO ")</f>
        <v>TUMBACO</v>
      </c>
      <c r="F1905" s="53" t="str">
        <f>IFERROR(VLOOKUP(D1905,[29]CODIGOS!$A$1:$I$1872,7,0),"CODIGO INVALIDO ")</f>
        <v>QUINCHE</v>
      </c>
      <c r="G1905" s="53" t="str">
        <f>IFERROR(VLOOKUP(D1905,[29]CODIGOS!$A$1:$I$1872,8,0),"CODIGO INVALIDO ")</f>
        <v>QUINCHE 2</v>
      </c>
      <c r="H1905" s="180" t="s">
        <v>2494</v>
      </c>
      <c r="I1905" s="181">
        <v>-0.111472536334289</v>
      </c>
      <c r="J1905" s="129">
        <v>-78.280752897262502</v>
      </c>
      <c r="K1905" s="68">
        <v>45245</v>
      </c>
      <c r="L1905" s="182" t="s">
        <v>42</v>
      </c>
      <c r="M1905" s="179" t="s">
        <v>17</v>
      </c>
      <c r="N1905" s="183">
        <v>0.54166666666666663</v>
      </c>
      <c r="O1905" s="183">
        <v>0.625</v>
      </c>
      <c r="P1905" s="181">
        <v>8.0500000000000007</v>
      </c>
      <c r="Q1905" s="179" t="s">
        <v>46</v>
      </c>
      <c r="R1905" s="181" t="s">
        <v>47</v>
      </c>
      <c r="S1905" s="181" t="s">
        <v>83</v>
      </c>
      <c r="T1905" s="181"/>
      <c r="U1905" s="179" t="s">
        <v>50</v>
      </c>
      <c r="V1905" s="199"/>
      <c r="W1905" s="199"/>
    </row>
    <row r="1906" spans="1:23" s="185" customFormat="1" ht="15" customHeight="1" x14ac:dyDescent="0.25">
      <c r="A1906" s="53" t="str">
        <f>IFERROR(VLOOKUP(D1906,[28]CODIGOS!$A$1:$I$1872,2,0),"CODIGO INVALIDO ")</f>
        <v>ZONA 9</v>
      </c>
      <c r="B1906" s="53" t="str">
        <f>IFERROR(VLOOKUP(D1906,[28]CODIGOS!$A$1:$I$1872,3,0),"CODIGO INVALIDO ")</f>
        <v>DMQ</v>
      </c>
      <c r="C1906" s="53" t="str">
        <f>IFERROR(VLOOKUP(D1906,[28]CODIGOS!$A$1:$I$1872,4,0),"CODIGO INVALIDO ")</f>
        <v>QUITO</v>
      </c>
      <c r="D1906" s="179" t="s">
        <v>2495</v>
      </c>
      <c r="E1906" s="53" t="str">
        <f>IFERROR(VLOOKUP(D1906,[29]CODIGOS!$A$1:$I$1872,6,0),"CODIGO INVALIDO ")</f>
        <v>EUGENIO ESPEJO</v>
      </c>
      <c r="F1906" s="53" t="str">
        <f>IFERROR(VLOOKUP(D1906,[29]CODIGOS!$A$1:$I$1872,7,0),"CODIGO INVALIDO ")</f>
        <v>NAYON</v>
      </c>
      <c r="G1906" s="53" t="str">
        <f>IFERROR(VLOOKUP(D1906,[29]CODIGOS!$A$1:$I$1872,8,0),"CODIGO INVALIDO ")</f>
        <v>NAYON 1</v>
      </c>
      <c r="H1906" s="180" t="s">
        <v>2496</v>
      </c>
      <c r="I1906" s="181">
        <v>-0.172610973864362</v>
      </c>
      <c r="J1906" s="129">
        <v>-78.431648210225006</v>
      </c>
      <c r="K1906" s="24">
        <v>45251</v>
      </c>
      <c r="L1906" s="182" t="s">
        <v>42</v>
      </c>
      <c r="M1906" s="179" t="s">
        <v>17</v>
      </c>
      <c r="N1906" s="183">
        <v>0.70833333333333337</v>
      </c>
      <c r="O1906" s="183">
        <v>0.77083333333333337</v>
      </c>
      <c r="P1906" s="181">
        <v>6.01</v>
      </c>
      <c r="Q1906" s="53" t="s">
        <v>46</v>
      </c>
      <c r="R1906" s="53" t="s">
        <v>47</v>
      </c>
      <c r="S1906" s="53" t="s">
        <v>216</v>
      </c>
      <c r="T1906" s="181"/>
      <c r="U1906" s="179" t="s">
        <v>50</v>
      </c>
      <c r="V1906" s="199"/>
      <c r="W1906" s="199"/>
    </row>
    <row r="1907" spans="1:23" s="185" customFormat="1" ht="15" customHeight="1" x14ac:dyDescent="0.25">
      <c r="A1907" s="53" t="str">
        <f>IFERROR(VLOOKUP(D1907,[28]CODIGOS!$A$1:$I$1872,2,0),"CODIGO INVALIDO ")</f>
        <v>ZONA 9</v>
      </c>
      <c r="B1907" s="53" t="str">
        <f>IFERROR(VLOOKUP(D1907,[28]CODIGOS!$A$1:$I$1872,3,0),"CODIGO INVALIDO ")</f>
        <v>DMQ</v>
      </c>
      <c r="C1907" s="53" t="str">
        <f>IFERROR(VLOOKUP(D1907,[28]CODIGOS!$A$1:$I$1872,4,0),"CODIGO INVALIDO ")</f>
        <v>QUITO</v>
      </c>
      <c r="D1907" s="179" t="s">
        <v>2497</v>
      </c>
      <c r="E1907" s="53" t="str">
        <f>IFERROR(VLOOKUP(D1907,[29]CODIGOS!$A$1:$I$1872,6,0),"CODIGO INVALIDO ")</f>
        <v>EUGENIO ESPEJO</v>
      </c>
      <c r="F1907" s="53" t="str">
        <f>IFERROR(VLOOKUP(D1907,[29]CODIGOS!$A$1:$I$1872,7,0),"CODIGO INVALIDO ")</f>
        <v>SAN ISIDRO DEL INCA</v>
      </c>
      <c r="G1907" s="53" t="str">
        <f>IFERROR(VLOOKUP(D1907,[29]CODIGOS!$A$1:$I$1872,8,0),"CODIGO INVALIDO ")</f>
        <v>SAN ISIDRO DEL INCA 4</v>
      </c>
      <c r="H1907" s="180" t="s">
        <v>2498</v>
      </c>
      <c r="I1907" s="181">
        <v>-0.1460554</v>
      </c>
      <c r="J1907" s="129">
        <v>-78.463676800000002</v>
      </c>
      <c r="K1907" s="24">
        <v>45252</v>
      </c>
      <c r="L1907" s="182" t="s">
        <v>42</v>
      </c>
      <c r="M1907" s="179" t="s">
        <v>17</v>
      </c>
      <c r="N1907" s="183">
        <v>0.5625</v>
      </c>
      <c r="O1907" s="183">
        <v>0.64583333333333337</v>
      </c>
      <c r="P1907" s="181">
        <v>8.2100000000000009</v>
      </c>
      <c r="Q1907" s="53" t="s">
        <v>46</v>
      </c>
      <c r="R1907" s="53" t="s">
        <v>47</v>
      </c>
      <c r="S1907" s="53" t="s">
        <v>416</v>
      </c>
      <c r="T1907" s="181" t="s">
        <v>75</v>
      </c>
      <c r="U1907" s="179" t="s">
        <v>50</v>
      </c>
      <c r="V1907" s="199"/>
      <c r="W1907" s="199"/>
    </row>
    <row r="1908" spans="1:23" s="185" customFormat="1" ht="15" customHeight="1" x14ac:dyDescent="0.25">
      <c r="A1908" s="53" t="str">
        <f>IFERROR(VLOOKUP(D1908,[28]CODIGOS!$A$1:$I$1872,2,0),"CODIGO INVALIDO ")</f>
        <v>ZONA 9</v>
      </c>
      <c r="B1908" s="53" t="str">
        <f>IFERROR(VLOOKUP(D1908,[28]CODIGOS!$A$1:$I$1872,3,0),"CODIGO INVALIDO ")</f>
        <v>DMQ</v>
      </c>
      <c r="C1908" s="53" t="str">
        <f>IFERROR(VLOOKUP(D1908,[28]CODIGOS!$A$1:$I$1872,4,0),"CODIGO INVALIDO ")</f>
        <v>QUITO</v>
      </c>
      <c r="D1908" s="179" t="s">
        <v>211</v>
      </c>
      <c r="E1908" s="53" t="str">
        <f>IFERROR(VLOOKUP(D1908,[29]CODIGOS!$A$1:$I$1872,6,0),"CODIGO INVALIDO ")</f>
        <v>TUMBACO</v>
      </c>
      <c r="F1908" s="53" t="str">
        <f>IFERROR(VLOOKUP(D1908,[29]CODIGOS!$A$1:$I$1872,7,0),"CODIGO INVALIDO ")</f>
        <v>CHECA</v>
      </c>
      <c r="G1908" s="53" t="str">
        <f>IFERROR(VLOOKUP(D1908,[29]CODIGOS!$A$1:$I$1872,8,0),"CODIGO INVALIDO ")</f>
        <v>CHECA 1</v>
      </c>
      <c r="H1908" s="180" t="s">
        <v>2499</v>
      </c>
      <c r="I1908" s="181">
        <v>-0.13235963186411301</v>
      </c>
      <c r="J1908" s="129">
        <v>-78.300855725701695</v>
      </c>
      <c r="K1908" s="24">
        <v>45253</v>
      </c>
      <c r="L1908" s="182" t="s">
        <v>42</v>
      </c>
      <c r="M1908" s="179" t="s">
        <v>17</v>
      </c>
      <c r="N1908" s="183">
        <v>0.47916666666666669</v>
      </c>
      <c r="O1908" s="183">
        <v>0.5625</v>
      </c>
      <c r="P1908" s="181">
        <v>6.71</v>
      </c>
      <c r="Q1908" s="53" t="s">
        <v>46</v>
      </c>
      <c r="R1908" s="53" t="s">
        <v>47</v>
      </c>
      <c r="S1908" s="53" t="s">
        <v>75</v>
      </c>
      <c r="T1908" s="181" t="s">
        <v>416</v>
      </c>
      <c r="U1908" s="179" t="s">
        <v>50</v>
      </c>
      <c r="V1908" s="199"/>
      <c r="W1908" s="199"/>
    </row>
    <row r="1909" spans="1:23" s="185" customFormat="1" ht="15" customHeight="1" x14ac:dyDescent="0.25">
      <c r="A1909" s="53" t="str">
        <f>IFERROR(VLOOKUP(D1909,[28]CODIGOS!$A$1:$I$1872,2,0),"CODIGO INVALIDO ")</f>
        <v>ZONA 9</v>
      </c>
      <c r="B1909" s="53" t="str">
        <f>IFERROR(VLOOKUP(D1909,[28]CODIGOS!$A$1:$I$1872,3,0),"CODIGO INVALIDO ")</f>
        <v>DMQ</v>
      </c>
      <c r="C1909" s="53" t="str">
        <f>IFERROR(VLOOKUP(D1909,[28]CODIGOS!$A$1:$I$1872,4,0),"CODIGO INVALIDO ")</f>
        <v>QUITO</v>
      </c>
      <c r="D1909" s="179" t="s">
        <v>211</v>
      </c>
      <c r="E1909" s="53" t="str">
        <f>IFERROR(VLOOKUP(D1909,[29]CODIGOS!$A$1:$I$1872,6,0),"CODIGO INVALIDO ")</f>
        <v>TUMBACO</v>
      </c>
      <c r="F1909" s="53" t="str">
        <f>IFERROR(VLOOKUP(D1909,[29]CODIGOS!$A$1:$I$1872,7,0),"CODIGO INVALIDO ")</f>
        <v>CHECA</v>
      </c>
      <c r="G1909" s="53" t="str">
        <f>IFERROR(VLOOKUP(D1909,[29]CODIGOS!$A$1:$I$1872,8,0),"CODIGO INVALIDO ")</f>
        <v>CHECA 1</v>
      </c>
      <c r="H1909" s="180" t="s">
        <v>2469</v>
      </c>
      <c r="I1909" s="181">
        <v>-0.13330566777220701</v>
      </c>
      <c r="J1909" s="129">
        <v>-78.297125101089406</v>
      </c>
      <c r="K1909" s="24">
        <v>45254</v>
      </c>
      <c r="L1909" s="182" t="s">
        <v>42</v>
      </c>
      <c r="M1909" s="179" t="s">
        <v>17</v>
      </c>
      <c r="N1909" s="183">
        <v>0.33333333333333331</v>
      </c>
      <c r="O1909" s="183">
        <v>0.70833333333333337</v>
      </c>
      <c r="P1909" s="181">
        <v>22.77</v>
      </c>
      <c r="Q1909" s="53" t="s">
        <v>46</v>
      </c>
      <c r="R1909" s="53" t="s">
        <v>47</v>
      </c>
      <c r="S1909" s="53" t="s">
        <v>216</v>
      </c>
      <c r="T1909" s="181"/>
      <c r="U1909" s="179" t="s">
        <v>50</v>
      </c>
      <c r="V1909" s="199"/>
      <c r="W1909" s="199"/>
    </row>
    <row r="1910" spans="1:23" s="185" customFormat="1" ht="15" customHeight="1" x14ac:dyDescent="0.2">
      <c r="A1910" s="53" t="str">
        <f>IFERROR(VLOOKUP(D1910,[28]CODIGOS!$A$1:$I$1872,2,0),"CODIGO INVALIDO ")</f>
        <v>ZONA 9</v>
      </c>
      <c r="B1910" s="53" t="str">
        <f>IFERROR(VLOOKUP(D1910,[28]CODIGOS!$A$1:$I$1872,3,0),"CODIGO INVALIDO ")</f>
        <v>DMQ</v>
      </c>
      <c r="C1910" s="53" t="str">
        <f>IFERROR(VLOOKUP(D1910,[28]CODIGOS!$A$1:$I$1872,4,0),"CODIGO INVALIDO ")</f>
        <v>QUITO</v>
      </c>
      <c r="D1910" s="179" t="s">
        <v>2500</v>
      </c>
      <c r="E1910" s="53" t="str">
        <f>IFERROR(VLOOKUP(D1910,[29]CODIGOS!$A$1:$I$1872,6,0),"CODIGO INVALIDO ")</f>
        <v>EUGENIO ESPEJO</v>
      </c>
      <c r="F1910" s="53" t="str">
        <f>IFERROR(VLOOKUP(D1910,[29]CODIGOS!$A$1:$I$1872,7,0),"CODIGO INVALIDO ")</f>
        <v>SAN ISIDRO DEL INCA</v>
      </c>
      <c r="G1910" s="53" t="str">
        <f>IFERROR(VLOOKUP(D1910,[29]CODIGOS!$A$1:$I$1872,8,0),"CODIGO INVALIDO ")</f>
        <v>SAN ISIDRO DEL INCA 3</v>
      </c>
      <c r="H1910" s="180" t="s">
        <v>2501</v>
      </c>
      <c r="I1910" s="181">
        <v>-0.13782415545225599</v>
      </c>
      <c r="J1910" s="129">
        <v>-78.456301619269993</v>
      </c>
      <c r="K1910" s="24">
        <v>45255</v>
      </c>
      <c r="L1910" s="182" t="s">
        <v>42</v>
      </c>
      <c r="M1910" s="179" t="s">
        <v>17</v>
      </c>
      <c r="N1910" s="183">
        <v>0.33333333333333331</v>
      </c>
      <c r="O1910" s="183">
        <v>0.70833333333333337</v>
      </c>
      <c r="P1910" s="181">
        <v>7.55</v>
      </c>
      <c r="Q1910" s="179" t="s">
        <v>46</v>
      </c>
      <c r="R1910" s="125" t="s">
        <v>47</v>
      </c>
      <c r="S1910" s="125" t="s">
        <v>2145</v>
      </c>
      <c r="T1910" s="181" t="s">
        <v>598</v>
      </c>
      <c r="U1910" s="179" t="s">
        <v>50</v>
      </c>
      <c r="V1910" s="199"/>
      <c r="W1910" s="199"/>
    </row>
    <row r="1911" spans="1:23" s="195" customFormat="1" ht="15" customHeight="1" x14ac:dyDescent="0.2">
      <c r="A1911" s="150" t="str">
        <f>IFERROR(VLOOKUP(D1911,[28]CODIGOS!$A$1:$I$1872,2,0),"CODIGO INVALIDO ")</f>
        <v>ZONA 9</v>
      </c>
      <c r="B1911" s="150" t="str">
        <f>IFERROR(VLOOKUP(D1911,[28]CODIGOS!$A$1:$I$1872,3,0),"CODIGO INVALIDO ")</f>
        <v>DMQ</v>
      </c>
      <c r="C1911" s="150" t="str">
        <f>IFERROR(VLOOKUP(D1911,[28]CODIGOS!$A$1:$I$1872,4,0),"CODIGO INVALIDO ")</f>
        <v>QUITO</v>
      </c>
      <c r="D1911" s="151" t="s">
        <v>2502</v>
      </c>
      <c r="E1911" s="150" t="str">
        <f>IFERROR(VLOOKUP(D1911,[29]CODIGOS!$A$1:$I$1872,6,0),"CODIGO INVALIDO ")</f>
        <v>ELOY ALFARO-DMQ</v>
      </c>
      <c r="F1911" s="150" t="str">
        <f>IFERROR(VLOOKUP(D1911,[29]CODIGOS!$A$1:$I$1872,7,0),"CODIGO INVALIDO ")</f>
        <v>MENA</v>
      </c>
      <c r="G1911" s="150" t="str">
        <f>IFERROR(VLOOKUP(D1911,[29]CODIGOS!$A$1:$I$1872,8,0),"CODIGO INVALIDO ")</f>
        <v>MENA 3</v>
      </c>
      <c r="H1911" s="184" t="s">
        <v>2503</v>
      </c>
      <c r="I1911" s="55">
        <v>-0.26428028401640702</v>
      </c>
      <c r="J1911" s="129">
        <v>-78.550582430829294</v>
      </c>
      <c r="K1911" s="41">
        <v>45265</v>
      </c>
      <c r="L1911" s="33" t="s">
        <v>42</v>
      </c>
      <c r="M1911" s="151" t="s">
        <v>17</v>
      </c>
      <c r="N1911" s="76">
        <v>0.625</v>
      </c>
      <c r="O1911" s="76">
        <v>0.70833333333333337</v>
      </c>
      <c r="P1911" s="55">
        <v>3.72</v>
      </c>
      <c r="Q1911" s="151" t="s">
        <v>46</v>
      </c>
      <c r="R1911" s="78" t="s">
        <v>47</v>
      </c>
      <c r="S1911" s="78" t="s">
        <v>166</v>
      </c>
      <c r="T1911" s="78"/>
      <c r="U1911" s="151" t="s">
        <v>1544</v>
      </c>
      <c r="V1911" s="200"/>
      <c r="W1911" s="200"/>
    </row>
    <row r="1912" spans="1:23" s="195" customFormat="1" ht="15" customHeight="1" x14ac:dyDescent="0.2">
      <c r="A1912" s="150" t="str">
        <f>IFERROR(VLOOKUP(D1912,[28]CODIGOS!$A$1:$I$1872,2,0),"CODIGO INVALIDO ")</f>
        <v>ZONA 9</v>
      </c>
      <c r="B1912" s="150" t="str">
        <f>IFERROR(VLOOKUP(D1912,[28]CODIGOS!$A$1:$I$1872,3,0),"CODIGO INVALIDO ")</f>
        <v>DMQ</v>
      </c>
      <c r="C1912" s="150" t="str">
        <f>IFERROR(VLOOKUP(D1912,[28]CODIGOS!$A$1:$I$1872,4,0),"CODIGO INVALIDO ")</f>
        <v>QUITO</v>
      </c>
      <c r="D1912" s="151" t="s">
        <v>323</v>
      </c>
      <c r="E1912" s="150" t="str">
        <f>IFERROR(VLOOKUP(D1912,[29]CODIGOS!$A$1:$I$1872,6,0),"CODIGO INVALIDO ")</f>
        <v>LA DELICIA</v>
      </c>
      <c r="F1912" s="150" t="str">
        <f>IFERROR(VLOOKUP(D1912,[29]CODIGOS!$A$1:$I$1872,7,0),"CODIGO INVALIDO ")</f>
        <v>SAN ANTONIO BAJO</v>
      </c>
      <c r="G1912" s="150" t="str">
        <f>IFERROR(VLOOKUP(D1912,[29]CODIGOS!$A$1:$I$1872,8,0),"CODIGO INVALIDO ")</f>
        <v>SAN ANTONIO BAJO 1</v>
      </c>
      <c r="H1912" s="184" t="s">
        <v>821</v>
      </c>
      <c r="I1912" s="55">
        <v>-1.7848312593387899E-2</v>
      </c>
      <c r="J1912" s="129">
        <v>-78.472442999482098</v>
      </c>
      <c r="K1912" s="41">
        <v>45266</v>
      </c>
      <c r="L1912" s="33" t="s">
        <v>42</v>
      </c>
      <c r="M1912" s="151" t="s">
        <v>17</v>
      </c>
      <c r="N1912" s="76">
        <v>0.58333333333333337</v>
      </c>
      <c r="O1912" s="76">
        <v>0.66666666666666663</v>
      </c>
      <c r="P1912" s="55">
        <v>5.97</v>
      </c>
      <c r="Q1912" s="151" t="s">
        <v>46</v>
      </c>
      <c r="R1912" s="78" t="s">
        <v>47</v>
      </c>
      <c r="S1912" s="78" t="s">
        <v>2504</v>
      </c>
      <c r="T1912" s="78" t="s">
        <v>372</v>
      </c>
      <c r="U1912" s="151" t="s">
        <v>1544</v>
      </c>
      <c r="V1912" s="200"/>
      <c r="W1912" s="200"/>
    </row>
    <row r="1913" spans="1:23" s="195" customFormat="1" ht="15" customHeight="1" x14ac:dyDescent="0.2">
      <c r="A1913" s="150" t="str">
        <f>IFERROR(VLOOKUP(D1913,[28]CODIGOS!$A$1:$I$1872,2,0),"CODIGO INVALIDO ")</f>
        <v>ZONA 9</v>
      </c>
      <c r="B1913" s="150" t="str">
        <f>IFERROR(VLOOKUP(D1913,[28]CODIGOS!$A$1:$I$1872,3,0),"CODIGO INVALIDO ")</f>
        <v>DMQ</v>
      </c>
      <c r="C1913" s="150" t="str">
        <f>IFERROR(VLOOKUP(D1913,[28]CODIGOS!$A$1:$I$1872,4,0),"CODIGO INVALIDO ")</f>
        <v>QUITO</v>
      </c>
      <c r="D1913" s="151" t="s">
        <v>2500</v>
      </c>
      <c r="E1913" s="150" t="str">
        <f>IFERROR(VLOOKUP(D1913,[29]CODIGOS!$A$1:$I$1872,6,0),"CODIGO INVALIDO ")</f>
        <v>EUGENIO ESPEJO</v>
      </c>
      <c r="F1913" s="150" t="str">
        <f>IFERROR(VLOOKUP(D1913,[29]CODIGOS!$A$1:$I$1872,7,0),"CODIGO INVALIDO ")</f>
        <v>SAN ISIDRO DEL INCA</v>
      </c>
      <c r="G1913" s="150" t="str">
        <f>IFERROR(VLOOKUP(D1913,[29]CODIGOS!$A$1:$I$1872,8,0),"CODIGO INVALIDO ")</f>
        <v>SAN ISIDRO DEL INCA 3</v>
      </c>
      <c r="H1913" s="184" t="s">
        <v>2505</v>
      </c>
      <c r="I1913" s="55">
        <v>-0.13733549406010001</v>
      </c>
      <c r="J1913" s="129">
        <v>-78.4560658621063</v>
      </c>
      <c r="K1913" s="41">
        <v>45267</v>
      </c>
      <c r="L1913" s="33" t="s">
        <v>42</v>
      </c>
      <c r="M1913" s="151" t="s">
        <v>17</v>
      </c>
      <c r="N1913" s="76">
        <v>0.47916666666666669</v>
      </c>
      <c r="O1913" s="76">
        <v>0.52083333333333337</v>
      </c>
      <c r="P1913" s="55">
        <v>12.99</v>
      </c>
      <c r="Q1913" s="151" t="s">
        <v>46</v>
      </c>
      <c r="R1913" s="78" t="s">
        <v>47</v>
      </c>
      <c r="S1913" s="78" t="s">
        <v>48</v>
      </c>
      <c r="T1913" s="78" t="s">
        <v>165</v>
      </c>
      <c r="U1913" s="151" t="s">
        <v>1544</v>
      </c>
      <c r="V1913" s="200"/>
      <c r="W1913" s="200"/>
    </row>
    <row r="1914" spans="1:23" s="195" customFormat="1" ht="15" customHeight="1" x14ac:dyDescent="0.2">
      <c r="A1914" s="150" t="str">
        <f>IFERROR(VLOOKUP(D1914,[28]CODIGOS!$A$1:$I$1872,2,0),"CODIGO INVALIDO ")</f>
        <v>ZONA 9</v>
      </c>
      <c r="B1914" s="150" t="str">
        <f>IFERROR(VLOOKUP(D1914,[28]CODIGOS!$A$1:$I$1872,3,0),"CODIGO INVALIDO ")</f>
        <v>DMQ</v>
      </c>
      <c r="C1914" s="150" t="str">
        <f>IFERROR(VLOOKUP(D1914,[28]CODIGOS!$A$1:$I$1872,4,0),"CODIGO INVALIDO ")</f>
        <v>QUITO</v>
      </c>
      <c r="D1914" s="151" t="s">
        <v>2500</v>
      </c>
      <c r="E1914" s="150" t="str">
        <f>IFERROR(VLOOKUP(D1914,[29]CODIGOS!$A$1:$I$1872,6,0),"CODIGO INVALIDO ")</f>
        <v>EUGENIO ESPEJO</v>
      </c>
      <c r="F1914" s="150" t="str">
        <f>IFERROR(VLOOKUP(D1914,[29]CODIGOS!$A$1:$I$1872,7,0),"CODIGO INVALIDO ")</f>
        <v>SAN ISIDRO DEL INCA</v>
      </c>
      <c r="G1914" s="150" t="str">
        <f>IFERROR(VLOOKUP(D1914,[29]CODIGOS!$A$1:$I$1872,8,0),"CODIGO INVALIDO ")</f>
        <v>SAN ISIDRO DEL INCA 3</v>
      </c>
      <c r="H1914" s="184" t="s">
        <v>2505</v>
      </c>
      <c r="I1914" s="55">
        <v>-0.13737218274826599</v>
      </c>
      <c r="J1914" s="129">
        <v>-78.456034468522205</v>
      </c>
      <c r="K1914" s="41">
        <v>45267</v>
      </c>
      <c r="L1914" s="33" t="s">
        <v>42</v>
      </c>
      <c r="M1914" s="151" t="s">
        <v>17</v>
      </c>
      <c r="N1914" s="76">
        <v>0.5625</v>
      </c>
      <c r="O1914" s="76">
        <v>0.64583333333333337</v>
      </c>
      <c r="P1914" s="55">
        <v>17.649999999999999</v>
      </c>
      <c r="Q1914" s="151" t="s">
        <v>46</v>
      </c>
      <c r="R1914" s="78" t="s">
        <v>47</v>
      </c>
      <c r="S1914" s="78" t="s">
        <v>48</v>
      </c>
      <c r="T1914" s="78" t="s">
        <v>165</v>
      </c>
      <c r="U1914" s="151" t="s">
        <v>1544</v>
      </c>
      <c r="V1914" s="200"/>
      <c r="W1914" s="200"/>
    </row>
    <row r="1915" spans="1:23" s="195" customFormat="1" ht="15" customHeight="1" x14ac:dyDescent="0.2">
      <c r="A1915" s="150" t="str">
        <f>IFERROR(VLOOKUP(D1915,[28]CODIGOS!$A$1:$I$1872,2,0),"CODIGO INVALIDO ")</f>
        <v>ZONA 9</v>
      </c>
      <c r="B1915" s="150" t="str">
        <f>IFERROR(VLOOKUP(D1915,[28]CODIGOS!$A$1:$I$1872,3,0),"CODIGO INVALIDO ")</f>
        <v>DMQ</v>
      </c>
      <c r="C1915" s="150" t="str">
        <f>IFERROR(VLOOKUP(D1915,[28]CODIGOS!$A$1:$I$1872,4,0),"CODIGO INVALIDO ")</f>
        <v>QUITO</v>
      </c>
      <c r="D1915" s="151" t="s">
        <v>240</v>
      </c>
      <c r="E1915" s="150" t="str">
        <f>IFERROR(VLOOKUP(D1915,[29]CODIGOS!$A$1:$I$1872,6,0),"CODIGO INVALIDO ")</f>
        <v>TUMBACO</v>
      </c>
      <c r="F1915" s="150" t="str">
        <f>IFERROR(VLOOKUP(D1915,[29]CODIGOS!$A$1:$I$1872,7,0),"CODIGO INVALIDO ")</f>
        <v>PIFO</v>
      </c>
      <c r="G1915" s="150" t="str">
        <f>IFERROR(VLOOKUP(D1915,[29]CODIGOS!$A$1:$I$1872,8,0),"CODIGO INVALIDO ")</f>
        <v>PIFO 2</v>
      </c>
      <c r="H1915" s="184" t="s">
        <v>2506</v>
      </c>
      <c r="I1915" s="93">
        <v>-0.24276900000000001</v>
      </c>
      <c r="J1915" s="129">
        <v>-78.318207000000001</v>
      </c>
      <c r="K1915" s="41">
        <v>45268</v>
      </c>
      <c r="L1915" s="33" t="s">
        <v>42</v>
      </c>
      <c r="M1915" s="151" t="s">
        <v>17</v>
      </c>
      <c r="N1915" s="76">
        <v>0.81944444444444453</v>
      </c>
      <c r="O1915" s="76">
        <v>0.95833333333333337</v>
      </c>
      <c r="P1915" s="55">
        <v>19.489999999999998</v>
      </c>
      <c r="Q1915" s="151" t="s">
        <v>46</v>
      </c>
      <c r="R1915" s="78" t="s">
        <v>47</v>
      </c>
      <c r="S1915" s="78" t="s">
        <v>382</v>
      </c>
      <c r="T1915" s="78" t="s">
        <v>1068</v>
      </c>
      <c r="U1915" s="151" t="s">
        <v>1544</v>
      </c>
    </row>
    <row r="1916" spans="1:23" s="195" customFormat="1" ht="15" customHeight="1" x14ac:dyDescent="0.2">
      <c r="A1916" s="150" t="str">
        <f>IFERROR(VLOOKUP(D1916,[28]CODIGOS!$A$1:$I$1872,2,0),"CODIGO INVALIDO ")</f>
        <v>ZONA 9</v>
      </c>
      <c r="B1916" s="150" t="str">
        <f>IFERROR(VLOOKUP(D1916,[28]CODIGOS!$A$1:$I$1872,3,0),"CODIGO INVALIDO ")</f>
        <v>DMQ</v>
      </c>
      <c r="C1916" s="150" t="str">
        <f>IFERROR(VLOOKUP(D1916,[28]CODIGOS!$A$1:$I$1872,4,0),"CODIGO INVALIDO ")</f>
        <v>QUITO</v>
      </c>
      <c r="D1916" s="151" t="s">
        <v>2489</v>
      </c>
      <c r="E1916" s="150" t="str">
        <f>IFERROR(VLOOKUP(D1916,[29]CODIGOS!$A$1:$I$1872,6,0),"CODIGO INVALIDO ")</f>
        <v>LOS CHILLOS</v>
      </c>
      <c r="F1916" s="150" t="str">
        <f>IFERROR(VLOOKUP(D1916,[29]CODIGOS!$A$1:$I$1872,7,0),"CODIGO INVALIDO ")</f>
        <v>CONOCOTO NORTE</v>
      </c>
      <c r="G1916" s="150" t="str">
        <f>IFERROR(VLOOKUP(D1916,[29]CODIGOS!$A$1:$I$1872,8,0),"CODIGO INVALIDO ")</f>
        <v>CONOCOTO NORTE 1</v>
      </c>
      <c r="H1916" s="184" t="s">
        <v>2507</v>
      </c>
      <c r="I1916" s="55">
        <v>-0.26901876754329301</v>
      </c>
      <c r="J1916" s="122">
        <v>-78.4627603880067</v>
      </c>
      <c r="K1916" s="67">
        <v>45271</v>
      </c>
      <c r="L1916" s="33" t="s">
        <v>42</v>
      </c>
      <c r="M1916" s="151" t="s">
        <v>17</v>
      </c>
      <c r="N1916" s="76">
        <v>0.66666666666666663</v>
      </c>
      <c r="O1916" s="76">
        <v>0.72916666666666663</v>
      </c>
      <c r="P1916" s="55">
        <v>6.36</v>
      </c>
      <c r="Q1916" s="151" t="s">
        <v>46</v>
      </c>
      <c r="R1916" s="78" t="s">
        <v>47</v>
      </c>
      <c r="S1916" s="78" t="s">
        <v>75</v>
      </c>
      <c r="T1916" s="78" t="s">
        <v>451</v>
      </c>
      <c r="U1916" s="151" t="s">
        <v>1544</v>
      </c>
      <c r="V1916" s="200"/>
      <c r="W1916" s="200"/>
    </row>
    <row r="1917" spans="1:23" s="195" customFormat="1" ht="15" customHeight="1" x14ac:dyDescent="0.2">
      <c r="A1917" s="150" t="str">
        <f>IFERROR(VLOOKUP(D1917,[28]CODIGOS!$A$1:$I$1872,2,0),"CODIGO INVALIDO ")</f>
        <v>ZONA 9</v>
      </c>
      <c r="B1917" s="150" t="str">
        <f>IFERROR(VLOOKUP(D1917,[28]CODIGOS!$A$1:$I$1872,3,0),"CODIGO INVALIDO ")</f>
        <v>DMQ</v>
      </c>
      <c r="C1917" s="150" t="str">
        <f>IFERROR(VLOOKUP(D1917,[28]CODIGOS!$A$1:$I$1872,4,0),"CODIGO INVALIDO ")</f>
        <v>QUITO</v>
      </c>
      <c r="D1917" s="151" t="s">
        <v>759</v>
      </c>
      <c r="E1917" s="150" t="str">
        <f>IFERROR(VLOOKUP(D1917,[29]CODIGOS!$A$1:$I$1872,6,0),"CODIGO INVALIDO ")</f>
        <v>LOS CHILLOS</v>
      </c>
      <c r="F1917" s="150" t="str">
        <f>IFERROR(VLOOKUP(D1917,[29]CODIGOS!$A$1:$I$1872,7,0),"CODIGO INVALIDO ")</f>
        <v>ALANGASI</v>
      </c>
      <c r="G1917" s="150" t="str">
        <f>IFERROR(VLOOKUP(D1917,[29]CODIGOS!$A$1:$I$1872,8,0),"CODIGO INVALIDO ")</f>
        <v>ALANGASI 2</v>
      </c>
      <c r="H1917" s="184" t="s">
        <v>2508</v>
      </c>
      <c r="I1917" s="55">
        <v>-0.28945995000000002</v>
      </c>
      <c r="J1917" s="122">
        <v>-78.444533449999994</v>
      </c>
      <c r="K1917" s="67">
        <v>45272</v>
      </c>
      <c r="L1917" s="33" t="s">
        <v>42</v>
      </c>
      <c r="M1917" s="151" t="s">
        <v>17</v>
      </c>
      <c r="N1917" s="76">
        <v>0.70833333333333337</v>
      </c>
      <c r="O1917" s="76">
        <v>0.77083333333333337</v>
      </c>
      <c r="P1917" s="55">
        <v>11.05</v>
      </c>
      <c r="Q1917" s="151" t="s">
        <v>46</v>
      </c>
      <c r="R1917" s="78" t="s">
        <v>47</v>
      </c>
      <c r="S1917" s="78" t="s">
        <v>1429</v>
      </c>
      <c r="T1917" s="78"/>
      <c r="U1917" s="151" t="s">
        <v>1544</v>
      </c>
      <c r="V1917" s="200"/>
      <c r="W1917" s="200"/>
    </row>
    <row r="1918" spans="1:23" s="195" customFormat="1" ht="15" customHeight="1" x14ac:dyDescent="0.2">
      <c r="A1918" s="150" t="str">
        <f>IFERROR(VLOOKUP(D1918,[28]CODIGOS!$A$1:$I$1872,2,0),"CODIGO INVALIDO ")</f>
        <v>ZONA 9</v>
      </c>
      <c r="B1918" s="150" t="str">
        <f>IFERROR(VLOOKUP(D1918,[28]CODIGOS!$A$1:$I$1872,3,0),"CODIGO INVALIDO ")</f>
        <v>DMQ</v>
      </c>
      <c r="C1918" s="150" t="str">
        <f>IFERROR(VLOOKUP(D1918,[28]CODIGOS!$A$1:$I$1872,4,0),"CODIGO INVALIDO ")</f>
        <v>QUITO</v>
      </c>
      <c r="D1918" s="151" t="s">
        <v>2509</v>
      </c>
      <c r="E1918" s="150" t="str">
        <f>IFERROR(VLOOKUP(D1918,[29]CODIGOS!$A$1:$I$1872,6,0),"CODIGO INVALIDO ")</f>
        <v>LA DELICIA</v>
      </c>
      <c r="F1918" s="150" t="str">
        <f>IFERROR(VLOOKUP(D1918,[29]CODIGOS!$A$1:$I$1872,7,0),"CODIGO INVALIDO ")</f>
        <v>LA ROLDOS</v>
      </c>
      <c r="G1918" s="150" t="str">
        <f>IFERROR(VLOOKUP(D1918,[29]CODIGOS!$A$1:$I$1872,8,0),"CODIGO INVALIDO ")</f>
        <v>LA ROLDOS 1</v>
      </c>
      <c r="H1918" s="184" t="s">
        <v>2510</v>
      </c>
      <c r="I1918" s="55">
        <v>-6.3526571366107995E-2</v>
      </c>
      <c r="J1918" s="122">
        <v>-78.497888744307403</v>
      </c>
      <c r="K1918" s="67">
        <v>45272</v>
      </c>
      <c r="L1918" s="33" t="s">
        <v>42</v>
      </c>
      <c r="M1918" s="151" t="s">
        <v>17</v>
      </c>
      <c r="N1918" s="76">
        <v>0.625</v>
      </c>
      <c r="O1918" s="76">
        <v>0.72916666666666663</v>
      </c>
      <c r="P1918" s="55">
        <v>5.87</v>
      </c>
      <c r="Q1918" s="151" t="s">
        <v>46</v>
      </c>
      <c r="R1918" s="78" t="s">
        <v>47</v>
      </c>
      <c r="S1918" s="78" t="s">
        <v>83</v>
      </c>
      <c r="T1918" s="78"/>
      <c r="U1918" s="151" t="s">
        <v>1544</v>
      </c>
      <c r="V1918" s="200"/>
      <c r="W1918" s="200"/>
    </row>
    <row r="1919" spans="1:23" s="195" customFormat="1" ht="15" customHeight="1" x14ac:dyDescent="0.2">
      <c r="A1919" s="150" t="str">
        <f>IFERROR(VLOOKUP(D1919,[28]CODIGOS!$A$1:$I$1872,2,0),"CODIGO INVALIDO ")</f>
        <v>ZONA 9</v>
      </c>
      <c r="B1919" s="150" t="str">
        <f>IFERROR(VLOOKUP(D1919,[28]CODIGOS!$A$1:$I$1872,3,0),"CODIGO INVALIDO ")</f>
        <v>DMQ</v>
      </c>
      <c r="C1919" s="150" t="str">
        <f>IFERROR(VLOOKUP(D1919,[28]CODIGOS!$A$1:$I$1872,4,0),"CODIGO INVALIDO ")</f>
        <v>QUITO</v>
      </c>
      <c r="D1919" s="151" t="s">
        <v>2511</v>
      </c>
      <c r="E1919" s="150" t="str">
        <f>IFERROR(VLOOKUP(D1919,[29]CODIGOS!$A$1:$I$1872,6,0),"CODIGO INVALIDO ")</f>
        <v>MANUELA SAENZ</v>
      </c>
      <c r="F1919" s="150" t="str">
        <f>IFERROR(VLOOKUP(D1919,[29]CODIGOS!$A$1:$I$1872,7,0),"CODIGO INVALIDO ")</f>
        <v>PUENGASI</v>
      </c>
      <c r="G1919" s="150" t="str">
        <f>IFERROR(VLOOKUP(D1919,[29]CODIGOS!$A$1:$I$1872,8,0),"CODIGO INVALIDO ")</f>
        <v>PUENGASI 4</v>
      </c>
      <c r="H1919" s="184" t="s">
        <v>2512</v>
      </c>
      <c r="I1919" s="55">
        <v>-0.24419986841447</v>
      </c>
      <c r="J1919" s="122">
        <v>-78.495317063949997</v>
      </c>
      <c r="K1919" s="41">
        <v>45273</v>
      </c>
      <c r="L1919" s="33" t="s">
        <v>42</v>
      </c>
      <c r="M1919" s="151" t="s">
        <v>17</v>
      </c>
      <c r="N1919" s="76">
        <v>0.64583333333333337</v>
      </c>
      <c r="O1919" s="76">
        <v>0.70833333333333337</v>
      </c>
      <c r="P1919" s="55">
        <v>3.89</v>
      </c>
      <c r="Q1919" s="151" t="s">
        <v>46</v>
      </c>
      <c r="R1919" s="78" t="s">
        <v>47</v>
      </c>
      <c r="S1919" s="78" t="s">
        <v>1429</v>
      </c>
      <c r="T1919" s="78"/>
      <c r="U1919" s="151" t="s">
        <v>1544</v>
      </c>
      <c r="V1919" s="200"/>
      <c r="W1919" s="200"/>
    </row>
    <row r="1920" spans="1:23" s="195" customFormat="1" ht="15" customHeight="1" x14ac:dyDescent="0.2">
      <c r="A1920" s="150" t="str">
        <f>IFERROR(VLOOKUP(D1920,[28]CODIGOS!$A$1:$I$1872,2,0),"CODIGO INVALIDO ")</f>
        <v>ZONA 9</v>
      </c>
      <c r="B1920" s="150" t="str">
        <f>IFERROR(VLOOKUP(D1920,[28]CODIGOS!$A$1:$I$1872,3,0),"CODIGO INVALIDO ")</f>
        <v>DMQ</v>
      </c>
      <c r="C1920" s="150" t="str">
        <f>IFERROR(VLOOKUP(D1920,[28]CODIGOS!$A$1:$I$1872,4,0),"CODIGO INVALIDO ")</f>
        <v>QUITO</v>
      </c>
      <c r="D1920" s="151" t="s">
        <v>410</v>
      </c>
      <c r="E1920" s="150" t="str">
        <f>IFERROR(VLOOKUP(D1920,[29]CODIGOS!$A$1:$I$1872,6,0),"CODIGO INVALIDO ")</f>
        <v>QUITUMBE</v>
      </c>
      <c r="F1920" s="150" t="str">
        <f>IFERROR(VLOOKUP(D1920,[29]CODIGOS!$A$1:$I$1872,7,0),"CODIGO INVALIDO ")</f>
        <v>CHILLOGALLO</v>
      </c>
      <c r="G1920" s="150" t="str">
        <f>IFERROR(VLOOKUP(D1920,[29]CODIGOS!$A$1:$I$1872,8,0),"CODIGO INVALIDO ")</f>
        <v>CHILLOGALLO 1</v>
      </c>
      <c r="H1920" s="184" t="s">
        <v>2513</v>
      </c>
      <c r="I1920" s="55">
        <v>-0.27638338334210399</v>
      </c>
      <c r="J1920" s="122">
        <v>-78.556524853320695</v>
      </c>
      <c r="K1920" s="67">
        <v>45275</v>
      </c>
      <c r="L1920" s="33" t="s">
        <v>42</v>
      </c>
      <c r="M1920" s="151" t="s">
        <v>17</v>
      </c>
      <c r="N1920" s="76">
        <v>0.5625</v>
      </c>
      <c r="O1920" s="76">
        <v>0.60416666666666663</v>
      </c>
      <c r="P1920" s="55">
        <v>5.03</v>
      </c>
      <c r="Q1920" s="151" t="s">
        <v>46</v>
      </c>
      <c r="R1920" s="78" t="s">
        <v>47</v>
      </c>
      <c r="S1920" s="78" t="s">
        <v>454</v>
      </c>
      <c r="T1920" s="78" t="s">
        <v>166</v>
      </c>
      <c r="U1920" s="151" t="s">
        <v>1544</v>
      </c>
      <c r="V1920" s="200"/>
      <c r="W1920" s="200"/>
    </row>
    <row r="1921" spans="1:23" s="195" customFormat="1" ht="15" customHeight="1" x14ac:dyDescent="0.2">
      <c r="A1921" s="150" t="str">
        <f>IFERROR(VLOOKUP(D1921,[28]CODIGOS!$A$1:$I$1872,2,0),"CODIGO INVALIDO ")</f>
        <v>ZONA 9</v>
      </c>
      <c r="B1921" s="150" t="str">
        <f>IFERROR(VLOOKUP(D1921,[28]CODIGOS!$A$1:$I$1872,3,0),"CODIGO INVALIDO ")</f>
        <v>DMQ</v>
      </c>
      <c r="C1921" s="150" t="str">
        <f>IFERROR(VLOOKUP(D1921,[28]CODIGOS!$A$1:$I$1872,4,0),"CODIGO INVALIDO ")</f>
        <v>QUITO</v>
      </c>
      <c r="D1921" s="151" t="s">
        <v>2514</v>
      </c>
      <c r="E1921" s="150" t="str">
        <f>IFERROR(VLOOKUP(D1921,[29]CODIGOS!$A$1:$I$1872,6,0),"CODIGO INVALIDO ")</f>
        <v>ELOY ALFARO-DMQ</v>
      </c>
      <c r="F1921" s="150" t="str">
        <f>IFERROR(VLOOKUP(D1921,[29]CODIGOS!$A$1:$I$1872,7,0),"CODIGO INVALIDO ")</f>
        <v>CHIMBACALLE</v>
      </c>
      <c r="G1921" s="150" t="str">
        <f>IFERROR(VLOOKUP(D1921,[29]CODIGOS!$A$1:$I$1872,8,0),"CODIGO INVALIDO ")</f>
        <v>CHIMBACALLE 4</v>
      </c>
      <c r="H1921" s="184" t="s">
        <v>2515</v>
      </c>
      <c r="I1921" s="55">
        <v>-0.24643435</v>
      </c>
      <c r="J1921" s="122">
        <v>-78.517317525282806</v>
      </c>
      <c r="K1921" s="67">
        <v>45275</v>
      </c>
      <c r="L1921" s="33" t="s">
        <v>42</v>
      </c>
      <c r="M1921" s="151" t="s">
        <v>17</v>
      </c>
      <c r="N1921" s="76">
        <v>0.66666666666666663</v>
      </c>
      <c r="O1921" s="76">
        <v>0.70833333333333337</v>
      </c>
      <c r="P1921" s="55">
        <v>3.27</v>
      </c>
      <c r="Q1921" s="151" t="s">
        <v>46</v>
      </c>
      <c r="R1921" s="78" t="s">
        <v>47</v>
      </c>
      <c r="S1921" s="78" t="s">
        <v>1429</v>
      </c>
      <c r="T1921" s="78" t="s">
        <v>83</v>
      </c>
      <c r="U1921" s="151" t="s">
        <v>1544</v>
      </c>
      <c r="V1921" s="200"/>
      <c r="W1921" s="200"/>
    </row>
    <row r="1922" spans="1:23" s="192" customFormat="1" ht="15" customHeight="1" x14ac:dyDescent="0.2">
      <c r="A1922" s="53" t="str">
        <f>IFERROR(VLOOKUP(D1922,[28]CODIGOS!$A$1:$I$1872,2,0),"CODIGO INVALIDO ")</f>
        <v>ZONA 2</v>
      </c>
      <c r="B1922" s="53" t="str">
        <f>IFERROR(VLOOKUP(D1922,[28]CODIGOS!$A$1:$I$1872,3,0),"CODIGO INVALIDO ")</f>
        <v>NAPO</v>
      </c>
      <c r="C1922" s="53" t="str">
        <f>IFERROR(VLOOKUP(D1922,[28]CODIGOS!$A$1:$I$1872,4,0),"CODIGO INVALIDO ")</f>
        <v>QUIJOS</v>
      </c>
      <c r="D1922" s="74" t="s">
        <v>2516</v>
      </c>
      <c r="E1922" s="53" t="str">
        <f>IFERROR(VLOOKUP(D1922,[29]CODIGOS!$A$1:$I$1872,6,0),"CODIGO INVALIDO ")</f>
        <v>EL VALLE DE QUIJOS</v>
      </c>
      <c r="F1922" s="53" t="str">
        <f>IFERROR(VLOOKUP(D1922,[29]CODIGOS!$A$1:$I$1872,7,0),"CODIGO INVALIDO ")</f>
        <v>PAPALLACTA</v>
      </c>
      <c r="G1922" s="53" t="str">
        <f>IFERROR(VLOOKUP(D1922,[29]CODIGOS!$A$1:$I$1872,8,0),"CODIGO INVALIDO ")</f>
        <v>PAPALLACTA 1</v>
      </c>
      <c r="H1922" s="93" t="s">
        <v>2517</v>
      </c>
      <c r="I1922" s="55">
        <v>-0.367363557785854</v>
      </c>
      <c r="J1922" s="122">
        <v>-78.090221076831099</v>
      </c>
      <c r="K1922" s="24">
        <v>45280</v>
      </c>
      <c r="L1922" s="45" t="s">
        <v>42</v>
      </c>
      <c r="M1922" s="74" t="s">
        <v>17</v>
      </c>
      <c r="N1922" s="76">
        <v>0.43055555555555558</v>
      </c>
      <c r="O1922" s="76">
        <v>0.54166666666666663</v>
      </c>
      <c r="P1922" s="55">
        <v>17.760000000000002</v>
      </c>
      <c r="Q1922" s="74" t="s">
        <v>46</v>
      </c>
      <c r="R1922" s="55" t="s">
        <v>47</v>
      </c>
      <c r="S1922" s="55" t="s">
        <v>427</v>
      </c>
      <c r="T1922" s="55" t="s">
        <v>496</v>
      </c>
      <c r="U1922" s="53" t="s">
        <v>50</v>
      </c>
      <c r="V1922" s="193"/>
      <c r="W1922" s="193"/>
    </row>
    <row r="1923" spans="1:23" s="192" customFormat="1" ht="15" customHeight="1" x14ac:dyDescent="0.2">
      <c r="A1923" s="53" t="str">
        <f>IFERROR(VLOOKUP(D1923,[28]CODIGOS!$A$1:$I$1872,2,0),"CODIGO INVALIDO ")</f>
        <v>ZONA 9</v>
      </c>
      <c r="B1923" s="53" t="str">
        <f>IFERROR(VLOOKUP(D1923,[28]CODIGOS!$A$1:$I$1872,3,0),"CODIGO INVALIDO ")</f>
        <v>DMQ</v>
      </c>
      <c r="C1923" s="53" t="str">
        <f>IFERROR(VLOOKUP(D1923,[28]CODIGOS!$A$1:$I$1872,4,0),"CODIGO INVALIDO ")</f>
        <v>QUITO</v>
      </c>
      <c r="D1923" s="74" t="s">
        <v>873</v>
      </c>
      <c r="E1923" s="53" t="str">
        <f>IFERROR(VLOOKUP(D1923,[29]CODIGOS!$A$1:$I$1872,6,0),"CODIGO INVALIDO ")</f>
        <v>CALDERON</v>
      </c>
      <c r="F1923" s="53" t="str">
        <f>IFERROR(VLOOKUP(D1923,[29]CODIGOS!$A$1:$I$1872,7,0),"CODIGO INVALIDO ")</f>
        <v>SAN JUAN DE CALDERON</v>
      </c>
      <c r="G1923" s="53" t="str">
        <f>IFERROR(VLOOKUP(D1923,[29]CODIGOS!$A$1:$I$1872,8,0),"CODIGO INVALIDO ")</f>
        <v>SAN JUAN DE CALDERON 1</v>
      </c>
      <c r="H1923" s="93" t="s">
        <v>2518</v>
      </c>
      <c r="I1923" s="55">
        <v>-5.7358456515299E-2</v>
      </c>
      <c r="J1923" s="122">
        <v>-78.429605981921796</v>
      </c>
      <c r="K1923" s="24">
        <v>45283</v>
      </c>
      <c r="L1923" s="45" t="s">
        <v>42</v>
      </c>
      <c r="M1923" s="74" t="s">
        <v>17</v>
      </c>
      <c r="N1923" s="76">
        <v>0.5</v>
      </c>
      <c r="O1923" s="76">
        <v>0.54166666666666663</v>
      </c>
      <c r="P1923" s="55">
        <v>2.46</v>
      </c>
      <c r="Q1923" s="74" t="s">
        <v>46</v>
      </c>
      <c r="R1923" s="55" t="s">
        <v>47</v>
      </c>
      <c r="S1923" s="55" t="s">
        <v>1429</v>
      </c>
      <c r="T1923" s="27"/>
      <c r="U1923" s="53" t="s">
        <v>50</v>
      </c>
    </row>
    <row r="1924" spans="1:23" s="192" customFormat="1" ht="15" customHeight="1" x14ac:dyDescent="0.2">
      <c r="A1924" s="53" t="str">
        <f>IFERROR(VLOOKUP(D1924,[28]CODIGOS!$A$1:$I$1872,2,0),"CODIGO INVALIDO ")</f>
        <v>ZONA 9</v>
      </c>
      <c r="B1924" s="53" t="str">
        <f>IFERROR(VLOOKUP(D1924,[28]CODIGOS!$A$1:$I$1872,3,0),"CODIGO INVALIDO ")</f>
        <v>DMQ</v>
      </c>
      <c r="C1924" s="53" t="str">
        <f>IFERROR(VLOOKUP(D1924,[28]CODIGOS!$A$1:$I$1872,4,0),"CODIGO INVALIDO ")</f>
        <v>QUITO</v>
      </c>
      <c r="D1924" s="74" t="s">
        <v>2492</v>
      </c>
      <c r="E1924" s="53" t="str">
        <f>IFERROR(VLOOKUP(D1924,[29]CODIGOS!$A$1:$I$1872,6,0),"CODIGO INVALIDO ")</f>
        <v>QUITUMBE</v>
      </c>
      <c r="F1924" s="53" t="str">
        <f>IFERROR(VLOOKUP(D1924,[29]CODIGOS!$A$1:$I$1872,7,0),"CODIGO INVALIDO ")</f>
        <v>GUAMANI</v>
      </c>
      <c r="G1924" s="53" t="str">
        <f>IFERROR(VLOOKUP(D1924,[29]CODIGOS!$A$1:$I$1872,8,0),"CODIGO INVALIDO ")</f>
        <v>GUAMANI 4</v>
      </c>
      <c r="H1924" s="93" t="s">
        <v>2519</v>
      </c>
      <c r="I1924" s="55">
        <v>-0.35136861096037503</v>
      </c>
      <c r="J1924" s="122">
        <v>-78.549787992693794</v>
      </c>
      <c r="K1924" s="24">
        <v>45283</v>
      </c>
      <c r="L1924" s="45" t="s">
        <v>42</v>
      </c>
      <c r="M1924" s="74" t="s">
        <v>17</v>
      </c>
      <c r="N1924" s="76">
        <v>0.5</v>
      </c>
      <c r="O1924" s="76">
        <v>0.54166666666666663</v>
      </c>
      <c r="P1924" s="55">
        <v>12.72</v>
      </c>
      <c r="Q1924" s="74" t="s">
        <v>46</v>
      </c>
      <c r="R1924" s="55" t="s">
        <v>47</v>
      </c>
      <c r="S1924" s="55" t="s">
        <v>83</v>
      </c>
      <c r="T1924" s="27"/>
      <c r="U1924" s="53" t="s">
        <v>50</v>
      </c>
    </row>
    <row r="1925" spans="1:23" s="192" customFormat="1" ht="15" customHeight="1" x14ac:dyDescent="0.2">
      <c r="A1925" s="53" t="s">
        <v>2520</v>
      </c>
      <c r="B1925" s="53" t="s">
        <v>2521</v>
      </c>
      <c r="C1925" s="53" t="s">
        <v>2522</v>
      </c>
      <c r="D1925" s="74" t="s">
        <v>240</v>
      </c>
      <c r="E1925" s="53" t="str">
        <f>IFERROR(VLOOKUP(D1925,[24]CODIGOS!$A$1:$I$1872,6,0),"CODIGO INVALIDO ")</f>
        <v>TUMBACO</v>
      </c>
      <c r="F1925" s="53" t="str">
        <f>IFERROR(VLOOKUP(D1925,[24]CODIGOS!$A$1:$I$1872,7,0),"CODIGO INVALIDO ")</f>
        <v>PIFO</v>
      </c>
      <c r="G1925" s="53" t="str">
        <f>IFERROR(VLOOKUP(D1925,[24]CODIGOS!$A$1:$I$1872,8,0),"CODIGO INVALIDO ")</f>
        <v>PIFO 2</v>
      </c>
      <c r="H1925" s="93" t="s">
        <v>2519</v>
      </c>
      <c r="I1925" s="55">
        <v>-0.22530497659683801</v>
      </c>
      <c r="J1925" s="122">
        <v>-78.342561721801701</v>
      </c>
      <c r="K1925" s="24">
        <v>45286</v>
      </c>
      <c r="L1925" s="45" t="s">
        <v>42</v>
      </c>
      <c r="M1925" s="74" t="s">
        <v>17</v>
      </c>
      <c r="N1925" s="76">
        <v>0.52777777777777779</v>
      </c>
      <c r="O1925" s="76">
        <v>0.56944444444444442</v>
      </c>
      <c r="P1925" s="55">
        <v>17.5</v>
      </c>
      <c r="Q1925" s="74" t="s">
        <v>46</v>
      </c>
      <c r="R1925" s="55" t="s">
        <v>47</v>
      </c>
      <c r="S1925" s="55" t="s">
        <v>464</v>
      </c>
      <c r="T1925" s="27" t="s">
        <v>633</v>
      </c>
      <c r="U1925" s="74" t="s">
        <v>1544</v>
      </c>
    </row>
    <row r="1926" spans="1:23" s="192" customFormat="1" ht="15" customHeight="1" x14ac:dyDescent="0.2">
      <c r="A1926" s="53" t="s">
        <v>2520</v>
      </c>
      <c r="B1926" s="53" t="s">
        <v>2521</v>
      </c>
      <c r="C1926" s="53" t="s">
        <v>2522</v>
      </c>
      <c r="D1926" s="74" t="s">
        <v>2523</v>
      </c>
      <c r="E1926" s="53" t="str">
        <f>IFERROR(VLOOKUP(D1926,[24]CODIGOS!$A$1:$I$1872,6,0),"CODIGO INVALIDO ")</f>
        <v>QUITUMBE</v>
      </c>
      <c r="F1926" s="53" t="str">
        <f>IFERROR(VLOOKUP(D1926,[24]CODIGOS!$A$1:$I$1872,7,0),"CODIGO INVALIDO ")</f>
        <v>QUITUMBE</v>
      </c>
      <c r="G1926" s="53" t="str">
        <f>IFERROR(VLOOKUP(D1926,[24]CODIGOS!$A$1:$I$1872,8,0),"CODIGO INVALIDO ")</f>
        <v>QUITUMBE 1</v>
      </c>
      <c r="H1926" s="93" t="s">
        <v>2524</v>
      </c>
      <c r="I1926" s="55">
        <v>-0.29061433410472998</v>
      </c>
      <c r="J1926" s="122">
        <v>-78.537902905810697</v>
      </c>
      <c r="K1926" s="24">
        <v>45287</v>
      </c>
      <c r="L1926" s="45" t="s">
        <v>42</v>
      </c>
      <c r="M1926" s="74" t="s">
        <v>17</v>
      </c>
      <c r="N1926" s="76">
        <v>0.45833333333333331</v>
      </c>
      <c r="O1926" s="76">
        <v>0.5</v>
      </c>
      <c r="P1926" s="55">
        <v>7.41</v>
      </c>
      <c r="Q1926" s="74" t="s">
        <v>46</v>
      </c>
      <c r="R1926" s="55" t="s">
        <v>47</v>
      </c>
      <c r="S1926" s="55" t="s">
        <v>598</v>
      </c>
      <c r="T1926" s="27" t="s">
        <v>427</v>
      </c>
      <c r="U1926" s="74" t="s">
        <v>50</v>
      </c>
    </row>
    <row r="1927" spans="1:23" s="192" customFormat="1" ht="15" customHeight="1" x14ac:dyDescent="0.2">
      <c r="A1927" s="53" t="s">
        <v>2520</v>
      </c>
      <c r="B1927" s="53" t="s">
        <v>2521</v>
      </c>
      <c r="C1927" s="53" t="s">
        <v>2522</v>
      </c>
      <c r="D1927" s="74" t="s">
        <v>2431</v>
      </c>
      <c r="E1927" s="53" t="str">
        <f>IFERROR(VLOOKUP(D1927,[24]CODIGOS!$A$1:$I$1872,6,0),"CODIGO INVALIDO ")</f>
        <v>LA DELICIA</v>
      </c>
      <c r="F1927" s="53" t="str">
        <f>IFERROR(VLOOKUP(D1927,[24]CODIGOS!$A$1:$I$1872,7,0),"CODIGO INVALIDO ")</f>
        <v>MENA DEL HIERRO</v>
      </c>
      <c r="G1927" s="53" t="str">
        <f>IFERROR(VLOOKUP(D1927,[24]CODIGOS!$A$1:$I$1872,8,0),"CODIGO INVALIDO ")</f>
        <v>MENA DEL HIERRO 1</v>
      </c>
      <c r="H1927" s="93" t="s">
        <v>2461</v>
      </c>
      <c r="I1927" s="55">
        <v>-0.116967</v>
      </c>
      <c r="J1927" s="122">
        <v>-78.512896999999995</v>
      </c>
      <c r="K1927" s="24">
        <v>45287</v>
      </c>
      <c r="L1927" s="45" t="s">
        <v>42</v>
      </c>
      <c r="M1927" s="74" t="s">
        <v>17</v>
      </c>
      <c r="N1927" s="76">
        <v>0.5</v>
      </c>
      <c r="O1927" s="76">
        <v>0.54166666666666663</v>
      </c>
      <c r="P1927" s="55">
        <v>29.61</v>
      </c>
      <c r="Q1927" s="74" t="s">
        <v>46</v>
      </c>
      <c r="R1927" s="55" t="s">
        <v>47</v>
      </c>
      <c r="S1927" s="55" t="s">
        <v>49</v>
      </c>
      <c r="T1927" s="27"/>
      <c r="U1927" s="74" t="s">
        <v>50</v>
      </c>
    </row>
    <row r="1929" spans="1:23" s="186" customFormat="1" ht="25.5" customHeight="1" x14ac:dyDescent="0.25">
      <c r="A1929" s="243" t="s">
        <v>0</v>
      </c>
      <c r="B1929" s="243" t="s">
        <v>1</v>
      </c>
      <c r="C1929" s="243" t="s">
        <v>2</v>
      </c>
      <c r="D1929" s="243" t="s">
        <v>3</v>
      </c>
      <c r="E1929" s="243" t="s">
        <v>4</v>
      </c>
      <c r="F1929" s="243" t="s">
        <v>5</v>
      </c>
      <c r="G1929" s="243" t="s">
        <v>6</v>
      </c>
      <c r="H1929" s="243" t="s">
        <v>7</v>
      </c>
      <c r="I1929" s="243" t="s">
        <v>8</v>
      </c>
      <c r="J1929" s="243" t="s">
        <v>9</v>
      </c>
      <c r="K1929" s="244" t="s">
        <v>2525</v>
      </c>
      <c r="L1929" s="243" t="s">
        <v>19</v>
      </c>
      <c r="M1929" s="243" t="s">
        <v>17</v>
      </c>
      <c r="N1929" s="245" t="s">
        <v>20</v>
      </c>
      <c r="O1929" s="245" t="s">
        <v>2526</v>
      </c>
      <c r="P1929" s="243" t="s">
        <v>12</v>
      </c>
      <c r="Q1929" s="243" t="s">
        <v>13</v>
      </c>
      <c r="R1929" s="243" t="s">
        <v>14</v>
      </c>
      <c r="S1929" s="243" t="s">
        <v>16</v>
      </c>
      <c r="T1929" s="243" t="s">
        <v>18</v>
      </c>
      <c r="U1929" s="243" t="s">
        <v>15</v>
      </c>
    </row>
    <row r="1930" spans="1:23" s="186" customFormat="1" ht="14.25" customHeight="1" x14ac:dyDescent="0.25">
      <c r="A1930" s="53" t="str">
        <f>IFERROR(VLOOKUP(D1930,[28]CODIGOS!$A$1:$I$1872,2,0),"CODIGO INVALIDO ")</f>
        <v>ZONA 1</v>
      </c>
      <c r="B1930" s="53" t="str">
        <f>IFERROR(VLOOKUP(D1930,[28]CODIGOS!$A$1:$I$1872,3,0),"CODIGO INVALIDO ")</f>
        <v>ESMERALDAS</v>
      </c>
      <c r="C1930" s="53" t="str">
        <f>IFERROR(VLOOKUP(D1930,[28]CODIGOS!$A$1:$I$1872,4,0),"CODIGO INVALIDO ")</f>
        <v>SAN LORENZO</v>
      </c>
      <c r="D1930" s="53" t="s">
        <v>2527</v>
      </c>
      <c r="E1930" s="53" t="str">
        <f>IFERROR(VLOOKUP(D1930,[29]CODIGOS!$A$1:$I$1872,6,0),"CODIGO INVALIDO ")</f>
        <v>SAN LORENZO</v>
      </c>
      <c r="F1930" s="53" t="str">
        <f>IFERROR(VLOOKUP(D1930,[29]CODIGOS!$A$1:$I$1872,7,0),"CODIGO INVALIDO ")</f>
        <v>FRONTERA</v>
      </c>
      <c r="G1930" s="53" t="str">
        <f>IFERROR(VLOOKUP(D1930,[29]CODIGOS!$A$1:$I$1872,8,0),"CODIGO INVALIDO ")</f>
        <v>FRONTERA 2</v>
      </c>
      <c r="H1930" s="53" t="s">
        <v>2528</v>
      </c>
      <c r="I1930" s="53">
        <v>-1.96273657639388</v>
      </c>
      <c r="J1930" s="53">
        <v>-78.828217918214904</v>
      </c>
      <c r="K1930" s="246">
        <v>45300</v>
      </c>
      <c r="L1930" s="53" t="s">
        <v>54</v>
      </c>
      <c r="M1930" s="53" t="s">
        <v>17</v>
      </c>
      <c r="N1930" s="247">
        <v>0.66666666666666663</v>
      </c>
      <c r="O1930" s="247">
        <v>0.85416666666666663</v>
      </c>
      <c r="P1930" s="53">
        <v>11.52</v>
      </c>
      <c r="Q1930" s="53" t="s">
        <v>46</v>
      </c>
      <c r="R1930" s="53" t="s">
        <v>47</v>
      </c>
      <c r="S1930" s="53" t="s">
        <v>165</v>
      </c>
      <c r="T1930" s="53" t="s">
        <v>1396</v>
      </c>
      <c r="U1930" s="53" t="s">
        <v>50</v>
      </c>
    </row>
    <row r="1931" spans="1:23" s="186" customFormat="1" ht="14.25" customHeight="1" x14ac:dyDescent="0.25">
      <c r="A1931" s="53" t="str">
        <f>IFERROR(VLOOKUP(D1931,[28]CODIGOS!$A$1:$I$1872,2,0),"CODIGO INVALIDO ")</f>
        <v>ZONA 1</v>
      </c>
      <c r="B1931" s="53" t="str">
        <f>IFERROR(VLOOKUP(D1931,[28]CODIGOS!$A$1:$I$1872,3,0),"CODIGO INVALIDO ")</f>
        <v>ESMERALDAS</v>
      </c>
      <c r="C1931" s="53" t="str">
        <f>IFERROR(VLOOKUP(D1931,[28]CODIGOS!$A$1:$I$1872,4,0),"CODIGO INVALIDO ")</f>
        <v>QUININDE</v>
      </c>
      <c r="D1931" s="53" t="s">
        <v>514</v>
      </c>
      <c r="E1931" s="53" t="str">
        <f>IFERROR(VLOOKUP(D1931,[29]CODIGOS!$A$1:$I$1872,6,0),"CODIGO INVALIDO ")</f>
        <v>QUININDE</v>
      </c>
      <c r="F1931" s="53" t="str">
        <f>IFERROR(VLOOKUP(D1931,[29]CODIGOS!$A$1:$I$1872,7,0),"CODIGO INVALIDO ")</f>
        <v>LA UNION</v>
      </c>
      <c r="G1931" s="53" t="str">
        <f>IFERROR(VLOOKUP(D1931,[29]CODIGOS!$A$1:$I$1872,8,0),"CODIGO INVALIDO ")</f>
        <v>LA UNION 1</v>
      </c>
      <c r="H1931" s="53" t="s">
        <v>265</v>
      </c>
      <c r="I1931" s="53">
        <v>-0.27497364823778397</v>
      </c>
      <c r="J1931" s="53">
        <v>-79.443702665131596</v>
      </c>
      <c r="K1931" s="246">
        <v>45303</v>
      </c>
      <c r="L1931" s="53" t="s">
        <v>54</v>
      </c>
      <c r="M1931" s="53" t="s">
        <v>17</v>
      </c>
      <c r="N1931" s="247">
        <v>0.14583333333333334</v>
      </c>
      <c r="O1931" s="247">
        <v>0.22916666666666666</v>
      </c>
      <c r="P1931" s="53">
        <v>65.34</v>
      </c>
      <c r="Q1931" s="53" t="s">
        <v>46</v>
      </c>
      <c r="R1931" s="53" t="s">
        <v>47</v>
      </c>
      <c r="S1931" s="53" t="s">
        <v>513</v>
      </c>
      <c r="T1931" s="53" t="s">
        <v>166</v>
      </c>
      <c r="U1931" s="53" t="s">
        <v>50</v>
      </c>
    </row>
    <row r="1932" spans="1:23" s="186" customFormat="1" ht="14.25" customHeight="1" x14ac:dyDescent="0.25">
      <c r="A1932" s="53" t="str">
        <f>IFERROR(VLOOKUP(D1932,[28]CODIGOS!$A$1:$I$1872,2,0),"CODIGO INVALIDO ")</f>
        <v>ZONA 1</v>
      </c>
      <c r="B1932" s="53" t="str">
        <f>IFERROR(VLOOKUP(D1932,[28]CODIGOS!$A$1:$I$1872,3,0),"CODIGO INVALIDO ")</f>
        <v>ESMERALDAS</v>
      </c>
      <c r="C1932" s="53" t="str">
        <f>IFERROR(VLOOKUP(D1932,[28]CODIGOS!$A$1:$I$1872,4,0),"CODIGO INVALIDO ")</f>
        <v>QUININDE</v>
      </c>
      <c r="D1932" s="53" t="s">
        <v>880</v>
      </c>
      <c r="E1932" s="53" t="str">
        <f>IFERROR(VLOOKUP(D1932,[29]CODIGOS!$A$1:$I$1872,6,0),"CODIGO INVALIDO ")</f>
        <v>QUININDE</v>
      </c>
      <c r="F1932" s="53" t="str">
        <f>IFERROR(VLOOKUP(D1932,[29]CODIGOS!$A$1:$I$1872,7,0),"CODIGO INVALIDO ")</f>
        <v>ROSA ZARATE</v>
      </c>
      <c r="G1932" s="53" t="str">
        <f>IFERROR(VLOOKUP(D1932,[29]CODIGOS!$A$1:$I$1872,8,0),"CODIGO INVALIDO ")</f>
        <v>ROSA ZARATE 1</v>
      </c>
      <c r="H1932" s="53" t="s">
        <v>1428</v>
      </c>
      <c r="I1932" s="53">
        <v>-0.37140150090553897</v>
      </c>
      <c r="J1932" s="53">
        <v>-79.484920213009602</v>
      </c>
      <c r="K1932" s="246">
        <v>45317</v>
      </c>
      <c r="L1932" s="53" t="s">
        <v>54</v>
      </c>
      <c r="M1932" s="53" t="s">
        <v>17</v>
      </c>
      <c r="N1932" s="247">
        <v>0.59722222222222221</v>
      </c>
      <c r="O1932" s="247">
        <v>0.6875</v>
      </c>
      <c r="P1932" s="53">
        <v>10.73</v>
      </c>
      <c r="Q1932" s="53" t="s">
        <v>46</v>
      </c>
      <c r="R1932" s="53" t="s">
        <v>109</v>
      </c>
      <c r="S1932" s="53" t="s">
        <v>65</v>
      </c>
      <c r="T1932" s="53"/>
      <c r="U1932" s="53" t="s">
        <v>50</v>
      </c>
    </row>
    <row r="1933" spans="1:23" s="186" customFormat="1" ht="14.25" customHeight="1" x14ac:dyDescent="0.25">
      <c r="A1933" s="53" t="str">
        <f>IFERROR(VLOOKUP(D1933,[28]CODIGOS!$A$1:$I$1872,2,0),"CODIGO INVALIDO ")</f>
        <v>ZONA 1</v>
      </c>
      <c r="B1933" s="53" t="str">
        <f>IFERROR(VLOOKUP(D1933,[28]CODIGOS!$A$1:$I$1872,3,0),"CODIGO INVALIDO ")</f>
        <v>ESMERALDAS</v>
      </c>
      <c r="C1933" s="53" t="str">
        <f>IFERROR(VLOOKUP(D1933,[28]CODIGOS!$A$1:$I$1872,4,0),"CODIGO INVALIDO ")</f>
        <v>ESMERALDAS</v>
      </c>
      <c r="D1933" s="53" t="s">
        <v>356</v>
      </c>
      <c r="E1933" s="53" t="str">
        <f>IFERROR(VLOOKUP(D1933,[29]CODIGOS!$A$1:$I$1872,6,0),"CODIGO INVALIDO ")</f>
        <v>ESMERALDAS</v>
      </c>
      <c r="F1933" s="53" t="str">
        <f>IFERROR(VLOOKUP(D1933,[29]CODIGOS!$A$1:$I$1872,7,0),"CODIGO INVALIDO ")</f>
        <v>SAN MATEO</v>
      </c>
      <c r="G1933" s="53" t="str">
        <f>IFERROR(VLOOKUP(D1933,[29]CODIGOS!$A$1:$I$1872,8,0),"CODIGO INVALIDO ")</f>
        <v>SAN MATEO 1</v>
      </c>
      <c r="H1933" s="53" t="s">
        <v>2529</v>
      </c>
      <c r="I1933" s="53">
        <v>-0.74266247539962904</v>
      </c>
      <c r="J1933" s="53">
        <v>-79.583467473403402</v>
      </c>
      <c r="K1933" s="246">
        <v>45320</v>
      </c>
      <c r="L1933" s="53" t="s">
        <v>54</v>
      </c>
      <c r="M1933" s="53" t="s">
        <v>17</v>
      </c>
      <c r="N1933" s="247">
        <v>0.66666666666666663</v>
      </c>
      <c r="O1933" s="247">
        <v>0.75</v>
      </c>
      <c r="P1933" s="53">
        <v>17.64</v>
      </c>
      <c r="Q1933" s="53" t="s">
        <v>46</v>
      </c>
      <c r="R1933" s="53" t="s">
        <v>47</v>
      </c>
      <c r="S1933" s="53" t="s">
        <v>49</v>
      </c>
      <c r="T1933" s="53"/>
      <c r="U1933" s="53" t="s">
        <v>50</v>
      </c>
    </row>
    <row r="1934" spans="1:23" s="186" customFormat="1" ht="14.25" customHeight="1" x14ac:dyDescent="0.25">
      <c r="A1934" s="53" t="str">
        <f>IFERROR(VLOOKUP(D1934,[28]CODIGOS!$A$1:$I$1872,2,0),"CODIGO INVALIDO ")</f>
        <v>ZONA 1</v>
      </c>
      <c r="B1934" s="53" t="str">
        <f>IFERROR(VLOOKUP(D1934,[28]CODIGOS!$A$1:$I$1872,3,0),"CODIGO INVALIDO ")</f>
        <v>ESMERALDAS</v>
      </c>
      <c r="C1934" s="53" t="str">
        <f>IFERROR(VLOOKUP(D1934,[28]CODIGOS!$A$1:$I$1872,4,0),"CODIGO INVALIDO ")</f>
        <v>ESMERALDAS</v>
      </c>
      <c r="D1934" s="53" t="s">
        <v>55</v>
      </c>
      <c r="E1934" s="53" t="str">
        <f>IFERROR(VLOOKUP(D1934,[29]CODIGOS!$A$1:$I$1872,6,0),"CODIGO INVALIDO ")</f>
        <v>ESMERALDAS</v>
      </c>
      <c r="F1934" s="53" t="str">
        <f>IFERROR(VLOOKUP(D1934,[29]CODIGOS!$A$1:$I$1872,7,0),"CODIGO INVALIDO ")</f>
        <v>CAMARONES</v>
      </c>
      <c r="G1934" s="53" t="str">
        <f>IFERROR(VLOOKUP(D1934,[29]CODIGOS!$A$1:$I$1872,8,0),"CODIGO INVALIDO ")</f>
        <v>CAMARONES 1</v>
      </c>
      <c r="H1934" s="53" t="s">
        <v>1070</v>
      </c>
      <c r="I1934" s="53">
        <v>-0.95764758895897095</v>
      </c>
      <c r="J1934" s="53">
        <v>-79.630541517203</v>
      </c>
      <c r="K1934" s="246">
        <v>45329</v>
      </c>
      <c r="L1934" s="53" t="s">
        <v>54</v>
      </c>
      <c r="M1934" s="53" t="s">
        <v>17</v>
      </c>
      <c r="N1934" s="247">
        <v>0.16666666666666666</v>
      </c>
      <c r="O1934" s="247">
        <v>0.25</v>
      </c>
      <c r="P1934" s="53">
        <v>62.98</v>
      </c>
      <c r="Q1934" s="53" t="s">
        <v>46</v>
      </c>
      <c r="R1934" s="53" t="s">
        <v>47</v>
      </c>
      <c r="S1934" s="53" t="s">
        <v>513</v>
      </c>
      <c r="T1934" s="53" t="s">
        <v>496</v>
      </c>
      <c r="U1934" s="53" t="s">
        <v>50</v>
      </c>
    </row>
    <row r="1935" spans="1:23" s="186" customFormat="1" ht="14.25" customHeight="1" x14ac:dyDescent="0.25">
      <c r="A1935" s="53" t="str">
        <f>IFERROR(VLOOKUP(D1935,[28]CODIGOS!$A$1:$I$1872,2,0),"CODIGO INVALIDO ")</f>
        <v>ZONA 1</v>
      </c>
      <c r="B1935" s="53" t="str">
        <f>IFERROR(VLOOKUP(D1935,[28]CODIGOS!$A$1:$I$1872,3,0),"CODIGO INVALIDO ")</f>
        <v>ESMERALDAS</v>
      </c>
      <c r="C1935" s="53" t="str">
        <f>IFERROR(VLOOKUP(D1935,[28]CODIGOS!$A$1:$I$1872,4,0),"CODIGO INVALIDO ")</f>
        <v>MUISNE</v>
      </c>
      <c r="D1935" s="53" t="s">
        <v>1031</v>
      </c>
      <c r="E1935" s="53" t="str">
        <f>IFERROR(VLOOKUP(D1935,[29]CODIGOS!$A$1:$I$1872,6,0),"CODIGO INVALIDO ")</f>
        <v>ATACAMES</v>
      </c>
      <c r="F1935" s="53" t="str">
        <f>IFERROR(VLOOKUP(D1935,[29]CODIGOS!$A$1:$I$1872,7,0),"CODIGO INVALIDO ")</f>
        <v>MUISNE</v>
      </c>
      <c r="G1935" s="53" t="str">
        <f>IFERROR(VLOOKUP(D1935,[29]CODIGOS!$A$1:$I$1872,8,0),"CODIGO INVALIDO ")</f>
        <v>MUISNE 2</v>
      </c>
      <c r="H1935" s="53" t="s">
        <v>2530</v>
      </c>
      <c r="I1935" s="53">
        <v>-0.95762628945844497</v>
      </c>
      <c r="J1935" s="53">
        <v>-79.630511404253696</v>
      </c>
      <c r="K1935" s="246">
        <v>45330</v>
      </c>
      <c r="L1935" s="53" t="s">
        <v>54</v>
      </c>
      <c r="M1935" s="53" t="s">
        <v>17</v>
      </c>
      <c r="N1935" s="247">
        <v>0.54166666666666663</v>
      </c>
      <c r="O1935" s="247">
        <v>0.58333333333333337</v>
      </c>
      <c r="P1935" s="53">
        <v>8.7200000000000006</v>
      </c>
      <c r="Q1935" s="53" t="s">
        <v>46</v>
      </c>
      <c r="R1935" s="53" t="s">
        <v>47</v>
      </c>
      <c r="S1935" s="53" t="s">
        <v>513</v>
      </c>
      <c r="T1935" s="53"/>
      <c r="U1935" s="53" t="s">
        <v>50</v>
      </c>
    </row>
    <row r="1936" spans="1:23" s="186" customFormat="1" ht="14.25" customHeight="1" x14ac:dyDescent="0.25">
      <c r="A1936" s="53" t="str">
        <f>IFERROR(VLOOKUP(D1936,[28]CODIGOS!$A$1:$I$1872,2,0),"CODIGO INVALIDO ")</f>
        <v>ZONA 1</v>
      </c>
      <c r="B1936" s="53" t="str">
        <f>IFERROR(VLOOKUP(D1936,[28]CODIGOS!$A$1:$I$1872,3,0),"CODIGO INVALIDO ")</f>
        <v>ESMERALDAS</v>
      </c>
      <c r="C1936" s="53" t="str">
        <f>IFERROR(VLOOKUP(D1936,[28]CODIGOS!$A$1:$I$1872,4,0),"CODIGO INVALIDO ")</f>
        <v>QUININDE</v>
      </c>
      <c r="D1936" s="53" t="s">
        <v>514</v>
      </c>
      <c r="E1936" s="53" t="str">
        <f>IFERROR(VLOOKUP(D1936,[29]CODIGOS!$A$1:$I$1872,6,0),"CODIGO INVALIDO ")</f>
        <v>QUININDE</v>
      </c>
      <c r="F1936" s="53" t="str">
        <f>IFERROR(VLOOKUP(D1936,[29]CODIGOS!$A$1:$I$1872,7,0),"CODIGO INVALIDO ")</f>
        <v>LA UNION</v>
      </c>
      <c r="G1936" s="53" t="str">
        <f>IFERROR(VLOOKUP(D1936,[29]CODIGOS!$A$1:$I$1872,8,0),"CODIGO INVALIDO ")</f>
        <v>LA UNION 1</v>
      </c>
      <c r="H1936" s="53" t="s">
        <v>265</v>
      </c>
      <c r="I1936" s="53">
        <v>-0.130605584961451</v>
      </c>
      <c r="J1936" s="53">
        <v>-70.406097445090396</v>
      </c>
      <c r="K1936" s="246">
        <v>45335</v>
      </c>
      <c r="L1936" s="53" t="s">
        <v>54</v>
      </c>
      <c r="M1936" s="53" t="s">
        <v>17</v>
      </c>
      <c r="N1936" s="247">
        <v>0.72777777777777775</v>
      </c>
      <c r="O1936" s="247">
        <v>0.85416666666666663</v>
      </c>
      <c r="P1936" s="53">
        <v>11.7</v>
      </c>
      <c r="Q1936" s="53" t="s">
        <v>46</v>
      </c>
      <c r="R1936" s="53" t="s">
        <v>109</v>
      </c>
      <c r="S1936" s="53" t="s">
        <v>65</v>
      </c>
      <c r="T1936" s="53"/>
      <c r="U1936" s="53" t="s">
        <v>50</v>
      </c>
    </row>
    <row r="1937" spans="1:21" s="186" customFormat="1" ht="14.25" customHeight="1" x14ac:dyDescent="0.25">
      <c r="A1937" s="53" t="str">
        <f>IFERROR(VLOOKUP(D1937,[28]CODIGOS!$A$1:$I$1872,2,0),"CODIGO INVALIDO ")</f>
        <v>ZONA 1</v>
      </c>
      <c r="B1937" s="53" t="str">
        <f>IFERROR(VLOOKUP(D1937,[28]CODIGOS!$A$1:$I$1872,3,0),"CODIGO INVALIDO ")</f>
        <v>ESMERALDAS</v>
      </c>
      <c r="C1937" s="53" t="str">
        <f>IFERROR(VLOOKUP(D1937,[28]CODIGOS!$A$1:$I$1872,4,0),"CODIGO INVALIDO ")</f>
        <v>ESMERALDAS</v>
      </c>
      <c r="D1937" s="53" t="s">
        <v>55</v>
      </c>
      <c r="E1937" s="53" t="str">
        <f>IFERROR(VLOOKUP(D1937,[29]CODIGOS!$A$1:$I$1872,6,0),"CODIGO INVALIDO ")</f>
        <v>ESMERALDAS</v>
      </c>
      <c r="F1937" s="53" t="str">
        <f>IFERROR(VLOOKUP(D1937,[29]CODIGOS!$A$1:$I$1872,7,0),"CODIGO INVALIDO ")</f>
        <v>CAMARONES</v>
      </c>
      <c r="G1937" s="53" t="str">
        <f>IFERROR(VLOOKUP(D1937,[29]CODIGOS!$A$1:$I$1872,8,0),"CODIGO INVALIDO ")</f>
        <v>CAMARONES 1</v>
      </c>
      <c r="H1937" s="53" t="s">
        <v>1070</v>
      </c>
      <c r="I1937" s="53">
        <v>-0.95752745230358005</v>
      </c>
      <c r="J1937" s="53">
        <v>-79.630573635417505</v>
      </c>
      <c r="K1937" s="246">
        <v>45341</v>
      </c>
      <c r="L1937" s="53" t="s">
        <v>54</v>
      </c>
      <c r="M1937" s="53" t="s">
        <v>17</v>
      </c>
      <c r="N1937" s="247">
        <v>0.89583333333333337</v>
      </c>
      <c r="O1937" s="247">
        <v>0</v>
      </c>
      <c r="P1937" s="53">
        <v>8.32</v>
      </c>
      <c r="Q1937" s="53" t="s">
        <v>46</v>
      </c>
      <c r="R1937" s="53" t="s">
        <v>47</v>
      </c>
      <c r="S1937" s="53" t="s">
        <v>49</v>
      </c>
      <c r="T1937" s="53" t="s">
        <v>690</v>
      </c>
      <c r="U1937" s="53" t="s">
        <v>50</v>
      </c>
    </row>
    <row r="1938" spans="1:21" s="186" customFormat="1" ht="14.25" customHeight="1" x14ac:dyDescent="0.25">
      <c r="A1938" s="53" t="str">
        <f>IFERROR(VLOOKUP(D1938,[28]CODIGOS!$A$1:$I$1872,2,0),"CODIGO INVALIDO ")</f>
        <v>ZONA 1</v>
      </c>
      <c r="B1938" s="53" t="str">
        <f>IFERROR(VLOOKUP(D1938,[28]CODIGOS!$A$1:$I$1872,3,0),"CODIGO INVALIDO ")</f>
        <v>ESMERALDAS</v>
      </c>
      <c r="C1938" s="53" t="str">
        <f>IFERROR(VLOOKUP(D1938,[28]CODIGOS!$A$1:$I$1872,4,0),"CODIGO INVALIDO ")</f>
        <v>MUISNE</v>
      </c>
      <c r="D1938" s="53" t="s">
        <v>1031</v>
      </c>
      <c r="E1938" s="53" t="str">
        <f>IFERROR(VLOOKUP(D1938,[29]CODIGOS!$A$1:$I$1872,6,0),"CODIGO INVALIDO ")</f>
        <v>ATACAMES</v>
      </c>
      <c r="F1938" s="53" t="str">
        <f>IFERROR(VLOOKUP(D1938,[29]CODIGOS!$A$1:$I$1872,7,0),"CODIGO INVALIDO ")</f>
        <v>MUISNE</v>
      </c>
      <c r="G1938" s="53" t="str">
        <f>IFERROR(VLOOKUP(D1938,[29]CODIGOS!$A$1:$I$1872,8,0),"CODIGO INVALIDO ")</f>
        <v>MUISNE 2</v>
      </c>
      <c r="H1938" s="53" t="s">
        <v>2531</v>
      </c>
      <c r="I1938" s="53">
        <v>-0.46865895451640099</v>
      </c>
      <c r="J1938" s="53">
        <v>-79.993915553714046</v>
      </c>
      <c r="K1938" s="246">
        <v>45344</v>
      </c>
      <c r="L1938" s="53" t="s">
        <v>2532</v>
      </c>
      <c r="M1938" s="53" t="s">
        <v>17</v>
      </c>
      <c r="N1938" s="247">
        <v>0.72916666666666674</v>
      </c>
      <c r="O1938" s="247">
        <v>0.79166666666666663</v>
      </c>
      <c r="P1938" s="53">
        <v>7.44</v>
      </c>
      <c r="Q1938" s="53" t="s">
        <v>46</v>
      </c>
      <c r="R1938" s="53" t="s">
        <v>109</v>
      </c>
      <c r="S1938" s="53" t="s">
        <v>647</v>
      </c>
      <c r="T1938" s="53"/>
      <c r="U1938" s="53" t="s">
        <v>50</v>
      </c>
    </row>
    <row r="1939" spans="1:21" s="186" customFormat="1" ht="14.25" customHeight="1" x14ac:dyDescent="0.25">
      <c r="A1939" s="53" t="str">
        <f>IFERROR(VLOOKUP(D1939,[28]CODIGOS!$A$1:$I$1872,2,0),"CODIGO INVALIDO ")</f>
        <v>ZONA 1</v>
      </c>
      <c r="B1939" s="53" t="str">
        <f>IFERROR(VLOOKUP(D1939,[28]CODIGOS!$A$1:$I$1872,3,0),"CODIGO INVALIDO ")</f>
        <v>ESMERALDAS</v>
      </c>
      <c r="C1939" s="53" t="str">
        <f>IFERROR(VLOOKUP(D1939,[28]CODIGOS!$A$1:$I$1872,4,0),"CODIGO INVALIDO ")</f>
        <v>MUISNE</v>
      </c>
      <c r="D1939" s="53" t="s">
        <v>1031</v>
      </c>
      <c r="E1939" s="53" t="str">
        <f>IFERROR(VLOOKUP(D1939,[29]CODIGOS!$A$1:$I$1872,6,0),"CODIGO INVALIDO ")</f>
        <v>ATACAMES</v>
      </c>
      <c r="F1939" s="53" t="str">
        <f>IFERROR(VLOOKUP(D1939,[29]CODIGOS!$A$1:$I$1872,7,0),"CODIGO INVALIDO ")</f>
        <v>MUISNE</v>
      </c>
      <c r="G1939" s="53" t="str">
        <f>IFERROR(VLOOKUP(D1939,[29]CODIGOS!$A$1:$I$1872,8,0),"CODIGO INVALIDO ")</f>
        <v>MUISNE 2</v>
      </c>
      <c r="H1939" s="53" t="s">
        <v>2533</v>
      </c>
      <c r="I1939" s="53">
        <v>-0.48987268538154272</v>
      </c>
      <c r="J1939" s="53">
        <v>-79.966635703931402</v>
      </c>
      <c r="K1939" s="246">
        <v>45344</v>
      </c>
      <c r="L1939" s="53" t="s">
        <v>2532</v>
      </c>
      <c r="M1939" s="53" t="s">
        <v>1033</v>
      </c>
      <c r="N1939" s="247">
        <v>0.72916666666666674</v>
      </c>
      <c r="O1939" s="247">
        <v>0.77777777777777779</v>
      </c>
      <c r="P1939" s="53">
        <v>17.170000000000002</v>
      </c>
      <c r="Q1939" s="53" t="s">
        <v>46</v>
      </c>
      <c r="R1939" s="53" t="s">
        <v>109</v>
      </c>
      <c r="S1939" s="53" t="s">
        <v>647</v>
      </c>
      <c r="T1939" s="53"/>
      <c r="U1939" s="53" t="s">
        <v>50</v>
      </c>
    </row>
    <row r="1940" spans="1:21" s="186" customFormat="1" ht="14.25" customHeight="1" x14ac:dyDescent="0.25">
      <c r="A1940" s="53" t="str">
        <f>IFERROR(VLOOKUP(D1940,[28]CODIGOS!$A$1:$I$1872,2,0),"CODIGO INVALIDO ")</f>
        <v>ZONA 1</v>
      </c>
      <c r="B1940" s="53" t="str">
        <f>IFERROR(VLOOKUP(D1940,[28]CODIGOS!$A$1:$I$1872,3,0),"CODIGO INVALIDO ")</f>
        <v>ESMERALDAS</v>
      </c>
      <c r="C1940" s="53" t="str">
        <f>IFERROR(VLOOKUP(D1940,[28]CODIGOS!$A$1:$I$1872,4,0),"CODIGO INVALIDO ")</f>
        <v>ESMERALDAS</v>
      </c>
      <c r="D1940" s="53" t="s">
        <v>55</v>
      </c>
      <c r="E1940" s="53" t="str">
        <f>IFERROR(VLOOKUP(D1940,[29]CODIGOS!$A$1:$I$1872,6,0),"CODIGO INVALIDO ")</f>
        <v>ESMERALDAS</v>
      </c>
      <c r="F1940" s="53" t="str">
        <f>IFERROR(VLOOKUP(D1940,[29]CODIGOS!$A$1:$I$1872,7,0),"CODIGO INVALIDO ")</f>
        <v>CAMARONES</v>
      </c>
      <c r="G1940" s="53" t="str">
        <f>IFERROR(VLOOKUP(D1940,[29]CODIGOS!$A$1:$I$1872,8,0),"CODIGO INVALIDO ")</f>
        <v>CAMARONES 1</v>
      </c>
      <c r="H1940" s="53" t="s">
        <v>1070</v>
      </c>
      <c r="I1940" s="53">
        <v>-0.956860406643119</v>
      </c>
      <c r="J1940" s="53">
        <v>-79.630447626004695</v>
      </c>
      <c r="K1940" s="246">
        <v>45345</v>
      </c>
      <c r="L1940" s="53" t="s">
        <v>2532</v>
      </c>
      <c r="M1940" s="53" t="s">
        <v>1033</v>
      </c>
      <c r="N1940" s="247">
        <v>0.6875</v>
      </c>
      <c r="O1940" s="247">
        <v>0.75</v>
      </c>
      <c r="P1940" s="53">
        <v>19.96</v>
      </c>
      <c r="Q1940" s="53" t="s">
        <v>46</v>
      </c>
      <c r="R1940" s="53" t="s">
        <v>109</v>
      </c>
      <c r="S1940" s="53" t="s">
        <v>647</v>
      </c>
      <c r="T1940" s="53"/>
      <c r="U1940" s="53" t="s">
        <v>50</v>
      </c>
    </row>
    <row r="1941" spans="1:21" s="186" customFormat="1" ht="14.25" customHeight="1" x14ac:dyDescent="0.25">
      <c r="A1941" s="53" t="str">
        <f>IFERROR(VLOOKUP(D1941,[28]CODIGOS!$A$1:$I$1872,2,0),"CODIGO INVALIDO ")</f>
        <v>ZONA 1</v>
      </c>
      <c r="B1941" s="53" t="str">
        <f>IFERROR(VLOOKUP(D1941,[28]CODIGOS!$A$1:$I$1872,3,0),"CODIGO INVALIDO ")</f>
        <v>ESMERALDAS</v>
      </c>
      <c r="C1941" s="53" t="str">
        <f>IFERROR(VLOOKUP(D1941,[28]CODIGOS!$A$1:$I$1872,4,0),"CODIGO INVALIDO ")</f>
        <v>MUISNE</v>
      </c>
      <c r="D1941" s="53" t="s">
        <v>2534</v>
      </c>
      <c r="E1941" s="53" t="str">
        <f>IFERROR(VLOOKUP(D1941,[29]CODIGOS!$A$1:$I$1872,6,0),"CODIGO INVALIDO ")</f>
        <v>ATACAMES</v>
      </c>
      <c r="F1941" s="53" t="str">
        <f>IFERROR(VLOOKUP(D1941,[29]CODIGOS!$A$1:$I$1872,7,0),"CODIGO INVALIDO ")</f>
        <v>MOMPICHE</v>
      </c>
      <c r="G1941" s="53" t="str">
        <f>IFERROR(VLOOKUP(D1941,[29]CODIGOS!$A$1:$I$1872,8,0),"CODIGO INVALIDO ")</f>
        <v>MOMPICHE 1</v>
      </c>
      <c r="H1941" s="53" t="s">
        <v>2535</v>
      </c>
      <c r="I1941" s="53">
        <v>-0.50047110297604203</v>
      </c>
      <c r="J1941" s="53">
        <v>-79.018018718291898</v>
      </c>
      <c r="K1941" s="246">
        <v>45347</v>
      </c>
      <c r="L1941" s="53" t="s">
        <v>2532</v>
      </c>
      <c r="M1941" s="53" t="s">
        <v>1033</v>
      </c>
      <c r="N1941" s="247">
        <v>0.79166666666666663</v>
      </c>
      <c r="O1941" s="247">
        <v>0.83333333333333337</v>
      </c>
      <c r="P1941" s="53">
        <v>9.02</v>
      </c>
      <c r="Q1941" s="53" t="s">
        <v>550</v>
      </c>
      <c r="R1941" s="53" t="s">
        <v>109</v>
      </c>
      <c r="S1941" s="53" t="s">
        <v>65</v>
      </c>
      <c r="T1941" s="53"/>
      <c r="U1941" s="53" t="s">
        <v>50</v>
      </c>
    </row>
    <row r="1942" spans="1:21" s="186" customFormat="1" ht="14.25" customHeight="1" x14ac:dyDescent="0.25">
      <c r="A1942" s="53" t="str">
        <f>IFERROR(VLOOKUP(D1942,[28]CODIGOS!$A$1:$I$1872,2,0),"CODIGO INVALIDO ")</f>
        <v>ZONA 1</v>
      </c>
      <c r="B1942" s="53" t="str">
        <f>IFERROR(VLOOKUP(D1942,[28]CODIGOS!$A$1:$I$1872,3,0),"CODIGO INVALIDO ")</f>
        <v>ESMERALDAS</v>
      </c>
      <c r="C1942" s="53" t="str">
        <f>IFERROR(VLOOKUP(D1942,[28]CODIGOS!$A$1:$I$1872,4,0),"CODIGO INVALIDO ")</f>
        <v>ESMERALDAS</v>
      </c>
      <c r="D1942" s="53" t="s">
        <v>55</v>
      </c>
      <c r="E1942" s="53" t="str">
        <f>IFERROR(VLOOKUP(D1942,[29]CODIGOS!$A$1:$I$1872,6,0),"CODIGO INVALIDO ")</f>
        <v>ESMERALDAS</v>
      </c>
      <c r="F1942" s="53" t="str">
        <f>IFERROR(VLOOKUP(D1942,[29]CODIGOS!$A$1:$I$1872,7,0),"CODIGO INVALIDO ")</f>
        <v>CAMARONES</v>
      </c>
      <c r="G1942" s="53" t="str">
        <f>IFERROR(VLOOKUP(D1942,[29]CODIGOS!$A$1:$I$1872,8,0),"CODIGO INVALIDO ")</f>
        <v>CAMARONES 1</v>
      </c>
      <c r="H1942" s="53" t="s">
        <v>1070</v>
      </c>
      <c r="I1942" s="53">
        <v>-0.95671737762333797</v>
      </c>
      <c r="J1942" s="53">
        <v>-79.630537032753594</v>
      </c>
      <c r="K1942" s="246">
        <v>45348</v>
      </c>
      <c r="L1942" s="53" t="s">
        <v>2532</v>
      </c>
      <c r="M1942" s="53" t="s">
        <v>1033</v>
      </c>
      <c r="N1942" s="247">
        <v>0.10416666666666667</v>
      </c>
      <c r="O1942" s="247">
        <v>0.16666666666666666</v>
      </c>
      <c r="P1942" s="53">
        <v>60.86</v>
      </c>
      <c r="Q1942" s="53" t="s">
        <v>550</v>
      </c>
      <c r="R1942" s="53" t="s">
        <v>1120</v>
      </c>
      <c r="S1942" s="53" t="s">
        <v>1203</v>
      </c>
      <c r="T1942" s="53" t="s">
        <v>513</v>
      </c>
      <c r="U1942" s="53" t="s">
        <v>50</v>
      </c>
    </row>
    <row r="1943" spans="1:21" s="186" customFormat="1" ht="14.25" customHeight="1" x14ac:dyDescent="0.25">
      <c r="A1943" s="53" t="str">
        <f>IFERROR(VLOOKUP(D1943,[28]CODIGOS!$A$1:$I$1872,2,0),"CODIGO INVALIDO ")</f>
        <v>ZONA 1</v>
      </c>
      <c r="B1943" s="53" t="str">
        <f>IFERROR(VLOOKUP(D1943,[28]CODIGOS!$A$1:$I$1872,3,0),"CODIGO INVALIDO ")</f>
        <v>ESMERALDAS</v>
      </c>
      <c r="C1943" s="53" t="str">
        <f>IFERROR(VLOOKUP(D1943,[28]CODIGOS!$A$1:$I$1872,4,0),"CODIGO INVALIDO ")</f>
        <v>ESMERALDAS</v>
      </c>
      <c r="D1943" s="53" t="s">
        <v>55</v>
      </c>
      <c r="E1943" s="53" t="str">
        <f>IFERROR(VLOOKUP(D1943,[29]CODIGOS!$A$1:$I$1872,6,0),"CODIGO INVALIDO ")</f>
        <v>ESMERALDAS</v>
      </c>
      <c r="F1943" s="53" t="str">
        <f>IFERROR(VLOOKUP(D1943,[29]CODIGOS!$A$1:$I$1872,7,0),"CODIGO INVALIDO ")</f>
        <v>CAMARONES</v>
      </c>
      <c r="G1943" s="53" t="str">
        <f>IFERROR(VLOOKUP(D1943,[29]CODIGOS!$A$1:$I$1872,8,0),"CODIGO INVALIDO ")</f>
        <v>CAMARONES 1</v>
      </c>
      <c r="H1943" s="53" t="s">
        <v>1070</v>
      </c>
      <c r="I1943" s="53">
        <v>-0.957570926208413</v>
      </c>
      <c r="J1943" s="53">
        <v>-79.630452883115197</v>
      </c>
      <c r="K1943" s="246">
        <v>45349</v>
      </c>
      <c r="L1943" s="53" t="s">
        <v>2532</v>
      </c>
      <c r="M1943" s="53" t="s">
        <v>1033</v>
      </c>
      <c r="N1943" s="247">
        <v>0.72916666666666663</v>
      </c>
      <c r="O1943" s="247">
        <v>0.77083333333333337</v>
      </c>
      <c r="P1943" s="53">
        <v>22.47</v>
      </c>
      <c r="Q1943" s="53" t="s">
        <v>550</v>
      </c>
      <c r="R1943" s="53" t="s">
        <v>1120</v>
      </c>
      <c r="S1943" s="53" t="s">
        <v>49</v>
      </c>
      <c r="T1943" s="53"/>
      <c r="U1943" s="53" t="s">
        <v>50</v>
      </c>
    </row>
    <row r="1944" spans="1:21" s="186" customFormat="1" ht="14.25" customHeight="1" x14ac:dyDescent="0.25">
      <c r="A1944" s="53" t="str">
        <f>IFERROR(VLOOKUP(D1944,[28]CODIGOS!$A$1:$I$1872,2,0),"CODIGO INVALIDO ")</f>
        <v>ZONA 1</v>
      </c>
      <c r="B1944" s="53" t="str">
        <f>IFERROR(VLOOKUP(D1944,[28]CODIGOS!$A$1:$I$1872,3,0),"CODIGO INVALIDO ")</f>
        <v>ESMERALDAS</v>
      </c>
      <c r="C1944" s="53" t="str">
        <f>IFERROR(VLOOKUP(D1944,[28]CODIGOS!$A$1:$I$1872,4,0),"CODIGO INVALIDO ")</f>
        <v>ESMERALDAS</v>
      </c>
      <c r="D1944" s="53" t="s">
        <v>356</v>
      </c>
      <c r="E1944" s="53" t="str">
        <f>IFERROR(VLOOKUP(D1944,[29]CODIGOS!$A$1:$I$1872,6,0),"CODIGO INVALIDO ")</f>
        <v>ESMERALDAS</v>
      </c>
      <c r="F1944" s="53" t="str">
        <f>IFERROR(VLOOKUP(D1944,[29]CODIGOS!$A$1:$I$1872,7,0),"CODIGO INVALIDO ")</f>
        <v>SAN MATEO</v>
      </c>
      <c r="G1944" s="53" t="str">
        <f>IFERROR(VLOOKUP(D1944,[29]CODIGOS!$A$1:$I$1872,8,0),"CODIGO INVALIDO ")</f>
        <v>SAN MATEO 1</v>
      </c>
      <c r="H1944" s="53" t="s">
        <v>357</v>
      </c>
      <c r="I1944" s="53">
        <v>-0.87585715067806602</v>
      </c>
      <c r="J1944" s="53">
        <v>-79.635330821036305</v>
      </c>
      <c r="K1944" s="246">
        <v>45350</v>
      </c>
      <c r="L1944" s="53" t="s">
        <v>2532</v>
      </c>
      <c r="M1944" s="53" t="s">
        <v>1033</v>
      </c>
      <c r="N1944" s="247">
        <v>6.25E-2</v>
      </c>
      <c r="O1944" s="247">
        <v>0.10416666666666667</v>
      </c>
      <c r="P1944" s="53">
        <v>16.760000000000002</v>
      </c>
      <c r="Q1944" s="53" t="s">
        <v>550</v>
      </c>
      <c r="R1944" s="53" t="s">
        <v>1120</v>
      </c>
      <c r="S1944" s="53" t="s">
        <v>57</v>
      </c>
      <c r="T1944" s="53" t="s">
        <v>448</v>
      </c>
      <c r="U1944" s="53" t="s">
        <v>50</v>
      </c>
    </row>
    <row r="1945" spans="1:21" s="186" customFormat="1" ht="14.25" customHeight="1" x14ac:dyDescent="0.25">
      <c r="A1945" s="53" t="str">
        <f>IFERROR(VLOOKUP(D1945,[28]CODIGOS!$A$1:$I$1872,2,0),"CODIGO INVALIDO ")</f>
        <v>ZONA 1</v>
      </c>
      <c r="B1945" s="53" t="str">
        <f>IFERROR(VLOOKUP(D1945,[28]CODIGOS!$A$1:$I$1872,3,0),"CODIGO INVALIDO ")</f>
        <v>ESMERALDAS</v>
      </c>
      <c r="C1945" s="53" t="str">
        <f>IFERROR(VLOOKUP(D1945,[28]CODIGOS!$A$1:$I$1872,4,0),"CODIGO INVALIDO ")</f>
        <v>ESMERALDAS</v>
      </c>
      <c r="D1945" s="53" t="s">
        <v>55</v>
      </c>
      <c r="E1945" s="53" t="str">
        <f>IFERROR(VLOOKUP(D1945,[29]CODIGOS!$A$1:$I$1872,6,0),"CODIGO INVALIDO ")</f>
        <v>ESMERALDAS</v>
      </c>
      <c r="F1945" s="53" t="str">
        <f>IFERROR(VLOOKUP(D1945,[29]CODIGOS!$A$1:$I$1872,7,0),"CODIGO INVALIDO ")</f>
        <v>CAMARONES</v>
      </c>
      <c r="G1945" s="53" t="str">
        <f>IFERROR(VLOOKUP(D1945,[29]CODIGOS!$A$1:$I$1872,8,0),"CODIGO INVALIDO ")</f>
        <v>CAMARONES 1</v>
      </c>
      <c r="H1945" s="53" t="s">
        <v>1070</v>
      </c>
      <c r="I1945" s="53">
        <v>0.957533303429974</v>
      </c>
      <c r="J1945" s="53">
        <v>-79.6304792727435</v>
      </c>
      <c r="K1945" s="246">
        <v>45352</v>
      </c>
      <c r="L1945" s="53" t="s">
        <v>2532</v>
      </c>
      <c r="M1945" s="53" t="s">
        <v>1033</v>
      </c>
      <c r="N1945" s="247">
        <v>0.34375</v>
      </c>
      <c r="O1945" s="247">
        <v>0.45833333333333331</v>
      </c>
      <c r="P1945" s="53">
        <v>10.039999999999999</v>
      </c>
      <c r="Q1945" s="53" t="s">
        <v>550</v>
      </c>
      <c r="R1945" s="53" t="s">
        <v>1120</v>
      </c>
      <c r="S1945" s="53" t="s">
        <v>513</v>
      </c>
      <c r="T1945" s="53" t="s">
        <v>165</v>
      </c>
      <c r="U1945" s="53" t="s">
        <v>50</v>
      </c>
    </row>
    <row r="1946" spans="1:21" s="186" customFormat="1" ht="14.25" customHeight="1" x14ac:dyDescent="0.25">
      <c r="A1946" s="53" t="str">
        <f>IFERROR(VLOOKUP(D1946,[28]CODIGOS!$A$1:$I$1872,2,0),"CODIGO INVALIDO ")</f>
        <v>ZONA 1</v>
      </c>
      <c r="B1946" s="53" t="str">
        <f>IFERROR(VLOOKUP(D1946,[28]CODIGOS!$A$1:$I$1872,3,0),"CODIGO INVALIDO ")</f>
        <v>ESMERALDAS</v>
      </c>
      <c r="C1946" s="53" t="str">
        <f>IFERROR(VLOOKUP(D1946,[28]CODIGOS!$A$1:$I$1872,4,0),"CODIGO INVALIDO ")</f>
        <v>MUISNE</v>
      </c>
      <c r="D1946" s="53" t="s">
        <v>1031</v>
      </c>
      <c r="E1946" s="53" t="str">
        <f>IFERROR(VLOOKUP(D1946,[29]CODIGOS!$A$1:$I$1872,6,0),"CODIGO INVALIDO ")</f>
        <v>ATACAMES</v>
      </c>
      <c r="F1946" s="53" t="str">
        <f>IFERROR(VLOOKUP(D1946,[29]CODIGOS!$A$1:$I$1872,7,0),"CODIGO INVALIDO ")</f>
        <v>MUISNE</v>
      </c>
      <c r="G1946" s="53" t="str">
        <f>IFERROR(VLOOKUP(D1946,[29]CODIGOS!$A$1:$I$1872,8,0),"CODIGO INVALIDO ")</f>
        <v>MUISNE 2</v>
      </c>
      <c r="H1946" s="53" t="s">
        <v>2536</v>
      </c>
      <c r="I1946" s="53">
        <v>0.49891260013878402</v>
      </c>
      <c r="J1946" s="53">
        <v>-79.959429216085894</v>
      </c>
      <c r="K1946" s="246">
        <v>45353</v>
      </c>
      <c r="L1946" s="53" t="s">
        <v>2532</v>
      </c>
      <c r="M1946" s="53" t="s">
        <v>1033</v>
      </c>
      <c r="N1946" s="247">
        <v>0.92708333333333337</v>
      </c>
      <c r="O1946" s="247">
        <v>0.125</v>
      </c>
      <c r="P1946" s="53">
        <v>21.91</v>
      </c>
      <c r="Q1946" s="53" t="s">
        <v>550</v>
      </c>
      <c r="R1946" s="53" t="s">
        <v>2115</v>
      </c>
      <c r="S1946" s="53" t="s">
        <v>647</v>
      </c>
      <c r="T1946" s="53"/>
      <c r="U1946" s="53" t="s">
        <v>50</v>
      </c>
    </row>
    <row r="1947" spans="1:21" s="186" customFormat="1" ht="14.25" customHeight="1" x14ac:dyDescent="0.25">
      <c r="A1947" s="53" t="str">
        <f>IFERROR(VLOOKUP(D1947,[28]CODIGOS!$A$1:$I$1872,2,0),"CODIGO INVALIDO ")</f>
        <v>ZONA 1</v>
      </c>
      <c r="B1947" s="53" t="str">
        <f>IFERROR(VLOOKUP(D1947,[28]CODIGOS!$A$1:$I$1872,3,0),"CODIGO INVALIDO ")</f>
        <v>ESMERALDAS</v>
      </c>
      <c r="C1947" s="53" t="str">
        <f>IFERROR(VLOOKUP(D1947,[28]CODIGOS!$A$1:$I$1872,4,0),"CODIGO INVALIDO ")</f>
        <v>QUININDE</v>
      </c>
      <c r="D1947" s="53" t="s">
        <v>514</v>
      </c>
      <c r="E1947" s="53" t="str">
        <f>IFERROR(VLOOKUP(D1947,[29]CODIGOS!$A$1:$I$1872,6,0),"CODIGO INVALIDO ")</f>
        <v>QUININDE</v>
      </c>
      <c r="F1947" s="53" t="str">
        <f>IFERROR(VLOOKUP(D1947,[29]CODIGOS!$A$1:$I$1872,7,0),"CODIGO INVALIDO ")</f>
        <v>LA UNION</v>
      </c>
      <c r="G1947" s="53" t="str">
        <f>IFERROR(VLOOKUP(D1947,[29]CODIGOS!$A$1:$I$1872,8,0),"CODIGO INVALIDO ")</f>
        <v>LA UNION 1</v>
      </c>
      <c r="H1947" s="53" t="s">
        <v>2537</v>
      </c>
      <c r="I1947" s="53">
        <v>0.21531441718247399</v>
      </c>
      <c r="J1947" s="53">
        <v>-79.409398993306993</v>
      </c>
      <c r="K1947" s="246">
        <v>45362</v>
      </c>
      <c r="L1947" s="53" t="s">
        <v>2532</v>
      </c>
      <c r="M1947" s="53" t="s">
        <v>1033</v>
      </c>
      <c r="N1947" s="247">
        <v>0.35416666666666663</v>
      </c>
      <c r="O1947" s="247">
        <v>0.5</v>
      </c>
      <c r="P1947" s="53">
        <v>60.86</v>
      </c>
      <c r="Q1947" s="53" t="s">
        <v>550</v>
      </c>
      <c r="R1947" s="53" t="s">
        <v>1120</v>
      </c>
      <c r="S1947" s="53" t="s">
        <v>513</v>
      </c>
      <c r="T1947" s="53" t="s">
        <v>496</v>
      </c>
      <c r="U1947" s="53" t="s">
        <v>50</v>
      </c>
    </row>
    <row r="1948" spans="1:21" s="186" customFormat="1" ht="14.25" customHeight="1" x14ac:dyDescent="0.25">
      <c r="A1948" s="53" t="str">
        <f>IFERROR(VLOOKUP(D1948,[28]CODIGOS!$A$1:$I$1872,2,0),"CODIGO INVALIDO ")</f>
        <v>ZONA 1</v>
      </c>
      <c r="B1948" s="53" t="str">
        <f>IFERROR(VLOOKUP(D1948,[28]CODIGOS!$A$1:$I$1872,3,0),"CODIGO INVALIDO ")</f>
        <v>ESMERALDAS</v>
      </c>
      <c r="C1948" s="53" t="str">
        <f>IFERROR(VLOOKUP(D1948,[28]CODIGOS!$A$1:$I$1872,4,0),"CODIGO INVALIDO ")</f>
        <v>QUININDE</v>
      </c>
      <c r="D1948" s="53" t="s">
        <v>514</v>
      </c>
      <c r="E1948" s="53" t="str">
        <f>IFERROR(VLOOKUP(D1948,[29]CODIGOS!$A$1:$I$1872,6,0),"CODIGO INVALIDO ")</f>
        <v>QUININDE</v>
      </c>
      <c r="F1948" s="53" t="str">
        <f>IFERROR(VLOOKUP(D1948,[29]CODIGOS!$A$1:$I$1872,7,0),"CODIGO INVALIDO ")</f>
        <v>LA UNION</v>
      </c>
      <c r="G1948" s="53" t="str">
        <f>IFERROR(VLOOKUP(D1948,[29]CODIGOS!$A$1:$I$1872,8,0),"CODIGO INVALIDO ")</f>
        <v>LA UNION 1</v>
      </c>
      <c r="H1948" s="53" t="s">
        <v>265</v>
      </c>
      <c r="I1948" s="53">
        <v>0.222300925417978</v>
      </c>
      <c r="J1948" s="53">
        <v>-79.411046504974294</v>
      </c>
      <c r="K1948" s="246">
        <v>45364</v>
      </c>
      <c r="L1948" s="53" t="s">
        <v>2532</v>
      </c>
      <c r="M1948" s="53" t="s">
        <v>1033</v>
      </c>
      <c r="N1948" s="247">
        <v>0.96527777777777779</v>
      </c>
      <c r="O1948" s="247">
        <v>0.33333333333333331</v>
      </c>
      <c r="P1948" s="53">
        <v>20.69</v>
      </c>
      <c r="Q1948" s="53" t="s">
        <v>550</v>
      </c>
      <c r="R1948" s="53" t="s">
        <v>1120</v>
      </c>
      <c r="S1948" s="53" t="s">
        <v>329</v>
      </c>
      <c r="T1948" s="53"/>
      <c r="U1948" s="53" t="s">
        <v>50</v>
      </c>
    </row>
    <row r="1949" spans="1:21" s="186" customFormat="1" ht="14.25" customHeight="1" x14ac:dyDescent="0.25">
      <c r="A1949" s="53" t="str">
        <f>IFERROR(VLOOKUP(D1949,[28]CODIGOS!$A$1:$I$1872,2,0),"CODIGO INVALIDO ")</f>
        <v>ZONA 1</v>
      </c>
      <c r="B1949" s="53" t="str">
        <f>IFERROR(VLOOKUP(D1949,[28]CODIGOS!$A$1:$I$1872,3,0),"CODIGO INVALIDO ")</f>
        <v>ESMERALDAS</v>
      </c>
      <c r="C1949" s="53" t="str">
        <f>IFERROR(VLOOKUP(D1949,[28]CODIGOS!$A$1:$I$1872,4,0),"CODIGO INVALIDO ")</f>
        <v>QUININDE</v>
      </c>
      <c r="D1949" s="53" t="s">
        <v>514</v>
      </c>
      <c r="E1949" s="53" t="str">
        <f>IFERROR(VLOOKUP(D1949,[29]CODIGOS!$A$1:$I$1872,6,0),"CODIGO INVALIDO ")</f>
        <v>QUININDE</v>
      </c>
      <c r="F1949" s="53" t="str">
        <f>IFERROR(VLOOKUP(D1949,[29]CODIGOS!$A$1:$I$1872,7,0),"CODIGO INVALIDO ")</f>
        <v>LA UNION</v>
      </c>
      <c r="G1949" s="53" t="str">
        <f>IFERROR(VLOOKUP(D1949,[29]CODIGOS!$A$1:$I$1872,8,0),"CODIGO INVALIDO ")</f>
        <v>LA UNION 1</v>
      </c>
      <c r="H1949" s="53" t="s">
        <v>265</v>
      </c>
      <c r="I1949" s="53">
        <v>0.222454704352365</v>
      </c>
      <c r="J1949" s="53">
        <v>-80.436571113670496</v>
      </c>
      <c r="K1949" s="246">
        <v>45373</v>
      </c>
      <c r="L1949" s="53" t="s">
        <v>2532</v>
      </c>
      <c r="M1949" s="53" t="s">
        <v>1033</v>
      </c>
      <c r="N1949" s="247">
        <v>0.20833333333333334</v>
      </c>
      <c r="O1949" s="247">
        <v>0.375</v>
      </c>
      <c r="P1949" s="53">
        <v>8.14</v>
      </c>
      <c r="Q1949" s="53" t="s">
        <v>550</v>
      </c>
      <c r="R1949" s="53" t="s">
        <v>1120</v>
      </c>
      <c r="S1949" s="53" t="s">
        <v>1093</v>
      </c>
      <c r="T1949" s="53" t="s">
        <v>1044</v>
      </c>
      <c r="U1949" s="53" t="s">
        <v>50</v>
      </c>
    </row>
    <row r="1950" spans="1:21" s="186" customFormat="1" ht="14.25" customHeight="1" x14ac:dyDescent="0.25">
      <c r="A1950" s="53" t="str">
        <f>IFERROR(VLOOKUP(D1950,[28]CODIGOS!$A$1:$I$1872,2,0),"CODIGO INVALIDO ")</f>
        <v>ZONA 1</v>
      </c>
      <c r="B1950" s="53" t="str">
        <f>IFERROR(VLOOKUP(D1950,[28]CODIGOS!$A$1:$I$1872,3,0),"CODIGO INVALIDO ")</f>
        <v>ESMERALDAS</v>
      </c>
      <c r="C1950" s="53" t="str">
        <f>IFERROR(VLOOKUP(D1950,[28]CODIGOS!$A$1:$I$1872,4,0),"CODIGO INVALIDO ")</f>
        <v>QUININDE</v>
      </c>
      <c r="D1950" s="53" t="s">
        <v>264</v>
      </c>
      <c r="E1950" s="53" t="str">
        <f>IFERROR(VLOOKUP(D1950,[29]CODIGOS!$A$1:$I$1872,6,0),"CODIGO INVALIDO ")</f>
        <v>QUININDE</v>
      </c>
      <c r="F1950" s="53" t="str">
        <f>IFERROR(VLOOKUP(D1950,[29]CODIGOS!$A$1:$I$1872,7,0),"CODIGO INVALIDO ")</f>
        <v>QUININDE</v>
      </c>
      <c r="G1950" s="53" t="str">
        <f>IFERROR(VLOOKUP(D1950,[29]CODIGOS!$A$1:$I$1872,8,0),"CODIGO INVALIDO ")</f>
        <v>QUININDE 2</v>
      </c>
      <c r="H1950" s="53" t="s">
        <v>2538</v>
      </c>
      <c r="I1950" s="53">
        <v>-0.31281554154484398</v>
      </c>
      <c r="J1950" s="53">
        <v>-79.464056464570902</v>
      </c>
      <c r="K1950" s="246">
        <v>45390</v>
      </c>
      <c r="L1950" s="53" t="s">
        <v>2532</v>
      </c>
      <c r="M1950" s="53" t="s">
        <v>1033</v>
      </c>
      <c r="N1950" s="247">
        <v>0.73611111111111116</v>
      </c>
      <c r="O1950" s="247">
        <v>0.83333333333333337</v>
      </c>
      <c r="P1950" s="53">
        <v>10.78</v>
      </c>
      <c r="Q1950" s="53" t="s">
        <v>550</v>
      </c>
      <c r="R1950" s="53" t="s">
        <v>109</v>
      </c>
      <c r="S1950" s="53" t="s">
        <v>65</v>
      </c>
      <c r="T1950" s="53"/>
      <c r="U1950" s="53" t="s">
        <v>50</v>
      </c>
    </row>
    <row r="1951" spans="1:21" s="186" customFormat="1" ht="14.25" customHeight="1" x14ac:dyDescent="0.25">
      <c r="A1951" s="53" t="str">
        <f>IFERROR(VLOOKUP(D1951,[28]CODIGOS!$A$1:$I$1872,2,0),"CODIGO INVALIDO ")</f>
        <v>ZONA 1</v>
      </c>
      <c r="B1951" s="53" t="str">
        <f>IFERROR(VLOOKUP(D1951,[28]CODIGOS!$A$1:$I$1872,3,0),"CODIGO INVALIDO ")</f>
        <v>ESMERALDAS</v>
      </c>
      <c r="C1951" s="53" t="str">
        <f>IFERROR(VLOOKUP(D1951,[28]CODIGOS!$A$1:$I$1872,4,0),"CODIGO INVALIDO ")</f>
        <v>ESMERALDAS</v>
      </c>
      <c r="D1951" s="53" t="s">
        <v>356</v>
      </c>
      <c r="E1951" s="53" t="str">
        <f>IFERROR(VLOOKUP(D1951,[29]CODIGOS!$A$1:$I$1872,6,0),"CODIGO INVALIDO ")</f>
        <v>ESMERALDAS</v>
      </c>
      <c r="F1951" s="53" t="str">
        <f>IFERROR(VLOOKUP(D1951,[29]CODIGOS!$A$1:$I$1872,7,0),"CODIGO INVALIDO ")</f>
        <v>SAN MATEO</v>
      </c>
      <c r="G1951" s="53" t="str">
        <f>IFERROR(VLOOKUP(D1951,[29]CODIGOS!$A$1:$I$1872,8,0),"CODIGO INVALIDO ")</f>
        <v>SAN MATEO 1</v>
      </c>
      <c r="H1951" s="53" t="s">
        <v>357</v>
      </c>
      <c r="I1951" s="53">
        <v>-0.87581677001175795</v>
      </c>
      <c r="J1951" s="53">
        <v>-79.635218917146204</v>
      </c>
      <c r="K1951" s="246">
        <v>45393</v>
      </c>
      <c r="L1951" s="53" t="s">
        <v>54</v>
      </c>
      <c r="M1951" s="53" t="s">
        <v>17</v>
      </c>
      <c r="N1951" s="247">
        <v>0.75</v>
      </c>
      <c r="O1951" s="247">
        <v>0.85416666666666663</v>
      </c>
      <c r="P1951" s="53">
        <v>25.5</v>
      </c>
      <c r="Q1951" s="53" t="s">
        <v>46</v>
      </c>
      <c r="R1951" s="53" t="s">
        <v>109</v>
      </c>
      <c r="S1951" s="53" t="s">
        <v>441</v>
      </c>
      <c r="T1951" s="53"/>
      <c r="U1951" s="53" t="s">
        <v>50</v>
      </c>
    </row>
    <row r="1952" spans="1:21" s="186" customFormat="1" ht="14.25" customHeight="1" x14ac:dyDescent="0.25">
      <c r="A1952" s="53" t="str">
        <f>IFERROR(VLOOKUP(D1952,[28]CODIGOS!$A$1:$I$1872,2,0),"CODIGO INVALIDO ")</f>
        <v>ZONA 1</v>
      </c>
      <c r="B1952" s="53" t="str">
        <f>IFERROR(VLOOKUP(D1952,[28]CODIGOS!$A$1:$I$1872,3,0),"CODIGO INVALIDO ")</f>
        <v>ESMERALDAS</v>
      </c>
      <c r="C1952" s="53" t="str">
        <f>IFERROR(VLOOKUP(D1952,[28]CODIGOS!$A$1:$I$1872,4,0),"CODIGO INVALIDO ")</f>
        <v>ESMERALDAS</v>
      </c>
      <c r="D1952" s="53" t="s">
        <v>356</v>
      </c>
      <c r="E1952" s="53" t="str">
        <f>IFERROR(VLOOKUP(D1952,[29]CODIGOS!$A$1:$I$1872,6,0),"CODIGO INVALIDO ")</f>
        <v>ESMERALDAS</v>
      </c>
      <c r="F1952" s="53" t="str">
        <f>IFERROR(VLOOKUP(D1952,[29]CODIGOS!$A$1:$I$1872,7,0),"CODIGO INVALIDO ")</f>
        <v>SAN MATEO</v>
      </c>
      <c r="G1952" s="53" t="str">
        <f>IFERROR(VLOOKUP(D1952,[29]CODIGOS!$A$1:$I$1872,8,0),"CODIGO INVALIDO ")</f>
        <v>SAN MATEO 1</v>
      </c>
      <c r="H1952" s="53" t="s">
        <v>357</v>
      </c>
      <c r="I1952" s="53">
        <v>-0.87581677001175795</v>
      </c>
      <c r="J1952" s="53">
        <v>-79.635218917146204</v>
      </c>
      <c r="K1952" s="246">
        <v>45393</v>
      </c>
      <c r="L1952" s="53" t="s">
        <v>54</v>
      </c>
      <c r="M1952" s="53" t="s">
        <v>17</v>
      </c>
      <c r="N1952" s="247">
        <v>0.875</v>
      </c>
      <c r="O1952" s="247">
        <v>0.95833333333333337</v>
      </c>
      <c r="P1952" s="53">
        <v>23.01</v>
      </c>
      <c r="Q1952" s="53" t="s">
        <v>46</v>
      </c>
      <c r="R1952" s="53" t="s">
        <v>47</v>
      </c>
      <c r="S1952" s="53" t="s">
        <v>489</v>
      </c>
      <c r="T1952" s="53" t="s">
        <v>448</v>
      </c>
      <c r="U1952" s="53" t="s">
        <v>50</v>
      </c>
    </row>
    <row r="1953" spans="1:21" s="186" customFormat="1" ht="14.25" customHeight="1" x14ac:dyDescent="0.25">
      <c r="A1953" s="53" t="str">
        <f>IFERROR(VLOOKUP(D1953,[28]CODIGOS!$A$1:$I$1872,2,0),"CODIGO INVALIDO ")</f>
        <v>ZONA 1</v>
      </c>
      <c r="B1953" s="53" t="str">
        <f>IFERROR(VLOOKUP(D1953,[28]CODIGOS!$A$1:$I$1872,3,0),"CODIGO INVALIDO ")</f>
        <v>ESMERALDAS</v>
      </c>
      <c r="C1953" s="53" t="str">
        <f>IFERROR(VLOOKUP(D1953,[28]CODIGOS!$A$1:$I$1872,4,0),"CODIGO INVALIDO ")</f>
        <v>ESMERALDAS</v>
      </c>
      <c r="D1953" s="53" t="s">
        <v>356</v>
      </c>
      <c r="E1953" s="53" t="str">
        <f>IFERROR(VLOOKUP(D1953,[29]CODIGOS!$A$1:$I$1872,6,0),"CODIGO INVALIDO ")</f>
        <v>ESMERALDAS</v>
      </c>
      <c r="F1953" s="53" t="str">
        <f>IFERROR(VLOOKUP(D1953,[29]CODIGOS!$A$1:$I$1872,7,0),"CODIGO INVALIDO ")</f>
        <v>SAN MATEO</v>
      </c>
      <c r="G1953" s="53" t="str">
        <f>IFERROR(VLOOKUP(D1953,[29]CODIGOS!$A$1:$I$1872,8,0),"CODIGO INVALIDO ")</f>
        <v>SAN MATEO 1</v>
      </c>
      <c r="H1953" s="53" t="s">
        <v>1070</v>
      </c>
      <c r="I1953" s="53">
        <v>-0.95753801726473897</v>
      </c>
      <c r="J1953" s="53">
        <v>-79.630608580233996</v>
      </c>
      <c r="K1953" s="246">
        <v>45393</v>
      </c>
      <c r="L1953" s="53" t="s">
        <v>54</v>
      </c>
      <c r="M1953" s="53" t="s">
        <v>17</v>
      </c>
      <c r="N1953" s="247">
        <v>0.97916666666666663</v>
      </c>
      <c r="O1953" s="247">
        <v>3.125E-2</v>
      </c>
      <c r="P1953" s="53">
        <v>23.08</v>
      </c>
      <c r="Q1953" s="53" t="s">
        <v>46</v>
      </c>
      <c r="R1953" s="53" t="s">
        <v>47</v>
      </c>
      <c r="S1953" s="53" t="s">
        <v>49</v>
      </c>
      <c r="T1953" s="53" t="s">
        <v>59</v>
      </c>
      <c r="U1953" s="53" t="s">
        <v>50</v>
      </c>
    </row>
    <row r="1954" spans="1:21" s="186" customFormat="1" ht="14.25" customHeight="1" x14ac:dyDescent="0.25">
      <c r="A1954" s="53" t="str">
        <f>IFERROR(VLOOKUP(D1954,[28]CODIGOS!$A$1:$I$1872,2,0),"CODIGO INVALIDO ")</f>
        <v>ZONA 1</v>
      </c>
      <c r="B1954" s="53" t="str">
        <f>IFERROR(VLOOKUP(D1954,[28]CODIGOS!$A$1:$I$1872,3,0),"CODIGO INVALIDO ")</f>
        <v>ESMERALDAS</v>
      </c>
      <c r="C1954" s="53" t="str">
        <f>IFERROR(VLOOKUP(D1954,[28]CODIGOS!$A$1:$I$1872,4,0),"CODIGO INVALIDO ")</f>
        <v>ESMERALDAS</v>
      </c>
      <c r="D1954" s="53" t="s">
        <v>356</v>
      </c>
      <c r="E1954" s="53" t="str">
        <f>IFERROR(VLOOKUP(D1954,[29]CODIGOS!$A$1:$I$1872,6,0),"CODIGO INVALIDO ")</f>
        <v>ESMERALDAS</v>
      </c>
      <c r="F1954" s="53" t="str">
        <f>IFERROR(VLOOKUP(D1954,[29]CODIGOS!$A$1:$I$1872,7,0),"CODIGO INVALIDO ")</f>
        <v>SAN MATEO</v>
      </c>
      <c r="G1954" s="53" t="str">
        <f>IFERROR(VLOOKUP(D1954,[29]CODIGOS!$A$1:$I$1872,8,0),"CODIGO INVALIDO ")</f>
        <v>SAN MATEO 1</v>
      </c>
      <c r="H1954" s="53" t="s">
        <v>1070</v>
      </c>
      <c r="I1954" s="53">
        <v>-0.95753801726473897</v>
      </c>
      <c r="J1954" s="53">
        <v>-79.630608580233996</v>
      </c>
      <c r="K1954" s="246">
        <v>45395</v>
      </c>
      <c r="L1954" s="53" t="s">
        <v>54</v>
      </c>
      <c r="M1954" s="53" t="s">
        <v>17</v>
      </c>
      <c r="N1954" s="247">
        <v>0.27083333333333331</v>
      </c>
      <c r="O1954" s="247">
        <v>0.33333333333333331</v>
      </c>
      <c r="P1954" s="53">
        <v>17.510000000000002</v>
      </c>
      <c r="Q1954" s="53" t="s">
        <v>46</v>
      </c>
      <c r="R1954" s="53" t="s">
        <v>2539</v>
      </c>
      <c r="S1954" s="53" t="s">
        <v>65</v>
      </c>
      <c r="T1954" s="53"/>
      <c r="U1954" s="53" t="s">
        <v>50</v>
      </c>
    </row>
    <row r="1955" spans="1:21" s="186" customFormat="1" ht="14.25" customHeight="1" x14ac:dyDescent="0.25">
      <c r="A1955" s="53" t="str">
        <f>IFERROR(VLOOKUP(D1955,[28]CODIGOS!$A$1:$I$1872,2,0),"CODIGO INVALIDO ")</f>
        <v>ZONA 1</v>
      </c>
      <c r="B1955" s="53" t="str">
        <f>IFERROR(VLOOKUP(D1955,[28]CODIGOS!$A$1:$I$1872,3,0),"CODIGO INVALIDO ")</f>
        <v>ESMERALDAS</v>
      </c>
      <c r="C1955" s="53" t="str">
        <f>IFERROR(VLOOKUP(D1955,[28]CODIGOS!$A$1:$I$1872,4,0),"CODIGO INVALIDO ")</f>
        <v>QUININDE</v>
      </c>
      <c r="D1955" s="53" t="s">
        <v>514</v>
      </c>
      <c r="E1955" s="53" t="str">
        <f>IFERROR(VLOOKUP(D1955,[29]CODIGOS!$A$1:$I$1872,6,0),"CODIGO INVALIDO ")</f>
        <v>QUININDE</v>
      </c>
      <c r="F1955" s="53" t="str">
        <f>IFERROR(VLOOKUP(D1955,[29]CODIGOS!$A$1:$I$1872,7,0),"CODIGO INVALIDO ")</f>
        <v>LA UNION</v>
      </c>
      <c r="G1955" s="53" t="str">
        <f>IFERROR(VLOOKUP(D1955,[29]CODIGOS!$A$1:$I$1872,8,0),"CODIGO INVALIDO ")</f>
        <v>LA UNION 1</v>
      </c>
      <c r="H1955" s="53" t="s">
        <v>2540</v>
      </c>
      <c r="I1955" s="53">
        <v>-0.224983710060074</v>
      </c>
      <c r="J1955" s="53">
        <v>-79.412223836089296</v>
      </c>
      <c r="K1955" s="246">
        <v>45396</v>
      </c>
      <c r="L1955" s="53" t="s">
        <v>54</v>
      </c>
      <c r="M1955" s="53" t="s">
        <v>17</v>
      </c>
      <c r="N1955" s="247">
        <v>0.72916666666666663</v>
      </c>
      <c r="O1955" s="247">
        <v>0.77083333333333337</v>
      </c>
      <c r="P1955" s="53">
        <v>13.44</v>
      </c>
      <c r="Q1955" s="53" t="s">
        <v>46</v>
      </c>
      <c r="R1955" s="53" t="s">
        <v>109</v>
      </c>
      <c r="S1955" s="53" t="s">
        <v>441</v>
      </c>
      <c r="T1955" s="53"/>
      <c r="U1955" s="53" t="s">
        <v>50</v>
      </c>
    </row>
    <row r="1956" spans="1:21" s="186" customFormat="1" ht="14.25" customHeight="1" x14ac:dyDescent="0.25">
      <c r="A1956" s="53" t="str">
        <f>IFERROR(VLOOKUP(D1956,[28]CODIGOS!$A$1:$I$1872,2,0),"CODIGO INVALIDO ")</f>
        <v>ZONA 1</v>
      </c>
      <c r="B1956" s="53" t="str">
        <f>IFERROR(VLOOKUP(D1956,[28]CODIGOS!$A$1:$I$1872,3,0),"CODIGO INVALIDO ")</f>
        <v>ESMERALDAS</v>
      </c>
      <c r="C1956" s="53" t="str">
        <f>IFERROR(VLOOKUP(D1956,[28]CODIGOS!$A$1:$I$1872,4,0),"CODIGO INVALIDO ")</f>
        <v>ESMERALDAS</v>
      </c>
      <c r="D1956" s="53" t="s">
        <v>356</v>
      </c>
      <c r="E1956" s="53" t="str">
        <f>IFERROR(VLOOKUP(D1956,[29]CODIGOS!$A$1:$I$1872,6,0),"CODIGO INVALIDO ")</f>
        <v>ESMERALDAS</v>
      </c>
      <c r="F1956" s="53" t="str">
        <f>IFERROR(VLOOKUP(D1956,[29]CODIGOS!$A$1:$I$1872,7,0),"CODIGO INVALIDO ")</f>
        <v>SAN MATEO</v>
      </c>
      <c r="G1956" s="53" t="str">
        <f>IFERROR(VLOOKUP(D1956,[29]CODIGOS!$A$1:$I$1872,8,0),"CODIGO INVALIDO ")</f>
        <v>SAN MATEO 1</v>
      </c>
      <c r="H1956" s="53" t="s">
        <v>1070</v>
      </c>
      <c r="I1956" s="53">
        <v>-0.95700582171083604</v>
      </c>
      <c r="J1956" s="53">
        <v>-79.630974286072302</v>
      </c>
      <c r="K1956" s="246">
        <v>45396</v>
      </c>
      <c r="L1956" s="53" t="s">
        <v>54</v>
      </c>
      <c r="M1956" s="53" t="s">
        <v>17</v>
      </c>
      <c r="N1956" s="247">
        <v>0.77777777777777779</v>
      </c>
      <c r="O1956" s="247">
        <v>0.8125</v>
      </c>
      <c r="P1956" s="53">
        <v>27.66</v>
      </c>
      <c r="Q1956" s="53" t="s">
        <v>46</v>
      </c>
      <c r="R1956" s="53" t="s">
        <v>1120</v>
      </c>
      <c r="S1956" s="53" t="s">
        <v>59</v>
      </c>
      <c r="T1956" s="53"/>
      <c r="U1956" s="53" t="s">
        <v>50</v>
      </c>
    </row>
    <row r="1957" spans="1:21" s="186" customFormat="1" ht="14.25" customHeight="1" x14ac:dyDescent="0.25">
      <c r="A1957" s="53" t="str">
        <f>IFERROR(VLOOKUP(D1957,[28]CODIGOS!$A$1:$I$1872,2,0),"CODIGO INVALIDO ")</f>
        <v>ZONA 1</v>
      </c>
      <c r="B1957" s="53" t="str">
        <f>IFERROR(VLOOKUP(D1957,[28]CODIGOS!$A$1:$I$1872,3,0),"CODIGO INVALIDO ")</f>
        <v>ESMERALDAS</v>
      </c>
      <c r="C1957" s="53" t="str">
        <f>IFERROR(VLOOKUP(D1957,[28]CODIGOS!$A$1:$I$1872,4,0),"CODIGO INVALIDO ")</f>
        <v>ESMERALDAS</v>
      </c>
      <c r="D1957" s="53" t="s">
        <v>356</v>
      </c>
      <c r="E1957" s="53" t="str">
        <f>IFERROR(VLOOKUP(D1957,[29]CODIGOS!$A$1:$I$1872,6,0),"CODIGO INVALIDO ")</f>
        <v>ESMERALDAS</v>
      </c>
      <c r="F1957" s="53" t="str">
        <f>IFERROR(VLOOKUP(D1957,[29]CODIGOS!$A$1:$I$1872,7,0),"CODIGO INVALIDO ")</f>
        <v>SAN MATEO</v>
      </c>
      <c r="G1957" s="53" t="str">
        <f>IFERROR(VLOOKUP(D1957,[29]CODIGOS!$A$1:$I$1872,8,0),"CODIGO INVALIDO ")</f>
        <v>SAN MATEO 1</v>
      </c>
      <c r="H1957" s="53" t="s">
        <v>2541</v>
      </c>
      <c r="I1957" s="53">
        <v>-0.77323138402076197</v>
      </c>
      <c r="J1957" s="53">
        <v>-79.596404559019305</v>
      </c>
      <c r="K1957" s="246">
        <v>45402</v>
      </c>
      <c r="L1957" s="53" t="s">
        <v>54</v>
      </c>
      <c r="M1957" s="53" t="s">
        <v>17</v>
      </c>
      <c r="N1957" s="247">
        <v>0.13541666666666666</v>
      </c>
      <c r="O1957" s="247">
        <v>0.33333333333333331</v>
      </c>
      <c r="P1957" s="53">
        <v>30.19</v>
      </c>
      <c r="Q1957" s="53" t="s">
        <v>46</v>
      </c>
      <c r="R1957" s="53" t="s">
        <v>1120</v>
      </c>
      <c r="S1957" s="53" t="s">
        <v>187</v>
      </c>
      <c r="T1957" s="53"/>
      <c r="U1957" s="53" t="s">
        <v>50</v>
      </c>
    </row>
    <row r="1958" spans="1:21" s="186" customFormat="1" ht="14.25" customHeight="1" x14ac:dyDescent="0.25">
      <c r="A1958" s="53" t="str">
        <f>IFERROR(VLOOKUP(D1958,[28]CODIGOS!$A$1:$I$1872,2,0),"CODIGO INVALIDO ")</f>
        <v>ZONA 1</v>
      </c>
      <c r="B1958" s="53" t="str">
        <f>IFERROR(VLOOKUP(D1958,[28]CODIGOS!$A$1:$I$1872,3,0),"CODIGO INVALIDO ")</f>
        <v>ESMERALDAS</v>
      </c>
      <c r="C1958" s="53" t="str">
        <f>IFERROR(VLOOKUP(D1958,[28]CODIGOS!$A$1:$I$1872,4,0),"CODIGO INVALIDO ")</f>
        <v>ESMERALDAS</v>
      </c>
      <c r="D1958" s="53" t="s">
        <v>356</v>
      </c>
      <c r="E1958" s="53" t="str">
        <f>IFERROR(VLOOKUP(D1958,[29]CODIGOS!$A$1:$I$1872,6,0),"CODIGO INVALIDO ")</f>
        <v>ESMERALDAS</v>
      </c>
      <c r="F1958" s="53" t="str">
        <f>IFERROR(VLOOKUP(D1958,[29]CODIGOS!$A$1:$I$1872,7,0),"CODIGO INVALIDO ")</f>
        <v>SAN MATEO</v>
      </c>
      <c r="G1958" s="53" t="str">
        <f>IFERROR(VLOOKUP(D1958,[29]CODIGOS!$A$1:$I$1872,8,0),"CODIGO INVALIDO ")</f>
        <v>SAN MATEO 1</v>
      </c>
      <c r="H1958" s="53" t="s">
        <v>2541</v>
      </c>
      <c r="I1958" s="53">
        <v>-0.77178140401944595</v>
      </c>
      <c r="J1958" s="53">
        <v>-79.596003772019202</v>
      </c>
      <c r="K1958" s="246">
        <v>45402</v>
      </c>
      <c r="L1958" s="53" t="s">
        <v>54</v>
      </c>
      <c r="M1958" s="53" t="s">
        <v>17</v>
      </c>
      <c r="N1958" s="247">
        <v>0.14583333333333334</v>
      </c>
      <c r="O1958" s="247">
        <v>0.33333333333333331</v>
      </c>
      <c r="P1958" s="53">
        <v>30.8</v>
      </c>
      <c r="Q1958" s="53" t="s">
        <v>46</v>
      </c>
      <c r="R1958" s="53" t="s">
        <v>1120</v>
      </c>
      <c r="S1958" s="53" t="s">
        <v>187</v>
      </c>
      <c r="T1958" s="53"/>
      <c r="U1958" s="53" t="s">
        <v>50</v>
      </c>
    </row>
    <row r="1959" spans="1:21" s="186" customFormat="1" ht="14.25" customHeight="1" x14ac:dyDescent="0.25">
      <c r="A1959" s="53" t="str">
        <f>IFERROR(VLOOKUP(D1959,[28]CODIGOS!$A$1:$I$1872,2,0),"CODIGO INVALIDO ")</f>
        <v>ZONA 1</v>
      </c>
      <c r="B1959" s="53" t="str">
        <f>IFERROR(VLOOKUP(D1959,[28]CODIGOS!$A$1:$I$1872,3,0),"CODIGO INVALIDO ")</f>
        <v>ESMERALDAS</v>
      </c>
      <c r="C1959" s="53" t="str">
        <f>IFERROR(VLOOKUP(D1959,[28]CODIGOS!$A$1:$I$1872,4,0),"CODIGO INVALIDO ")</f>
        <v>ESMERALDAS</v>
      </c>
      <c r="D1959" s="53" t="s">
        <v>356</v>
      </c>
      <c r="E1959" s="53" t="str">
        <f>IFERROR(VLOOKUP(D1959,[29]CODIGOS!$A$1:$I$1872,6,0),"CODIGO INVALIDO ")</f>
        <v>ESMERALDAS</v>
      </c>
      <c r="F1959" s="53" t="str">
        <f>IFERROR(VLOOKUP(D1959,[29]CODIGOS!$A$1:$I$1872,7,0),"CODIGO INVALIDO ")</f>
        <v>SAN MATEO</v>
      </c>
      <c r="G1959" s="53" t="str">
        <f>IFERROR(VLOOKUP(D1959,[29]CODIGOS!$A$1:$I$1872,8,0),"CODIGO INVALIDO ")</f>
        <v>SAN MATEO 1</v>
      </c>
      <c r="H1959" s="53" t="s">
        <v>2541</v>
      </c>
      <c r="I1959" s="53">
        <v>-0.76962063878214504</v>
      </c>
      <c r="J1959" s="53">
        <v>-79.595689773559499</v>
      </c>
      <c r="K1959" s="246">
        <v>45402</v>
      </c>
      <c r="L1959" s="53" t="s">
        <v>54</v>
      </c>
      <c r="M1959" s="53" t="s">
        <v>17</v>
      </c>
      <c r="N1959" s="247">
        <v>0.125</v>
      </c>
      <c r="O1959" s="247">
        <v>0.33333333333333331</v>
      </c>
      <c r="P1959" s="53">
        <v>35.89</v>
      </c>
      <c r="Q1959" s="53" t="s">
        <v>46</v>
      </c>
      <c r="R1959" s="53" t="s">
        <v>1120</v>
      </c>
      <c r="S1959" s="53" t="s">
        <v>187</v>
      </c>
      <c r="T1959" s="53"/>
      <c r="U1959" s="53" t="s">
        <v>50</v>
      </c>
    </row>
    <row r="1960" spans="1:21" s="186" customFormat="1" ht="14.25" customHeight="1" x14ac:dyDescent="0.25">
      <c r="A1960" s="53" t="str">
        <f>IFERROR(VLOOKUP(D1960,[28]CODIGOS!$A$1:$I$1872,2,0),"CODIGO INVALIDO ")</f>
        <v>ZONA 1</v>
      </c>
      <c r="B1960" s="53" t="str">
        <f>IFERROR(VLOOKUP(D1960,[28]CODIGOS!$A$1:$I$1872,3,0),"CODIGO INVALIDO ")</f>
        <v>ESMERALDAS</v>
      </c>
      <c r="C1960" s="53" t="str">
        <f>IFERROR(VLOOKUP(D1960,[28]CODIGOS!$A$1:$I$1872,4,0),"CODIGO INVALIDO ")</f>
        <v>ESMERALDAS</v>
      </c>
      <c r="D1960" s="53" t="s">
        <v>2542</v>
      </c>
      <c r="E1960" s="53" t="str">
        <f>IFERROR(VLOOKUP(D1960,[29]CODIGOS!$A$1:$I$1872,6,0),"CODIGO INVALIDO ")</f>
        <v>ESMERALDAS</v>
      </c>
      <c r="F1960" s="53" t="str">
        <f>IFERROR(VLOOKUP(D1960,[29]CODIGOS!$A$1:$I$1872,7,0),"CODIGO INVALIDO ")</f>
        <v>SAN MATEO</v>
      </c>
      <c r="G1960" s="53" t="str">
        <f>IFERROR(VLOOKUP(D1960,[29]CODIGOS!$A$1:$I$1872,8,0),"CODIGO INVALIDO ")</f>
        <v>SAN MATEO 2</v>
      </c>
      <c r="H1960" s="53" t="s">
        <v>2543</v>
      </c>
      <c r="I1960" s="53">
        <v>-0.87581677001175795</v>
      </c>
      <c r="J1960" s="53">
        <v>-79.635218917146204</v>
      </c>
      <c r="K1960" s="246">
        <v>45423</v>
      </c>
      <c r="L1960" s="53" t="s">
        <v>54</v>
      </c>
      <c r="M1960" s="53" t="s">
        <v>17</v>
      </c>
      <c r="N1960" s="247">
        <v>0.20833333333333334</v>
      </c>
      <c r="O1960" s="247">
        <v>0.25</v>
      </c>
      <c r="P1960" s="53">
        <v>15.72</v>
      </c>
      <c r="Q1960" s="53" t="s">
        <v>46</v>
      </c>
      <c r="R1960" s="53" t="s">
        <v>47</v>
      </c>
      <c r="S1960" s="53" t="s">
        <v>49</v>
      </c>
      <c r="T1960" s="53" t="s">
        <v>2544</v>
      </c>
      <c r="U1960" s="53" t="s">
        <v>50</v>
      </c>
    </row>
    <row r="1961" spans="1:21" s="186" customFormat="1" ht="14.25" customHeight="1" x14ac:dyDescent="0.25">
      <c r="A1961" s="53" t="str">
        <f>IFERROR(VLOOKUP(D1961,[28]CODIGOS!$A$1:$I$1872,2,0),"CODIGO INVALIDO ")</f>
        <v>ZONA 1</v>
      </c>
      <c r="B1961" s="53" t="str">
        <f>IFERROR(VLOOKUP(D1961,[28]CODIGOS!$A$1:$I$1872,3,0),"CODIGO INVALIDO ")</f>
        <v>ESMERALDAS</v>
      </c>
      <c r="C1961" s="53" t="str">
        <f>IFERROR(VLOOKUP(D1961,[28]CODIGOS!$A$1:$I$1872,4,0),"CODIGO INVALIDO ")</f>
        <v>ESMERALDAS</v>
      </c>
      <c r="D1961" s="53" t="s">
        <v>2542</v>
      </c>
      <c r="E1961" s="53" t="str">
        <f>IFERROR(VLOOKUP(D1961,[29]CODIGOS!$A$1:$I$1872,6,0),"CODIGO INVALIDO ")</f>
        <v>ESMERALDAS</v>
      </c>
      <c r="F1961" s="53" t="str">
        <f>IFERROR(VLOOKUP(D1961,[29]CODIGOS!$A$1:$I$1872,7,0),"CODIGO INVALIDO ")</f>
        <v>SAN MATEO</v>
      </c>
      <c r="G1961" s="53" t="str">
        <f>IFERROR(VLOOKUP(D1961,[29]CODIGOS!$A$1:$I$1872,8,0),"CODIGO INVALIDO ")</f>
        <v>SAN MATEO 2</v>
      </c>
      <c r="H1961" s="53" t="s">
        <v>2545</v>
      </c>
      <c r="I1961" s="53">
        <v>-0.83377279329357001</v>
      </c>
      <c r="J1961" s="53">
        <v>-79.702720641434993</v>
      </c>
      <c r="K1961" s="246">
        <v>45426</v>
      </c>
      <c r="L1961" s="53" t="s">
        <v>54</v>
      </c>
      <c r="M1961" s="53" t="s">
        <v>17</v>
      </c>
      <c r="N1961" s="247">
        <v>0.72916666666666663</v>
      </c>
      <c r="O1961" s="247">
        <v>0.77083333333333337</v>
      </c>
      <c r="P1961" s="53">
        <v>8.01</v>
      </c>
      <c r="Q1961" s="53" t="s">
        <v>46</v>
      </c>
      <c r="R1961" s="53" t="s">
        <v>47</v>
      </c>
      <c r="S1961" s="53" t="s">
        <v>1639</v>
      </c>
      <c r="T1961" s="53" t="s">
        <v>455</v>
      </c>
      <c r="U1961" s="53" t="s">
        <v>50</v>
      </c>
    </row>
    <row r="1962" spans="1:21" s="186" customFormat="1" ht="14.25" customHeight="1" x14ac:dyDescent="0.25">
      <c r="A1962" s="53" t="str">
        <f>IFERROR(VLOOKUP(D1962,[28]CODIGOS!$A$1:$I$1872,2,0),"CODIGO INVALIDO ")</f>
        <v>ZONA 1</v>
      </c>
      <c r="B1962" s="53" t="str">
        <f>IFERROR(VLOOKUP(D1962,[28]CODIGOS!$A$1:$I$1872,3,0),"CODIGO INVALIDO ")</f>
        <v>ESMERALDAS</v>
      </c>
      <c r="C1962" s="53" t="str">
        <f>IFERROR(VLOOKUP(D1962,[28]CODIGOS!$A$1:$I$1872,4,0),"CODIGO INVALIDO ")</f>
        <v>ESMERALDAS</v>
      </c>
      <c r="D1962" s="53" t="s">
        <v>2542</v>
      </c>
      <c r="E1962" s="53" t="str">
        <f>IFERROR(VLOOKUP(D1962,[29]CODIGOS!$A$1:$I$1872,6,0),"CODIGO INVALIDO ")</f>
        <v>ESMERALDAS</v>
      </c>
      <c r="F1962" s="53" t="str">
        <f>IFERROR(VLOOKUP(D1962,[29]CODIGOS!$A$1:$I$1872,7,0),"CODIGO INVALIDO ")</f>
        <v>SAN MATEO</v>
      </c>
      <c r="G1962" s="53" t="str">
        <f>IFERROR(VLOOKUP(D1962,[29]CODIGOS!$A$1:$I$1872,8,0),"CODIGO INVALIDO ")</f>
        <v>SAN MATEO 2</v>
      </c>
      <c r="H1962" s="53" t="s">
        <v>2546</v>
      </c>
      <c r="I1962" s="53">
        <v>9.3040425418429398E-2</v>
      </c>
      <c r="J1962" s="53">
        <v>-79.414844512939396</v>
      </c>
      <c r="K1962" s="246">
        <v>45427</v>
      </c>
      <c r="L1962" s="53" t="s">
        <v>54</v>
      </c>
      <c r="M1962" s="53" t="s">
        <v>17</v>
      </c>
      <c r="N1962" s="247">
        <v>0.41666666666666669</v>
      </c>
      <c r="O1962" s="247">
        <v>0.95833333333333337</v>
      </c>
      <c r="P1962" s="53">
        <v>8.16</v>
      </c>
      <c r="Q1962" s="53" t="s">
        <v>46</v>
      </c>
      <c r="R1962" s="53" t="s">
        <v>47</v>
      </c>
      <c r="S1962" s="53" t="s">
        <v>329</v>
      </c>
      <c r="T1962" s="53"/>
      <c r="U1962" s="53" t="s">
        <v>50</v>
      </c>
    </row>
    <row r="1963" spans="1:21" s="186" customFormat="1" ht="14.25" customHeight="1" x14ac:dyDescent="0.25">
      <c r="A1963" s="53" t="str">
        <f>IFERROR(VLOOKUP(D1963,[28]CODIGOS!$A$1:$I$1872,2,0),"CODIGO INVALIDO ")</f>
        <v>ZONA 1</v>
      </c>
      <c r="B1963" s="53" t="str">
        <f>IFERROR(VLOOKUP(D1963,[28]CODIGOS!$A$1:$I$1872,3,0),"CODIGO INVALIDO ")</f>
        <v>ESMERALDAS</v>
      </c>
      <c r="C1963" s="53" t="str">
        <f>IFERROR(VLOOKUP(D1963,[28]CODIGOS!$A$1:$I$1872,4,0),"CODIGO INVALIDO ")</f>
        <v>ESMERALDAS</v>
      </c>
      <c r="D1963" s="53" t="s">
        <v>2542</v>
      </c>
      <c r="E1963" s="53" t="str">
        <f>IFERROR(VLOOKUP(D1963,[29]CODIGOS!$A$1:$I$1872,6,0),"CODIGO INVALIDO ")</f>
        <v>ESMERALDAS</v>
      </c>
      <c r="F1963" s="53" t="str">
        <f>IFERROR(VLOOKUP(D1963,[29]CODIGOS!$A$1:$I$1872,7,0),"CODIGO INVALIDO ")</f>
        <v>SAN MATEO</v>
      </c>
      <c r="G1963" s="53" t="str">
        <f>IFERROR(VLOOKUP(D1963,[29]CODIGOS!$A$1:$I$1872,8,0),"CODIGO INVALIDO ")</f>
        <v>SAN MATEO 2</v>
      </c>
      <c r="H1963" s="53" t="s">
        <v>2547</v>
      </c>
      <c r="I1963" s="53">
        <v>-0.87558329235930699</v>
      </c>
      <c r="J1963" s="53">
        <v>-79.635185320790697</v>
      </c>
      <c r="K1963" s="246">
        <v>45457</v>
      </c>
      <c r="L1963" s="53" t="s">
        <v>2532</v>
      </c>
      <c r="M1963" s="53" t="s">
        <v>1033</v>
      </c>
      <c r="N1963" s="247">
        <v>0.14583333333333334</v>
      </c>
      <c r="O1963" s="247">
        <v>0.20833333333333334</v>
      </c>
      <c r="P1963" s="53">
        <v>17.8</v>
      </c>
      <c r="Q1963" s="53" t="s">
        <v>46</v>
      </c>
      <c r="R1963" s="53" t="s">
        <v>109</v>
      </c>
      <c r="S1963" s="53" t="s">
        <v>955</v>
      </c>
      <c r="T1963" s="53"/>
      <c r="U1963" s="53" t="s">
        <v>50</v>
      </c>
    </row>
    <row r="1964" spans="1:21" s="186" customFormat="1" ht="14.25" customHeight="1" x14ac:dyDescent="0.25">
      <c r="A1964" s="53" t="str">
        <f>IFERROR(VLOOKUP(D1964,[28]CODIGOS!$A$1:$I$1872,2,0),"CODIGO INVALIDO ")</f>
        <v>ZONA 1</v>
      </c>
      <c r="B1964" s="53" t="str">
        <f>IFERROR(VLOOKUP(D1964,[28]CODIGOS!$A$1:$I$1872,3,0),"CODIGO INVALIDO ")</f>
        <v>ESMERALDAS</v>
      </c>
      <c r="C1964" s="53" t="str">
        <f>IFERROR(VLOOKUP(D1964,[28]CODIGOS!$A$1:$I$1872,4,0),"CODIGO INVALIDO ")</f>
        <v>ESMERALDAS</v>
      </c>
      <c r="D1964" s="53" t="s">
        <v>2542</v>
      </c>
      <c r="E1964" s="53" t="str">
        <f>IFERROR(VLOOKUP(D1964,[29]CODIGOS!$A$1:$I$1872,6,0),"CODIGO INVALIDO ")</f>
        <v>ESMERALDAS</v>
      </c>
      <c r="F1964" s="53" t="str">
        <f>IFERROR(VLOOKUP(D1964,[29]CODIGOS!$A$1:$I$1872,7,0),"CODIGO INVALIDO ")</f>
        <v>SAN MATEO</v>
      </c>
      <c r="G1964" s="53" t="str">
        <f>IFERROR(VLOOKUP(D1964,[29]CODIGOS!$A$1:$I$1872,8,0),"CODIGO INVALIDO ")</f>
        <v>SAN MATEO 2</v>
      </c>
      <c r="H1964" s="53" t="s">
        <v>2547</v>
      </c>
      <c r="I1964" s="53">
        <v>-0.87558329235930699</v>
      </c>
      <c r="J1964" s="53">
        <v>-79.635185320790697</v>
      </c>
      <c r="K1964" s="246">
        <v>45457</v>
      </c>
      <c r="L1964" s="53" t="s">
        <v>2532</v>
      </c>
      <c r="M1964" s="53" t="s">
        <v>1033</v>
      </c>
      <c r="N1964" s="247">
        <v>0.14583333333333334</v>
      </c>
      <c r="O1964" s="247">
        <v>0.20833333333333334</v>
      </c>
      <c r="P1964" s="53">
        <v>17.61</v>
      </c>
      <c r="Q1964" s="53" t="s">
        <v>46</v>
      </c>
      <c r="R1964" s="53" t="s">
        <v>109</v>
      </c>
      <c r="S1964" s="53" t="s">
        <v>955</v>
      </c>
      <c r="T1964" s="53"/>
      <c r="U1964" s="53" t="s">
        <v>50</v>
      </c>
    </row>
    <row r="1965" spans="1:21" s="186" customFormat="1" ht="14.25" customHeight="1" x14ac:dyDescent="0.25">
      <c r="A1965" s="53" t="str">
        <f>IFERROR(VLOOKUP(D1965,[28]CODIGOS!$A$1:$I$1872,2,0),"CODIGO INVALIDO ")</f>
        <v>ZONA 1</v>
      </c>
      <c r="B1965" s="53" t="str">
        <f>IFERROR(VLOOKUP(D1965,[28]CODIGOS!$A$1:$I$1872,3,0),"CODIGO INVALIDO ")</f>
        <v>ESMERALDAS</v>
      </c>
      <c r="C1965" s="53" t="str">
        <f>IFERROR(VLOOKUP(D1965,[28]CODIGOS!$A$1:$I$1872,4,0),"CODIGO INVALIDO ")</f>
        <v>ESMERALDAS</v>
      </c>
      <c r="D1965" s="53" t="s">
        <v>2542</v>
      </c>
      <c r="E1965" s="53" t="str">
        <f>IFERROR(VLOOKUP(D1965,[29]CODIGOS!$A$1:$I$1872,6,0),"CODIGO INVALIDO ")</f>
        <v>ESMERALDAS</v>
      </c>
      <c r="F1965" s="53" t="str">
        <f>IFERROR(VLOOKUP(D1965,[29]CODIGOS!$A$1:$I$1872,7,0),"CODIGO INVALIDO ")</f>
        <v>SAN MATEO</v>
      </c>
      <c r="G1965" s="53" t="str">
        <f>IFERROR(VLOOKUP(D1965,[29]CODIGOS!$A$1:$I$1872,8,0),"CODIGO INVALIDO ")</f>
        <v>SAN MATEO 2</v>
      </c>
      <c r="H1965" s="53" t="s">
        <v>2547</v>
      </c>
      <c r="I1965" s="53">
        <v>0.87558329235930699</v>
      </c>
      <c r="J1965" s="53">
        <v>-79.635185320790697</v>
      </c>
      <c r="K1965" s="246">
        <v>45462</v>
      </c>
      <c r="L1965" s="53" t="s">
        <v>2532</v>
      </c>
      <c r="M1965" s="53" t="s">
        <v>1033</v>
      </c>
      <c r="N1965" s="247">
        <v>0.75</v>
      </c>
      <c r="O1965" s="247">
        <v>0.83333333333333337</v>
      </c>
      <c r="P1965" s="53">
        <v>6.1</v>
      </c>
      <c r="Q1965" s="53" t="s">
        <v>46</v>
      </c>
      <c r="R1965" s="53" t="s">
        <v>109</v>
      </c>
      <c r="S1965" s="53" t="s">
        <v>372</v>
      </c>
      <c r="T1965" s="53"/>
      <c r="U1965" s="53" t="s">
        <v>50</v>
      </c>
    </row>
    <row r="1966" spans="1:21" s="186" customFormat="1" ht="14.25" customHeight="1" x14ac:dyDescent="0.25">
      <c r="A1966" s="53" t="str">
        <f>IFERROR(VLOOKUP(D1966,[28]CODIGOS!$A$1:$I$1872,2,0),"CODIGO INVALIDO ")</f>
        <v>ZONA 1</v>
      </c>
      <c r="B1966" s="53" t="str">
        <f>IFERROR(VLOOKUP(D1966,[28]CODIGOS!$A$1:$I$1872,3,0),"CODIGO INVALIDO ")</f>
        <v>ESMERALDAS</v>
      </c>
      <c r="C1966" s="53" t="str">
        <f>IFERROR(VLOOKUP(D1966,[28]CODIGOS!$A$1:$I$1872,4,0),"CODIGO INVALIDO ")</f>
        <v>ESMERALDAS</v>
      </c>
      <c r="D1966" s="53" t="s">
        <v>2542</v>
      </c>
      <c r="E1966" s="53" t="str">
        <f>IFERROR(VLOOKUP(D1966,[29]CODIGOS!$A$1:$I$1872,6,0),"CODIGO INVALIDO ")</f>
        <v>ESMERALDAS</v>
      </c>
      <c r="F1966" s="53" t="str">
        <f>IFERROR(VLOOKUP(D1966,[29]CODIGOS!$A$1:$I$1872,7,0),"CODIGO INVALIDO ")</f>
        <v>SAN MATEO</v>
      </c>
      <c r="G1966" s="53" t="str">
        <f>IFERROR(VLOOKUP(D1966,[29]CODIGOS!$A$1:$I$1872,8,0),"CODIGO INVALIDO ")</f>
        <v>SAN MATEO 2</v>
      </c>
      <c r="H1966" s="53" t="s">
        <v>2548</v>
      </c>
      <c r="I1966" s="53">
        <v>0.89255830628379795</v>
      </c>
      <c r="J1966" s="53">
        <v>-79.612654312392195</v>
      </c>
      <c r="K1966" s="246">
        <v>45471</v>
      </c>
      <c r="L1966" s="53" t="s">
        <v>2532</v>
      </c>
      <c r="M1966" s="53" t="s">
        <v>1033</v>
      </c>
      <c r="N1966" s="247">
        <v>0.75</v>
      </c>
      <c r="O1966" s="247">
        <v>0.875</v>
      </c>
      <c r="P1966" s="53">
        <v>13</v>
      </c>
      <c r="Q1966" s="53" t="s">
        <v>550</v>
      </c>
      <c r="R1966" s="53" t="s">
        <v>1120</v>
      </c>
      <c r="S1966" s="53" t="s">
        <v>1165</v>
      </c>
      <c r="T1966" s="53"/>
      <c r="U1966" s="53" t="s">
        <v>50</v>
      </c>
    </row>
    <row r="1967" spans="1:21" s="186" customFormat="1" ht="14.25" customHeight="1" x14ac:dyDescent="0.25">
      <c r="A1967" s="53" t="str">
        <f>IFERROR(VLOOKUP(D1967,[28]CODIGOS!$A$1:$I$1872,2,0),"CODIGO INVALIDO ")</f>
        <v>ZONA 1</v>
      </c>
      <c r="B1967" s="53" t="str">
        <f>IFERROR(VLOOKUP(D1967,[28]CODIGOS!$A$1:$I$1872,3,0),"CODIGO INVALIDO ")</f>
        <v>ESMERALDAS</v>
      </c>
      <c r="C1967" s="53" t="str">
        <f>IFERROR(VLOOKUP(D1967,[28]CODIGOS!$A$1:$I$1872,4,0),"CODIGO INVALIDO ")</f>
        <v>ESMERALDAS</v>
      </c>
      <c r="D1967" s="53" t="s">
        <v>2542</v>
      </c>
      <c r="E1967" s="53" t="str">
        <f>IFERROR(VLOOKUP(D1967,[29]CODIGOS!$A$1:$I$1872,6,0),"CODIGO INVALIDO ")</f>
        <v>ESMERALDAS</v>
      </c>
      <c r="F1967" s="53" t="str">
        <f>IFERROR(VLOOKUP(D1967,[29]CODIGOS!$A$1:$I$1872,7,0),"CODIGO INVALIDO ")</f>
        <v>SAN MATEO</v>
      </c>
      <c r="G1967" s="53" t="str">
        <f>IFERROR(VLOOKUP(D1967,[29]CODIGOS!$A$1:$I$1872,8,0),"CODIGO INVALIDO ")</f>
        <v>SAN MATEO 2</v>
      </c>
      <c r="H1967" s="53" t="s">
        <v>2549</v>
      </c>
      <c r="I1967" s="53">
        <v>-0.95755231999988699</v>
      </c>
      <c r="J1967" s="53">
        <v>-79.673838615418006</v>
      </c>
      <c r="K1967" s="246">
        <v>45472</v>
      </c>
      <c r="L1967" s="53" t="s">
        <v>2532</v>
      </c>
      <c r="M1967" s="53" t="s">
        <v>1033</v>
      </c>
      <c r="N1967" s="247">
        <v>0.97361111111111109</v>
      </c>
      <c r="O1967" s="247">
        <v>8.3333333333333329E-2</v>
      </c>
      <c r="P1967" s="53">
        <v>26.46</v>
      </c>
      <c r="Q1967" s="53" t="s">
        <v>550</v>
      </c>
      <c r="R1967" s="53" t="s">
        <v>1120</v>
      </c>
      <c r="S1967" s="53" t="s">
        <v>1203</v>
      </c>
      <c r="T1967" s="53" t="s">
        <v>2550</v>
      </c>
      <c r="U1967" s="53" t="s">
        <v>50</v>
      </c>
    </row>
    <row r="1968" spans="1:21" s="186" customFormat="1" ht="14.25" customHeight="1" x14ac:dyDescent="0.25">
      <c r="A1968" s="53" t="str">
        <f>IFERROR(VLOOKUP(D1968,[28]CODIGOS!$A$1:$I$1872,2,0),"CODIGO INVALIDO ")</f>
        <v>ZONA 1</v>
      </c>
      <c r="B1968" s="53" t="str">
        <f>IFERROR(VLOOKUP(D1968,[28]CODIGOS!$A$1:$I$1872,3,0),"CODIGO INVALIDO ")</f>
        <v>ESMERALDAS</v>
      </c>
      <c r="C1968" s="53" t="str">
        <f>IFERROR(VLOOKUP(D1968,[28]CODIGOS!$A$1:$I$1872,4,0),"CODIGO INVALIDO ")</f>
        <v>ESMERALDAS</v>
      </c>
      <c r="D1968" s="53" t="s">
        <v>2542</v>
      </c>
      <c r="E1968" s="53" t="str">
        <f>IFERROR(VLOOKUP(D1968,[29]CODIGOS!$A$1:$I$1872,6,0),"CODIGO INVALIDO ")</f>
        <v>ESMERALDAS</v>
      </c>
      <c r="F1968" s="53" t="str">
        <f>IFERROR(VLOOKUP(D1968,[29]CODIGOS!$A$1:$I$1872,7,0),"CODIGO INVALIDO ")</f>
        <v>SAN MATEO</v>
      </c>
      <c r="G1968" s="53" t="str">
        <f>IFERROR(VLOOKUP(D1968,[29]CODIGOS!$A$1:$I$1872,8,0),"CODIGO INVALIDO ")</f>
        <v>SAN MATEO 2</v>
      </c>
      <c r="H1968" s="53" t="s">
        <v>2551</v>
      </c>
      <c r="I1968" s="53">
        <v>0.89683945080197502</v>
      </c>
      <c r="J1968" s="53">
        <v>-79.708101020796605</v>
      </c>
      <c r="K1968" s="246">
        <v>45488</v>
      </c>
      <c r="L1968" s="53" t="s">
        <v>2532</v>
      </c>
      <c r="M1968" s="53" t="s">
        <v>1033</v>
      </c>
      <c r="N1968" s="247">
        <v>0.25</v>
      </c>
      <c r="O1968" s="247">
        <v>0.375</v>
      </c>
      <c r="P1968" s="53">
        <v>6.2</v>
      </c>
      <c r="Q1968" s="53" t="s">
        <v>550</v>
      </c>
      <c r="R1968" s="53" t="s">
        <v>1120</v>
      </c>
      <c r="S1968" s="53" t="s">
        <v>464</v>
      </c>
      <c r="T1968" s="53" t="s">
        <v>1044</v>
      </c>
      <c r="U1968" s="53" t="s">
        <v>50</v>
      </c>
    </row>
    <row r="1969" spans="1:21" s="186" customFormat="1" ht="14.25" customHeight="1" x14ac:dyDescent="0.25">
      <c r="A1969" s="53" t="str">
        <f>IFERROR(VLOOKUP(D1969,[28]CODIGOS!$A$1:$I$1872,2,0),"CODIGO INVALIDO ")</f>
        <v>ZONA 1</v>
      </c>
      <c r="B1969" s="53" t="str">
        <f>IFERROR(VLOOKUP(D1969,[28]CODIGOS!$A$1:$I$1872,3,0),"CODIGO INVALIDO ")</f>
        <v>ESMERALDAS</v>
      </c>
      <c r="C1969" s="53" t="str">
        <f>IFERROR(VLOOKUP(D1969,[28]CODIGOS!$A$1:$I$1872,4,0),"CODIGO INVALIDO ")</f>
        <v>ESMERALDAS</v>
      </c>
      <c r="D1969" s="53" t="s">
        <v>2542</v>
      </c>
      <c r="E1969" s="53" t="str">
        <f>IFERROR(VLOOKUP(D1969,[29]CODIGOS!$A$1:$I$1872,6,0),"CODIGO INVALIDO ")</f>
        <v>ESMERALDAS</v>
      </c>
      <c r="F1969" s="53" t="str">
        <f>IFERROR(VLOOKUP(D1969,[29]CODIGOS!$A$1:$I$1872,7,0),"CODIGO INVALIDO ")</f>
        <v>SAN MATEO</v>
      </c>
      <c r="G1969" s="53" t="str">
        <f>IFERROR(VLOOKUP(D1969,[29]CODIGOS!$A$1:$I$1872,8,0),"CODIGO INVALIDO ")</f>
        <v>SAN MATEO 2</v>
      </c>
      <c r="H1969" s="53" t="s">
        <v>2547</v>
      </c>
      <c r="I1969" s="53">
        <v>0.87558329235930998</v>
      </c>
      <c r="J1969" s="53">
        <v>-79.635185320790697</v>
      </c>
      <c r="K1969" s="246">
        <v>45491</v>
      </c>
      <c r="L1969" s="53" t="s">
        <v>2532</v>
      </c>
      <c r="M1969" s="53" t="s">
        <v>1033</v>
      </c>
      <c r="N1969" s="247">
        <v>4.1666666666666664E-2</v>
      </c>
      <c r="O1969" s="247">
        <v>0.16666666666666666</v>
      </c>
      <c r="P1969" s="53">
        <v>26.86</v>
      </c>
      <c r="Q1969" s="53" t="s">
        <v>550</v>
      </c>
      <c r="R1969" s="53" t="s">
        <v>47</v>
      </c>
      <c r="S1969" s="53" t="s">
        <v>59</v>
      </c>
      <c r="T1969" s="53" t="s">
        <v>49</v>
      </c>
      <c r="U1969" s="53" t="s">
        <v>50</v>
      </c>
    </row>
    <row r="1970" spans="1:21" s="186" customFormat="1" ht="14.25" customHeight="1" x14ac:dyDescent="0.25">
      <c r="A1970" s="53" t="str">
        <f>IFERROR(VLOOKUP(D1970,[28]CODIGOS!$A$1:$I$1872,2,0),"CODIGO INVALIDO ")</f>
        <v>ZONA 1</v>
      </c>
      <c r="B1970" s="53" t="str">
        <f>IFERROR(VLOOKUP(D1970,[28]CODIGOS!$A$1:$I$1872,3,0),"CODIGO INVALIDO ")</f>
        <v>ESMERALDAS</v>
      </c>
      <c r="C1970" s="53" t="str">
        <f>IFERROR(VLOOKUP(D1970,[28]CODIGOS!$A$1:$I$1872,4,0),"CODIGO INVALIDO ")</f>
        <v>ESMERALDAS</v>
      </c>
      <c r="D1970" s="53" t="s">
        <v>2542</v>
      </c>
      <c r="E1970" s="53" t="str">
        <f>IFERROR(VLOOKUP(D1970,[29]CODIGOS!$A$1:$I$1872,6,0),"CODIGO INVALIDO ")</f>
        <v>ESMERALDAS</v>
      </c>
      <c r="F1970" s="53" t="str">
        <f>IFERROR(VLOOKUP(D1970,[29]CODIGOS!$A$1:$I$1872,7,0),"CODIGO INVALIDO ")</f>
        <v>SAN MATEO</v>
      </c>
      <c r="G1970" s="53" t="str">
        <f>IFERROR(VLOOKUP(D1970,[29]CODIGOS!$A$1:$I$1872,8,0),"CODIGO INVALIDO ")</f>
        <v>SAN MATEO 2</v>
      </c>
      <c r="H1970" s="53" t="s">
        <v>2549</v>
      </c>
      <c r="I1970" s="53">
        <v>-0.95755231999989698</v>
      </c>
      <c r="J1970" s="53">
        <v>-79.673838615418006</v>
      </c>
      <c r="K1970" s="246">
        <v>45513</v>
      </c>
      <c r="L1970" s="53" t="s">
        <v>2532</v>
      </c>
      <c r="M1970" s="53" t="s">
        <v>1033</v>
      </c>
      <c r="N1970" s="247">
        <v>6.9444444444444441E-3</v>
      </c>
      <c r="O1970" s="247">
        <v>0.125</v>
      </c>
      <c r="P1970" s="53">
        <v>22.01</v>
      </c>
      <c r="Q1970" s="53" t="s">
        <v>550</v>
      </c>
      <c r="R1970" s="53" t="s">
        <v>109</v>
      </c>
      <c r="S1970" s="53" t="s">
        <v>647</v>
      </c>
      <c r="T1970" s="53"/>
      <c r="U1970" s="53" t="s">
        <v>50</v>
      </c>
    </row>
    <row r="1971" spans="1:21" s="186" customFormat="1" ht="14.25" customHeight="1" x14ac:dyDescent="0.25">
      <c r="A1971" s="53" t="str">
        <f>IFERROR(VLOOKUP(D1971,[28]CODIGOS!$A$1:$I$1872,2,0),"CODIGO INVALIDO ")</f>
        <v>ZONA 1</v>
      </c>
      <c r="B1971" s="53" t="str">
        <f>IFERROR(VLOOKUP(D1971,[28]CODIGOS!$A$1:$I$1872,3,0),"CODIGO INVALIDO ")</f>
        <v>ESMERALDAS</v>
      </c>
      <c r="C1971" s="53" t="str">
        <f>IFERROR(VLOOKUP(D1971,[28]CODIGOS!$A$1:$I$1872,4,0),"CODIGO INVALIDO ")</f>
        <v>QUININDE</v>
      </c>
      <c r="D1971" s="53" t="s">
        <v>514</v>
      </c>
      <c r="E1971" s="53" t="str">
        <f>IFERROR(VLOOKUP(D1971,[29]CODIGOS!$A$1:$I$1872,6,0),"CODIGO INVALIDO ")</f>
        <v>QUININDE</v>
      </c>
      <c r="F1971" s="53" t="str">
        <f>IFERROR(VLOOKUP(D1971,[29]CODIGOS!$A$1:$I$1872,7,0),"CODIGO INVALIDO ")</f>
        <v>LA UNION</v>
      </c>
      <c r="G1971" s="53" t="str">
        <f>IFERROR(VLOOKUP(D1971,[29]CODIGOS!$A$1:$I$1872,8,0),"CODIGO INVALIDO ")</f>
        <v>LA UNION 1</v>
      </c>
      <c r="H1971" s="53" t="s">
        <v>2540</v>
      </c>
      <c r="I1971" s="53">
        <v>0.22569371512296599</v>
      </c>
      <c r="J1971" s="53">
        <v>-79.412556720908199</v>
      </c>
      <c r="K1971" s="246">
        <v>45517</v>
      </c>
      <c r="L1971" s="53" t="s">
        <v>2532</v>
      </c>
      <c r="M1971" s="53" t="s">
        <v>1033</v>
      </c>
      <c r="N1971" s="247">
        <v>0.89583333333333337</v>
      </c>
      <c r="O1971" s="247">
        <v>0.125</v>
      </c>
      <c r="P1971" s="53">
        <v>20.71</v>
      </c>
      <c r="Q1971" s="53" t="s">
        <v>550</v>
      </c>
      <c r="R1971" s="53" t="s">
        <v>109</v>
      </c>
      <c r="S1971" s="53" t="s">
        <v>955</v>
      </c>
      <c r="T1971" s="53"/>
      <c r="U1971" s="53" t="s">
        <v>50</v>
      </c>
    </row>
    <row r="1972" spans="1:21" s="186" customFormat="1" ht="14.25" customHeight="1" x14ac:dyDescent="0.25">
      <c r="A1972" s="53" t="str">
        <f>IFERROR(VLOOKUP(D1972,[28]CODIGOS!$A$1:$I$1872,2,0),"CODIGO INVALIDO ")</f>
        <v>ZONA 1</v>
      </c>
      <c r="B1972" s="53" t="str">
        <f>IFERROR(VLOOKUP(D1972,[28]CODIGOS!$A$1:$I$1872,3,0),"CODIGO INVALIDO ")</f>
        <v>ESMERALDAS</v>
      </c>
      <c r="C1972" s="53" t="str">
        <f>IFERROR(VLOOKUP(D1972,[28]CODIGOS!$A$1:$I$1872,4,0),"CODIGO INVALIDO ")</f>
        <v>ESMERALDAS</v>
      </c>
      <c r="D1972" s="53" t="s">
        <v>2542</v>
      </c>
      <c r="E1972" s="53" t="str">
        <f>IFERROR(VLOOKUP(D1972,[29]CODIGOS!$A$1:$I$1872,6,0),"CODIGO INVALIDO ")</f>
        <v>ESMERALDAS</v>
      </c>
      <c r="F1972" s="53" t="str">
        <f>IFERROR(VLOOKUP(D1972,[29]CODIGOS!$A$1:$I$1872,7,0),"CODIGO INVALIDO ")</f>
        <v>SAN MATEO</v>
      </c>
      <c r="G1972" s="53" t="str">
        <f>IFERROR(VLOOKUP(D1972,[29]CODIGOS!$A$1:$I$1872,8,0),"CODIGO INVALIDO ")</f>
        <v>SAN MATEO 2</v>
      </c>
      <c r="H1972" s="53" t="s">
        <v>2549</v>
      </c>
      <c r="I1972" s="53">
        <v>0.95755231999989698</v>
      </c>
      <c r="J1972" s="53">
        <v>-79.673838615418006</v>
      </c>
      <c r="K1972" s="246">
        <v>45536</v>
      </c>
      <c r="L1972" s="53" t="s">
        <v>2532</v>
      </c>
      <c r="M1972" s="53" t="s">
        <v>1033</v>
      </c>
      <c r="N1972" s="247">
        <v>0.70833333333333337</v>
      </c>
      <c r="O1972" s="247">
        <v>0.91666666666666663</v>
      </c>
      <c r="P1972" s="53">
        <v>28.4</v>
      </c>
      <c r="Q1972" s="53" t="s">
        <v>46</v>
      </c>
      <c r="R1972" s="53" t="s">
        <v>47</v>
      </c>
      <c r="S1972" s="53" t="s">
        <v>59</v>
      </c>
      <c r="T1972" s="53"/>
      <c r="U1972" s="53" t="s">
        <v>50</v>
      </c>
    </row>
    <row r="1973" spans="1:21" s="186" customFormat="1" ht="14.25" customHeight="1" x14ac:dyDescent="0.25">
      <c r="A1973" s="53" t="str">
        <f>IFERROR(VLOOKUP(D1973,[28]CODIGOS!$A$1:$I$1872,2,0),"CODIGO INVALIDO ")</f>
        <v>ZONA 1</v>
      </c>
      <c r="B1973" s="53" t="str">
        <f>IFERROR(VLOOKUP(D1973,[28]CODIGOS!$A$1:$I$1872,3,0),"CODIGO INVALIDO ")</f>
        <v>ESMERALDAS</v>
      </c>
      <c r="C1973" s="53" t="str">
        <f>IFERROR(VLOOKUP(D1973,[28]CODIGOS!$A$1:$I$1872,4,0),"CODIGO INVALIDO ")</f>
        <v>ESMERALDAS</v>
      </c>
      <c r="D1973" s="53" t="s">
        <v>2542</v>
      </c>
      <c r="E1973" s="53" t="str">
        <f>IFERROR(VLOOKUP(D1973,[29]CODIGOS!$A$1:$I$1872,6,0),"CODIGO INVALIDO ")</f>
        <v>ESMERALDAS</v>
      </c>
      <c r="F1973" s="53" t="str">
        <f>IFERROR(VLOOKUP(D1973,[29]CODIGOS!$A$1:$I$1872,7,0),"CODIGO INVALIDO ")</f>
        <v>SAN MATEO</v>
      </c>
      <c r="G1973" s="53" t="str">
        <f>IFERROR(VLOOKUP(D1973,[29]CODIGOS!$A$1:$I$1872,8,0),"CODIGO INVALIDO ")</f>
        <v>SAN MATEO 2</v>
      </c>
      <c r="H1973" s="53" t="s">
        <v>2547</v>
      </c>
      <c r="I1973" s="53">
        <v>-0.87558329235930998</v>
      </c>
      <c r="J1973" s="53">
        <v>-79.635185320790697</v>
      </c>
      <c r="K1973" s="246">
        <v>45540</v>
      </c>
      <c r="L1973" s="53" t="s">
        <v>2532</v>
      </c>
      <c r="M1973" s="53" t="s">
        <v>1033</v>
      </c>
      <c r="N1973" s="247">
        <v>0.83333333333333337</v>
      </c>
      <c r="O1973" s="247">
        <v>0.95833333333333337</v>
      </c>
      <c r="P1973" s="53">
        <v>6</v>
      </c>
      <c r="Q1973" s="53" t="s">
        <v>550</v>
      </c>
      <c r="R1973" s="53" t="s">
        <v>1120</v>
      </c>
      <c r="S1973" s="53" t="s">
        <v>154</v>
      </c>
      <c r="T1973" s="53"/>
      <c r="U1973" s="53" t="s">
        <v>50</v>
      </c>
    </row>
    <row r="1974" spans="1:21" s="186" customFormat="1" ht="14.25" customHeight="1" x14ac:dyDescent="0.25">
      <c r="A1974" s="53" t="str">
        <f>IFERROR(VLOOKUP(D1974,[28]CODIGOS!$A$1:$I$1872,2,0),"CODIGO INVALIDO ")</f>
        <v>ZONA 1</v>
      </c>
      <c r="B1974" s="53" t="str">
        <f>IFERROR(VLOOKUP(D1974,[28]CODIGOS!$A$1:$I$1872,3,0),"CODIGO INVALIDO ")</f>
        <v>ESMERALDAS</v>
      </c>
      <c r="C1974" s="53" t="str">
        <f>IFERROR(VLOOKUP(D1974,[28]CODIGOS!$A$1:$I$1872,4,0),"CODIGO INVALIDO ")</f>
        <v>ESMERALDAS</v>
      </c>
      <c r="D1974" s="53" t="s">
        <v>2542</v>
      </c>
      <c r="E1974" s="53" t="str">
        <f>IFERROR(VLOOKUP(D1974,[29]CODIGOS!$A$1:$I$1872,6,0),"CODIGO INVALIDO ")</f>
        <v>ESMERALDAS</v>
      </c>
      <c r="F1974" s="53" t="str">
        <f>IFERROR(VLOOKUP(D1974,[29]CODIGOS!$A$1:$I$1872,7,0),"CODIGO INVALIDO ")</f>
        <v>SAN MATEO</v>
      </c>
      <c r="G1974" s="53" t="str">
        <f>IFERROR(VLOOKUP(D1974,[29]CODIGOS!$A$1:$I$1872,8,0),"CODIGO INVALIDO ")</f>
        <v>SAN MATEO 2</v>
      </c>
      <c r="H1974" s="53" t="s">
        <v>2547</v>
      </c>
      <c r="I1974" s="53">
        <v>-0.87558329235930998</v>
      </c>
      <c r="J1974" s="53">
        <v>-79.635185320790697</v>
      </c>
      <c r="K1974" s="246">
        <v>45541</v>
      </c>
      <c r="L1974" s="53" t="s">
        <v>2532</v>
      </c>
      <c r="M1974" s="53" t="s">
        <v>1033</v>
      </c>
      <c r="N1974" s="247">
        <v>0.75</v>
      </c>
      <c r="O1974" s="247">
        <v>0.875</v>
      </c>
      <c r="P1974" s="53">
        <v>28.81</v>
      </c>
      <c r="Q1974" s="53" t="s">
        <v>550</v>
      </c>
      <c r="R1974" s="53" t="s">
        <v>1120</v>
      </c>
      <c r="S1974" s="53" t="s">
        <v>1093</v>
      </c>
      <c r="T1974" s="53" t="s">
        <v>2552</v>
      </c>
      <c r="U1974" s="53" t="s">
        <v>50</v>
      </c>
    </row>
    <row r="1975" spans="1:21" s="186" customFormat="1" ht="14.25" customHeight="1" x14ac:dyDescent="0.25">
      <c r="A1975" s="53" t="str">
        <f>IFERROR(VLOOKUP(D1975,[28]CODIGOS!$A$1:$I$1872,2,0),"CODIGO INVALIDO ")</f>
        <v>ZONA 1</v>
      </c>
      <c r="B1975" s="53" t="str">
        <f>IFERROR(VLOOKUP(D1975,[28]CODIGOS!$A$1:$I$1872,3,0),"CODIGO INVALIDO ")</f>
        <v>ESMERALDAS</v>
      </c>
      <c r="C1975" s="53" t="str">
        <f>IFERROR(VLOOKUP(D1975,[28]CODIGOS!$A$1:$I$1872,4,0),"CODIGO INVALIDO ")</f>
        <v>ESMERALDAS</v>
      </c>
      <c r="D1975" s="53" t="s">
        <v>2542</v>
      </c>
      <c r="E1975" s="53" t="str">
        <f>IFERROR(VLOOKUP(D1975,[29]CODIGOS!$A$1:$I$1872,6,0),"CODIGO INVALIDO ")</f>
        <v>ESMERALDAS</v>
      </c>
      <c r="F1975" s="53" t="str">
        <f>IFERROR(VLOOKUP(D1975,[29]CODIGOS!$A$1:$I$1872,7,0),"CODIGO INVALIDO ")</f>
        <v>SAN MATEO</v>
      </c>
      <c r="G1975" s="53" t="str">
        <f>IFERROR(VLOOKUP(D1975,[29]CODIGOS!$A$1:$I$1872,8,0),"CODIGO INVALIDO ")</f>
        <v>SAN MATEO 2</v>
      </c>
      <c r="H1975" s="53" t="s">
        <v>2547</v>
      </c>
      <c r="I1975" s="53">
        <v>-0.87558329235930998</v>
      </c>
      <c r="J1975" s="53">
        <v>-79.635185320790697</v>
      </c>
      <c r="K1975" s="246">
        <v>45547</v>
      </c>
      <c r="L1975" s="53" t="s">
        <v>2532</v>
      </c>
      <c r="M1975" s="53" t="s">
        <v>1033</v>
      </c>
      <c r="N1975" s="247">
        <v>0.91666666666666663</v>
      </c>
      <c r="O1975" s="247">
        <v>8.3333333333333329E-2</v>
      </c>
      <c r="P1975" s="53">
        <v>23</v>
      </c>
      <c r="Q1975" s="53" t="s">
        <v>550</v>
      </c>
      <c r="R1975" s="53" t="s">
        <v>109</v>
      </c>
      <c r="S1975" s="53" t="s">
        <v>65</v>
      </c>
      <c r="T1975" s="53"/>
      <c r="U1975" s="53" t="s">
        <v>50</v>
      </c>
    </row>
    <row r="1976" spans="1:21" s="186" customFormat="1" ht="14.25" customHeight="1" x14ac:dyDescent="0.25">
      <c r="A1976" s="53" t="str">
        <f>IFERROR(VLOOKUP(D1976,[28]CODIGOS!$A$1:$I$1872,2,0),"CODIGO INVALIDO ")</f>
        <v>ZONA 1</v>
      </c>
      <c r="B1976" s="53" t="str">
        <f>IFERROR(VLOOKUP(D1976,[28]CODIGOS!$A$1:$I$1872,3,0),"CODIGO INVALIDO ")</f>
        <v>ESMERALDAS</v>
      </c>
      <c r="C1976" s="53" t="str">
        <f>IFERROR(VLOOKUP(D1976,[28]CODIGOS!$A$1:$I$1872,4,0),"CODIGO INVALIDO ")</f>
        <v>QUININDE</v>
      </c>
      <c r="D1976" s="53" t="s">
        <v>514</v>
      </c>
      <c r="E1976" s="53" t="str">
        <f>IFERROR(VLOOKUP(D1976,[29]CODIGOS!$A$1:$I$1872,6,0),"CODIGO INVALIDO ")</f>
        <v>QUININDE</v>
      </c>
      <c r="F1976" s="53" t="str">
        <f>IFERROR(VLOOKUP(D1976,[29]CODIGOS!$A$1:$I$1872,7,0),"CODIGO INVALIDO ")</f>
        <v>LA UNION</v>
      </c>
      <c r="G1976" s="53" t="str">
        <f>IFERROR(VLOOKUP(D1976,[29]CODIGOS!$A$1:$I$1872,8,0),"CODIGO INVALIDO ")</f>
        <v>LA UNION 1</v>
      </c>
      <c r="H1976" s="53" t="s">
        <v>2540</v>
      </c>
      <c r="I1976" s="53">
        <v>0.22506887657893601</v>
      </c>
      <c r="J1976" s="53">
        <v>-79.412020134671593</v>
      </c>
      <c r="K1976" s="246">
        <v>45553</v>
      </c>
      <c r="L1976" s="53" t="s">
        <v>2532</v>
      </c>
      <c r="M1976" s="53" t="s">
        <v>1033</v>
      </c>
      <c r="N1976" s="247">
        <v>0.33333333333333331</v>
      </c>
      <c r="O1976" s="247">
        <v>0.20833333333333334</v>
      </c>
      <c r="P1976" s="53">
        <v>26.64</v>
      </c>
      <c r="Q1976" s="53" t="s">
        <v>550</v>
      </c>
      <c r="R1976" s="53" t="s">
        <v>1120</v>
      </c>
      <c r="S1976" s="53" t="s">
        <v>2553</v>
      </c>
      <c r="T1976" s="53"/>
      <c r="U1976" s="53" t="s">
        <v>50</v>
      </c>
    </row>
    <row r="1977" spans="1:21" s="186" customFormat="1" ht="14.25" customHeight="1" x14ac:dyDescent="0.25">
      <c r="A1977" s="53" t="str">
        <f>IFERROR(VLOOKUP(D1977,[28]CODIGOS!$A$1:$I$1872,2,0),"CODIGO INVALIDO ")</f>
        <v>ZONA 1</v>
      </c>
      <c r="B1977" s="53" t="str">
        <f>IFERROR(VLOOKUP(D1977,[28]CODIGOS!$A$1:$I$1872,3,0),"CODIGO INVALIDO ")</f>
        <v>ESMERALDAS</v>
      </c>
      <c r="C1977" s="53" t="str">
        <f>IFERROR(VLOOKUP(D1977,[28]CODIGOS!$A$1:$I$1872,4,0),"CODIGO INVALIDO ")</f>
        <v>QUININDE</v>
      </c>
      <c r="D1977" s="53" t="s">
        <v>514</v>
      </c>
      <c r="E1977" s="53" t="str">
        <f>IFERROR(VLOOKUP(D1977,[29]CODIGOS!$A$1:$I$1872,6,0),"CODIGO INVALIDO ")</f>
        <v>QUININDE</v>
      </c>
      <c r="F1977" s="53" t="str">
        <f>IFERROR(VLOOKUP(D1977,[29]CODIGOS!$A$1:$I$1872,7,0),"CODIGO INVALIDO ")</f>
        <v>LA UNION</v>
      </c>
      <c r="G1977" s="53" t="str">
        <f>IFERROR(VLOOKUP(D1977,[29]CODIGOS!$A$1:$I$1872,8,0),"CODIGO INVALIDO ")</f>
        <v>LA UNION 1</v>
      </c>
      <c r="H1977" s="53" t="s">
        <v>2554</v>
      </c>
      <c r="I1977" s="53">
        <v>0.362922885871032</v>
      </c>
      <c r="J1977" s="53">
        <v>-79.474551917072304</v>
      </c>
      <c r="K1977" s="246">
        <v>45554</v>
      </c>
      <c r="L1977" s="53" t="s">
        <v>2532</v>
      </c>
      <c r="M1977" s="53" t="s">
        <v>1033</v>
      </c>
      <c r="N1977" s="247">
        <v>2.0833333333333332E-2</v>
      </c>
      <c r="O1977" s="247">
        <v>0.20833333333333334</v>
      </c>
      <c r="P1977" s="53">
        <v>11.26</v>
      </c>
      <c r="Q1977" s="53" t="s">
        <v>550</v>
      </c>
      <c r="R1977" s="53" t="s">
        <v>109</v>
      </c>
      <c r="S1977" s="53" t="s">
        <v>647</v>
      </c>
      <c r="T1977" s="53"/>
      <c r="U1977" s="53" t="s">
        <v>50</v>
      </c>
    </row>
    <row r="1978" spans="1:21" s="186" customFormat="1" ht="14.25" customHeight="1" x14ac:dyDescent="0.25">
      <c r="A1978" s="53" t="str">
        <f>IFERROR(VLOOKUP(D1978,[28]CODIGOS!$A$1:$I$1872,2,0),"CODIGO INVALIDO ")</f>
        <v>ZONA 1</v>
      </c>
      <c r="B1978" s="53" t="str">
        <f>IFERROR(VLOOKUP(D1978,[28]CODIGOS!$A$1:$I$1872,3,0),"CODIGO INVALIDO ")</f>
        <v>ESMERALDAS</v>
      </c>
      <c r="C1978" s="53" t="str">
        <f>IFERROR(VLOOKUP(D1978,[28]CODIGOS!$A$1:$I$1872,4,0),"CODIGO INVALIDO ")</f>
        <v>ESMERALDAS</v>
      </c>
      <c r="D1978" s="53" t="s">
        <v>2542</v>
      </c>
      <c r="E1978" s="53" t="str">
        <f>IFERROR(VLOOKUP(D1978,[29]CODIGOS!$A$1:$I$1872,6,0),"CODIGO INVALIDO ")</f>
        <v>ESMERALDAS</v>
      </c>
      <c r="F1978" s="53" t="str">
        <f>IFERROR(VLOOKUP(D1978,[29]CODIGOS!$A$1:$I$1872,7,0),"CODIGO INVALIDO ")</f>
        <v>SAN MATEO</v>
      </c>
      <c r="G1978" s="53" t="str">
        <f>IFERROR(VLOOKUP(D1978,[29]CODIGOS!$A$1:$I$1872,8,0),"CODIGO INVALIDO ")</f>
        <v>SAN MATEO 2</v>
      </c>
      <c r="H1978" s="53" t="s">
        <v>2549</v>
      </c>
      <c r="I1978" s="53">
        <v>0.95755231999989698</v>
      </c>
      <c r="J1978" s="53">
        <v>-79.673838615418006</v>
      </c>
      <c r="K1978" s="246">
        <v>45557</v>
      </c>
      <c r="L1978" s="53" t="s">
        <v>2532</v>
      </c>
      <c r="M1978" s="53" t="s">
        <v>1033</v>
      </c>
      <c r="N1978" s="247">
        <v>0.8125</v>
      </c>
      <c r="O1978" s="247">
        <v>0.91666666666666663</v>
      </c>
      <c r="P1978" s="53">
        <v>19.32</v>
      </c>
      <c r="Q1978" s="53" t="s">
        <v>550</v>
      </c>
      <c r="R1978" s="53" t="s">
        <v>1120</v>
      </c>
      <c r="S1978" s="53" t="s">
        <v>2555</v>
      </c>
      <c r="T1978" s="53" t="s">
        <v>1093</v>
      </c>
      <c r="U1978" s="53" t="s">
        <v>50</v>
      </c>
    </row>
    <row r="1979" spans="1:21" s="186" customFormat="1" ht="14.25" customHeight="1" x14ac:dyDescent="0.25">
      <c r="A1979" s="53" t="str">
        <f>IFERROR(VLOOKUP(D1979,[28]CODIGOS!$A$1:$I$1872,2,0),"CODIGO INVALIDO ")</f>
        <v>ZONA 1</v>
      </c>
      <c r="B1979" s="53" t="str">
        <f>IFERROR(VLOOKUP(D1979,[28]CODIGOS!$A$1:$I$1872,3,0),"CODIGO INVALIDO ")</f>
        <v>ESMERALDAS</v>
      </c>
      <c r="C1979" s="53" t="str">
        <f>IFERROR(VLOOKUP(D1979,[28]CODIGOS!$A$1:$I$1872,4,0),"CODIGO INVALIDO ")</f>
        <v>ESMERALDAS</v>
      </c>
      <c r="D1979" s="53" t="s">
        <v>2542</v>
      </c>
      <c r="E1979" s="53" t="str">
        <f>IFERROR(VLOOKUP(D1979,[29]CODIGOS!$A$1:$I$1872,6,0),"CODIGO INVALIDO ")</f>
        <v>ESMERALDAS</v>
      </c>
      <c r="F1979" s="53" t="str">
        <f>IFERROR(VLOOKUP(D1979,[29]CODIGOS!$A$1:$I$1872,7,0),"CODIGO INVALIDO ")</f>
        <v>SAN MATEO</v>
      </c>
      <c r="G1979" s="53" t="str">
        <f>IFERROR(VLOOKUP(D1979,[29]CODIGOS!$A$1:$I$1872,8,0),"CODIGO INVALIDO ")</f>
        <v>SAN MATEO 2</v>
      </c>
      <c r="H1979" s="53" t="s">
        <v>2547</v>
      </c>
      <c r="I1979" s="53">
        <v>0.87558329235930998</v>
      </c>
      <c r="J1979" s="53">
        <v>-79.635185320790697</v>
      </c>
      <c r="K1979" s="246">
        <v>45557</v>
      </c>
      <c r="L1979" s="53" t="s">
        <v>2532</v>
      </c>
      <c r="M1979" s="53" t="s">
        <v>1033</v>
      </c>
      <c r="N1979" s="247">
        <v>0.91666666666666663</v>
      </c>
      <c r="O1979" s="247">
        <v>2.0833333333333332E-2</v>
      </c>
      <c r="P1979" s="53">
        <v>22.24</v>
      </c>
      <c r="Q1979" s="53" t="s">
        <v>550</v>
      </c>
      <c r="R1979" s="53" t="s">
        <v>1120</v>
      </c>
      <c r="S1979" s="53" t="s">
        <v>1429</v>
      </c>
      <c r="T1979" s="53"/>
      <c r="U1979" s="53" t="s">
        <v>50</v>
      </c>
    </row>
    <row r="1980" spans="1:21" s="186" customFormat="1" ht="14.25" customHeight="1" x14ac:dyDescent="0.25">
      <c r="A1980" s="53" t="str">
        <f>IFERROR(VLOOKUP(D1980,[28]CODIGOS!$A$1:$I$1872,2,0),"CODIGO INVALIDO ")</f>
        <v>ZONA 1</v>
      </c>
      <c r="B1980" s="53" t="str">
        <f>IFERROR(VLOOKUP(D1980,[28]CODIGOS!$A$1:$I$1872,3,0),"CODIGO INVALIDO ")</f>
        <v>ESMERALDAS</v>
      </c>
      <c r="C1980" s="53" t="str">
        <f>IFERROR(VLOOKUP(D1980,[28]CODIGOS!$A$1:$I$1872,4,0),"CODIGO INVALIDO ")</f>
        <v>ESMERALDAS</v>
      </c>
      <c r="D1980" s="53" t="s">
        <v>2542</v>
      </c>
      <c r="E1980" s="53" t="str">
        <f>IFERROR(VLOOKUP(D1980,[29]CODIGOS!$A$1:$I$1872,6,0),"CODIGO INVALIDO ")</f>
        <v>ESMERALDAS</v>
      </c>
      <c r="F1980" s="53" t="str">
        <f>IFERROR(VLOOKUP(D1980,[29]CODIGOS!$A$1:$I$1872,7,0),"CODIGO INVALIDO ")</f>
        <v>SAN MATEO</v>
      </c>
      <c r="G1980" s="53" t="str">
        <f>IFERROR(VLOOKUP(D1980,[29]CODIGOS!$A$1:$I$1872,8,0),"CODIGO INVALIDO ")</f>
        <v>SAN MATEO 2</v>
      </c>
      <c r="H1980" s="53" t="s">
        <v>2549</v>
      </c>
      <c r="I1980" s="53">
        <v>0.95755231999989698</v>
      </c>
      <c r="J1980" s="53">
        <v>-79.673838615418006</v>
      </c>
      <c r="K1980" s="246">
        <v>45565</v>
      </c>
      <c r="L1980" s="53" t="s">
        <v>2532</v>
      </c>
      <c r="M1980" s="53" t="s">
        <v>1033</v>
      </c>
      <c r="N1980" s="247">
        <v>8.3333333333333329E-2</v>
      </c>
      <c r="O1980" s="247">
        <v>0.15625</v>
      </c>
      <c r="P1980" s="53">
        <v>67.5</v>
      </c>
      <c r="Q1980" s="53" t="s">
        <v>550</v>
      </c>
      <c r="R1980" s="53" t="s">
        <v>47</v>
      </c>
      <c r="S1980" s="53" t="s">
        <v>670</v>
      </c>
      <c r="T1980" s="53"/>
      <c r="U1980" s="53" t="s">
        <v>50</v>
      </c>
    </row>
    <row r="1981" spans="1:21" s="186" customFormat="1" ht="14.25" customHeight="1" x14ac:dyDescent="0.25">
      <c r="A1981" s="53" t="str">
        <f>IFERROR(VLOOKUP(D1981,[28]CODIGOS!$A$1:$I$1872,2,0),"CODIGO INVALIDO ")</f>
        <v>ZONA 1</v>
      </c>
      <c r="B1981" s="53" t="str">
        <f>IFERROR(VLOOKUP(D1981,[28]CODIGOS!$A$1:$I$1872,3,0),"CODIGO INVALIDO ")</f>
        <v>ESMERALDAS</v>
      </c>
      <c r="C1981" s="53" t="str">
        <f>IFERROR(VLOOKUP(D1981,[28]CODIGOS!$A$1:$I$1872,4,0),"CODIGO INVALIDO ")</f>
        <v>ESMERALDAS</v>
      </c>
      <c r="D1981" s="53" t="s">
        <v>2542</v>
      </c>
      <c r="E1981" s="53" t="str">
        <f>IFERROR(VLOOKUP(D1981,[29]CODIGOS!$A$1:$I$1872,6,0),"CODIGO INVALIDO ")</f>
        <v>ESMERALDAS</v>
      </c>
      <c r="F1981" s="53" t="str">
        <f>IFERROR(VLOOKUP(D1981,[29]CODIGOS!$A$1:$I$1872,7,0),"CODIGO INVALIDO ")</f>
        <v>SAN MATEO</v>
      </c>
      <c r="G1981" s="53" t="str">
        <f>IFERROR(VLOOKUP(D1981,[29]CODIGOS!$A$1:$I$1872,8,0),"CODIGO INVALIDO ")</f>
        <v>SAN MATEO 2</v>
      </c>
      <c r="H1981" s="53" t="s">
        <v>2549</v>
      </c>
      <c r="I1981" s="53">
        <v>0.95755231999989698</v>
      </c>
      <c r="J1981" s="53">
        <v>-79.673838615418006</v>
      </c>
      <c r="K1981" s="246">
        <v>45565</v>
      </c>
      <c r="L1981" s="53" t="s">
        <v>2532</v>
      </c>
      <c r="M1981" s="53" t="s">
        <v>1033</v>
      </c>
      <c r="N1981" s="247">
        <v>0.16666666666666666</v>
      </c>
      <c r="O1981" s="247">
        <v>0.25</v>
      </c>
      <c r="P1981" s="53">
        <v>29.71</v>
      </c>
      <c r="Q1981" s="53" t="s">
        <v>550</v>
      </c>
      <c r="R1981" s="53" t="s">
        <v>47</v>
      </c>
      <c r="S1981" s="53" t="s">
        <v>427</v>
      </c>
      <c r="T1981" s="53"/>
      <c r="U1981" s="53" t="s">
        <v>50</v>
      </c>
    </row>
    <row r="1982" spans="1:21" s="186" customFormat="1" ht="14.25" customHeight="1" x14ac:dyDescent="0.25">
      <c r="A1982" s="53" t="str">
        <f>IFERROR(VLOOKUP(D1982,[28]CODIGOS!$A$1:$I$1872,2,0),"CODIGO INVALIDO ")</f>
        <v>ZONA 1</v>
      </c>
      <c r="B1982" s="53" t="str">
        <f>IFERROR(VLOOKUP(D1982,[28]CODIGOS!$A$1:$I$1872,3,0),"CODIGO INVALIDO ")</f>
        <v>ESMERALDAS</v>
      </c>
      <c r="C1982" s="53" t="str">
        <f>IFERROR(VLOOKUP(D1982,[28]CODIGOS!$A$1:$I$1872,4,0),"CODIGO INVALIDO ")</f>
        <v>QUININDE</v>
      </c>
      <c r="D1982" s="53" t="s">
        <v>514</v>
      </c>
      <c r="E1982" s="53" t="str">
        <f>IFERROR(VLOOKUP(D1982,[29]CODIGOS!$A$1:$I$1872,6,0),"CODIGO INVALIDO ")</f>
        <v>QUININDE</v>
      </c>
      <c r="F1982" s="53" t="str">
        <f>IFERROR(VLOOKUP(D1982,[29]CODIGOS!$A$1:$I$1872,7,0),"CODIGO INVALIDO ")</f>
        <v>LA UNION</v>
      </c>
      <c r="G1982" s="53" t="str">
        <f>IFERROR(VLOOKUP(D1982,[29]CODIGOS!$A$1:$I$1872,8,0),"CODIGO INVALIDO ")</f>
        <v>LA UNION 1</v>
      </c>
      <c r="H1982" s="53" t="s">
        <v>2540</v>
      </c>
      <c r="I1982" s="53">
        <v>0.22506887657893601</v>
      </c>
      <c r="J1982" s="53">
        <v>-79.412020134671593</v>
      </c>
      <c r="K1982" s="246">
        <v>45568</v>
      </c>
      <c r="L1982" s="53" t="s">
        <v>2532</v>
      </c>
      <c r="M1982" s="53" t="s">
        <v>1033</v>
      </c>
      <c r="N1982" s="247">
        <v>0.83333333333333337</v>
      </c>
      <c r="O1982" s="247">
        <v>8.3333333333333329E-2</v>
      </c>
      <c r="P1982" s="53">
        <v>4.95</v>
      </c>
      <c r="Q1982" s="53" t="s">
        <v>550</v>
      </c>
      <c r="R1982" s="53" t="s">
        <v>109</v>
      </c>
      <c r="S1982" s="53" t="s">
        <v>647</v>
      </c>
      <c r="T1982" s="53"/>
      <c r="U1982" s="53" t="s">
        <v>50</v>
      </c>
    </row>
    <row r="1983" spans="1:21" s="186" customFormat="1" ht="14.25" customHeight="1" x14ac:dyDescent="0.25">
      <c r="A1983" s="53" t="str">
        <f>IFERROR(VLOOKUP(D1983,[28]CODIGOS!$A$1:$I$1872,2,0),"CODIGO INVALIDO ")</f>
        <v>ZONA 1</v>
      </c>
      <c r="B1983" s="53" t="str">
        <f>IFERROR(VLOOKUP(D1983,[28]CODIGOS!$A$1:$I$1872,3,0),"CODIGO INVALIDO ")</f>
        <v>ESMERALDAS</v>
      </c>
      <c r="C1983" s="53" t="str">
        <f>IFERROR(VLOOKUP(D1983,[28]CODIGOS!$A$1:$I$1872,4,0),"CODIGO INVALIDO ")</f>
        <v>ESMERALDAS</v>
      </c>
      <c r="D1983" s="53" t="s">
        <v>2542</v>
      </c>
      <c r="E1983" s="53" t="str">
        <f>IFERROR(VLOOKUP(D1983,[29]CODIGOS!$A$1:$I$1872,6,0),"CODIGO INVALIDO ")</f>
        <v>ESMERALDAS</v>
      </c>
      <c r="F1983" s="53" t="str">
        <f>IFERROR(VLOOKUP(D1983,[29]CODIGOS!$A$1:$I$1872,7,0),"CODIGO INVALIDO ")</f>
        <v>SAN MATEO</v>
      </c>
      <c r="G1983" s="53" t="str">
        <f>IFERROR(VLOOKUP(D1983,[29]CODIGOS!$A$1:$I$1872,8,0),"CODIGO INVALIDO ")</f>
        <v>SAN MATEO 2</v>
      </c>
      <c r="H1983" s="53" t="s">
        <v>2547</v>
      </c>
      <c r="I1983" s="53">
        <v>0.87558329235930998</v>
      </c>
      <c r="J1983" s="53">
        <v>-79.635185320790697</v>
      </c>
      <c r="K1983" s="246">
        <v>45571</v>
      </c>
      <c r="L1983" s="53" t="s">
        <v>2532</v>
      </c>
      <c r="M1983" s="53" t="s">
        <v>1033</v>
      </c>
      <c r="N1983" s="247">
        <v>0.3888888888888889</v>
      </c>
      <c r="O1983" s="247">
        <v>0.70833333333333337</v>
      </c>
      <c r="P1983" s="53">
        <v>27.21</v>
      </c>
      <c r="Q1983" s="53" t="s">
        <v>550</v>
      </c>
      <c r="R1983" s="53" t="s">
        <v>1120</v>
      </c>
      <c r="S1983" s="53" t="s">
        <v>1093</v>
      </c>
      <c r="T1983" s="53"/>
      <c r="U1983" s="53" t="s">
        <v>50</v>
      </c>
    </row>
    <row r="1984" spans="1:21" s="186" customFormat="1" ht="14.25" customHeight="1" x14ac:dyDescent="0.25">
      <c r="A1984" s="53" t="str">
        <f>IFERROR(VLOOKUP(D1984,[28]CODIGOS!$A$1:$I$1872,2,0),"CODIGO INVALIDO ")</f>
        <v>ZONA 1</v>
      </c>
      <c r="B1984" s="53" t="str">
        <f>IFERROR(VLOOKUP(D1984,[28]CODIGOS!$A$1:$I$1872,3,0),"CODIGO INVALIDO ")</f>
        <v>ESMERALDAS</v>
      </c>
      <c r="C1984" s="53" t="str">
        <f>IFERROR(VLOOKUP(D1984,[28]CODIGOS!$A$1:$I$1872,4,0),"CODIGO INVALIDO ")</f>
        <v>ESMERALDAS</v>
      </c>
      <c r="D1984" s="53" t="s">
        <v>2542</v>
      </c>
      <c r="E1984" s="53" t="str">
        <f>IFERROR(VLOOKUP(D1984,[29]CODIGOS!$A$1:$I$1872,6,0),"CODIGO INVALIDO ")</f>
        <v>ESMERALDAS</v>
      </c>
      <c r="F1984" s="53" t="str">
        <f>IFERROR(VLOOKUP(D1984,[29]CODIGOS!$A$1:$I$1872,7,0),"CODIGO INVALIDO ")</f>
        <v>SAN MATEO</v>
      </c>
      <c r="G1984" s="53" t="str">
        <f>IFERROR(VLOOKUP(D1984,[29]CODIGOS!$A$1:$I$1872,8,0),"CODIGO INVALIDO ")</f>
        <v>SAN MATEO 2</v>
      </c>
      <c r="H1984" s="53" t="s">
        <v>2540</v>
      </c>
      <c r="I1984" s="53">
        <v>0.22506887657893601</v>
      </c>
      <c r="J1984" s="53">
        <v>-79.412020134671593</v>
      </c>
      <c r="K1984" s="246">
        <v>45576</v>
      </c>
      <c r="L1984" s="53" t="s">
        <v>2532</v>
      </c>
      <c r="M1984" s="53" t="s">
        <v>1033</v>
      </c>
      <c r="N1984" s="247">
        <v>0.58333333333333337</v>
      </c>
      <c r="O1984" s="247">
        <v>0.75</v>
      </c>
      <c r="P1984" s="53">
        <v>24.1</v>
      </c>
      <c r="Q1984" s="53" t="s">
        <v>550</v>
      </c>
      <c r="R1984" s="53" t="s">
        <v>109</v>
      </c>
      <c r="S1984" s="53" t="s">
        <v>65</v>
      </c>
      <c r="T1984" s="53"/>
      <c r="U1984" s="53" t="s">
        <v>50</v>
      </c>
    </row>
    <row r="1985" spans="1:21" s="186" customFormat="1" ht="14.25" customHeight="1" x14ac:dyDescent="0.25">
      <c r="A1985" s="53" t="str">
        <f>IFERROR(VLOOKUP(D1985,[28]CODIGOS!$A$1:$I$1872,2,0),"CODIGO INVALIDO ")</f>
        <v>ZONA 1</v>
      </c>
      <c r="B1985" s="53" t="str">
        <f>IFERROR(VLOOKUP(D1985,[28]CODIGOS!$A$1:$I$1872,3,0),"CODIGO INVALIDO ")</f>
        <v>ESMERALDAS</v>
      </c>
      <c r="C1985" s="53" t="str">
        <f>IFERROR(VLOOKUP(D1985,[28]CODIGOS!$A$1:$I$1872,4,0),"CODIGO INVALIDO ")</f>
        <v>ESMERALDAS</v>
      </c>
      <c r="D1985" s="53" t="s">
        <v>2542</v>
      </c>
      <c r="E1985" s="53" t="str">
        <f>IFERROR(VLOOKUP(D1985,[29]CODIGOS!$A$1:$I$1872,6,0),"CODIGO INVALIDO ")</f>
        <v>ESMERALDAS</v>
      </c>
      <c r="F1985" s="53" t="str">
        <f>IFERROR(VLOOKUP(D1985,[29]CODIGOS!$A$1:$I$1872,7,0),"CODIGO INVALIDO ")</f>
        <v>SAN MATEO</v>
      </c>
      <c r="G1985" s="53" t="str">
        <f>IFERROR(VLOOKUP(D1985,[29]CODIGOS!$A$1:$I$1872,8,0),"CODIGO INVALIDO ")</f>
        <v>SAN MATEO 2</v>
      </c>
      <c r="H1985" s="53" t="s">
        <v>2540</v>
      </c>
      <c r="I1985" s="53">
        <v>0.22506887657893601</v>
      </c>
      <c r="J1985" s="53">
        <v>-79.412020134671593</v>
      </c>
      <c r="K1985" s="246">
        <v>45577</v>
      </c>
      <c r="L1985" s="53" t="s">
        <v>2532</v>
      </c>
      <c r="M1985" s="53" t="s">
        <v>1033</v>
      </c>
      <c r="N1985" s="247">
        <v>0.97916666666666663</v>
      </c>
      <c r="O1985" s="247">
        <v>0.125</v>
      </c>
      <c r="P1985" s="53">
        <v>19.13</v>
      </c>
      <c r="Q1985" s="53" t="s">
        <v>550</v>
      </c>
      <c r="R1985" s="53" t="s">
        <v>2556</v>
      </c>
      <c r="S1985" s="53" t="s">
        <v>1028</v>
      </c>
      <c r="T1985" s="53" t="s">
        <v>1093</v>
      </c>
      <c r="U1985" s="53" t="s">
        <v>50</v>
      </c>
    </row>
    <row r="1986" spans="1:21" s="186" customFormat="1" ht="14.25" customHeight="1" x14ac:dyDescent="0.25">
      <c r="A1986" s="53" t="str">
        <f>IFERROR(VLOOKUP(D1986,[28]CODIGOS!$A$1:$I$1872,2,0),"CODIGO INVALIDO ")</f>
        <v>ZONA 1</v>
      </c>
      <c r="B1986" s="53" t="str">
        <f>IFERROR(VLOOKUP(D1986,[28]CODIGOS!$A$1:$I$1872,3,0),"CODIGO INVALIDO ")</f>
        <v>ESMERALDAS</v>
      </c>
      <c r="C1986" s="53" t="str">
        <f>IFERROR(VLOOKUP(D1986,[28]CODIGOS!$A$1:$I$1872,4,0),"CODIGO INVALIDO ")</f>
        <v>ESMERALDAS</v>
      </c>
      <c r="D1986" s="53" t="s">
        <v>2542</v>
      </c>
      <c r="E1986" s="53" t="str">
        <f>IFERROR(VLOOKUP(D1986,[29]CODIGOS!$A$1:$I$1872,6,0),"CODIGO INVALIDO ")</f>
        <v>ESMERALDAS</v>
      </c>
      <c r="F1986" s="53" t="str">
        <f>IFERROR(VLOOKUP(D1986,[29]CODIGOS!$A$1:$I$1872,7,0),"CODIGO INVALIDO ")</f>
        <v>SAN MATEO</v>
      </c>
      <c r="G1986" s="53" t="str">
        <f>IFERROR(VLOOKUP(D1986,[29]CODIGOS!$A$1:$I$1872,8,0),"CODIGO INVALIDO ")</f>
        <v>SAN MATEO 2</v>
      </c>
      <c r="H1986" s="53" t="s">
        <v>2549</v>
      </c>
      <c r="I1986" s="53">
        <v>0.95755231999989698</v>
      </c>
      <c r="J1986" s="53">
        <v>-79.673838615418006</v>
      </c>
      <c r="K1986" s="246">
        <v>45583</v>
      </c>
      <c r="L1986" s="53" t="s">
        <v>2532</v>
      </c>
      <c r="M1986" s="53" t="s">
        <v>1033</v>
      </c>
      <c r="N1986" s="247">
        <v>8.3333333333333329E-2</v>
      </c>
      <c r="O1986" s="247">
        <v>0.25</v>
      </c>
      <c r="P1986" s="53">
        <v>22.48</v>
      </c>
      <c r="Q1986" s="53" t="s">
        <v>550</v>
      </c>
      <c r="R1986" s="53" t="s">
        <v>1120</v>
      </c>
      <c r="S1986" s="53" t="s">
        <v>49</v>
      </c>
      <c r="T1986" s="53"/>
      <c r="U1986" s="53" t="s">
        <v>50</v>
      </c>
    </row>
    <row r="1987" spans="1:21" s="186" customFormat="1" ht="14.25" customHeight="1" x14ac:dyDescent="0.25">
      <c r="A1987" s="53" t="str">
        <f>IFERROR(VLOOKUP(D1987,[28]CODIGOS!$A$1:$I$1872,2,0),"CODIGO INVALIDO ")</f>
        <v>ZONA 1</v>
      </c>
      <c r="B1987" s="53" t="str">
        <f>IFERROR(VLOOKUP(D1987,[28]CODIGOS!$A$1:$I$1872,3,0),"CODIGO INVALIDO ")</f>
        <v>ESMERALDAS</v>
      </c>
      <c r="C1987" s="53" t="str">
        <f>IFERROR(VLOOKUP(D1987,[28]CODIGOS!$A$1:$I$1872,4,0),"CODIGO INVALIDO ")</f>
        <v>ESMERALDAS</v>
      </c>
      <c r="D1987" s="53" t="s">
        <v>2542</v>
      </c>
      <c r="E1987" s="53" t="str">
        <f>IFERROR(VLOOKUP(D1987,[29]CODIGOS!$A$1:$I$1872,6,0),"CODIGO INVALIDO ")</f>
        <v>ESMERALDAS</v>
      </c>
      <c r="F1987" s="53" t="str">
        <f>IFERROR(VLOOKUP(D1987,[29]CODIGOS!$A$1:$I$1872,7,0),"CODIGO INVALIDO ")</f>
        <v>SAN MATEO</v>
      </c>
      <c r="G1987" s="53" t="str">
        <f>IFERROR(VLOOKUP(D1987,[29]CODIGOS!$A$1:$I$1872,8,0),"CODIGO INVALIDO ")</f>
        <v>SAN MATEO 2</v>
      </c>
      <c r="H1987" s="53" t="s">
        <v>2549</v>
      </c>
      <c r="I1987" s="53">
        <v>0.95763277503230204</v>
      </c>
      <c r="J1987" s="53">
        <v>-79.630510210990906</v>
      </c>
      <c r="K1987" s="246">
        <v>45586</v>
      </c>
      <c r="L1987" s="53" t="s">
        <v>2532</v>
      </c>
      <c r="M1987" s="53" t="s">
        <v>1033</v>
      </c>
      <c r="N1987" s="247">
        <v>2.0833333333333333E-3</v>
      </c>
      <c r="O1987" s="247">
        <v>0.25</v>
      </c>
      <c r="P1987" s="53">
        <v>53.32</v>
      </c>
      <c r="Q1987" s="53" t="s">
        <v>550</v>
      </c>
      <c r="R1987" s="53" t="s">
        <v>1120</v>
      </c>
      <c r="S1987" s="53" t="s">
        <v>448</v>
      </c>
      <c r="T1987" s="53" t="s">
        <v>467</v>
      </c>
      <c r="U1987" s="53" t="s">
        <v>50</v>
      </c>
    </row>
    <row r="1988" spans="1:21" s="186" customFormat="1" ht="14.25" customHeight="1" x14ac:dyDescent="0.25">
      <c r="A1988" s="53" t="str">
        <f>IFERROR(VLOOKUP(D1988,[28]CODIGOS!$A$1:$I$1872,2,0),"CODIGO INVALIDO ")</f>
        <v>ZONA 1</v>
      </c>
      <c r="B1988" s="53" t="str">
        <f>IFERROR(VLOOKUP(D1988,[28]CODIGOS!$A$1:$I$1872,3,0),"CODIGO INVALIDO ")</f>
        <v>ESMERALDAS</v>
      </c>
      <c r="C1988" s="53" t="str">
        <f>IFERROR(VLOOKUP(D1988,[28]CODIGOS!$A$1:$I$1872,4,0),"CODIGO INVALIDO ")</f>
        <v>ESMERALDAS</v>
      </c>
      <c r="D1988" s="53" t="s">
        <v>2542</v>
      </c>
      <c r="E1988" s="53" t="str">
        <f>IFERROR(VLOOKUP(D1988,[29]CODIGOS!$A$1:$I$1872,6,0),"CODIGO INVALIDO ")</f>
        <v>ESMERALDAS</v>
      </c>
      <c r="F1988" s="53" t="str">
        <f>IFERROR(VLOOKUP(D1988,[29]CODIGOS!$A$1:$I$1872,7,0),"CODIGO INVALIDO ")</f>
        <v>SAN MATEO</v>
      </c>
      <c r="G1988" s="53" t="str">
        <f>IFERROR(VLOOKUP(D1988,[29]CODIGOS!$A$1:$I$1872,8,0),"CODIGO INVALIDO ")</f>
        <v>SAN MATEO 2</v>
      </c>
      <c r="H1988" s="53" t="s">
        <v>2557</v>
      </c>
      <c r="I1988" s="53">
        <v>0.51593476621189105</v>
      </c>
      <c r="J1988" s="53">
        <v>-79.969317849148695</v>
      </c>
      <c r="K1988" s="246">
        <v>45587</v>
      </c>
      <c r="L1988" s="53" t="s">
        <v>2532</v>
      </c>
      <c r="M1988" s="53" t="s">
        <v>1033</v>
      </c>
      <c r="N1988" s="247">
        <v>0.4375</v>
      </c>
      <c r="O1988" s="247">
        <v>0.79166666666666663</v>
      </c>
      <c r="P1988" s="53">
        <v>15.5</v>
      </c>
      <c r="Q1988" s="53" t="s">
        <v>550</v>
      </c>
      <c r="R1988" s="53" t="s">
        <v>1120</v>
      </c>
      <c r="S1988" s="53" t="s">
        <v>49</v>
      </c>
      <c r="T1988" s="53" t="s">
        <v>957</v>
      </c>
      <c r="U1988" s="53" t="s">
        <v>50</v>
      </c>
    </row>
    <row r="1989" spans="1:21" s="186" customFormat="1" ht="14.25" customHeight="1" x14ac:dyDescent="0.25">
      <c r="A1989" s="53" t="str">
        <f>IFERROR(VLOOKUP(D1989,[28]CODIGOS!$A$1:$I$1872,2,0),"CODIGO INVALIDO ")</f>
        <v>ZONA 1</v>
      </c>
      <c r="B1989" s="53" t="str">
        <f>IFERROR(VLOOKUP(D1989,[28]CODIGOS!$A$1:$I$1872,3,0),"CODIGO INVALIDO ")</f>
        <v>ESMERALDAS</v>
      </c>
      <c r="C1989" s="53" t="str">
        <f>IFERROR(VLOOKUP(D1989,[28]CODIGOS!$A$1:$I$1872,4,0),"CODIGO INVALIDO ")</f>
        <v>ESMERALDAS</v>
      </c>
      <c r="D1989" s="53" t="s">
        <v>2542</v>
      </c>
      <c r="E1989" s="53" t="str">
        <f>IFERROR(VLOOKUP(D1989,[29]CODIGOS!$A$1:$I$1872,6,0),"CODIGO INVALIDO ")</f>
        <v>ESMERALDAS</v>
      </c>
      <c r="F1989" s="53" t="str">
        <f>IFERROR(VLOOKUP(D1989,[29]CODIGOS!$A$1:$I$1872,7,0),"CODIGO INVALIDO ")</f>
        <v>SAN MATEO</v>
      </c>
      <c r="G1989" s="53" t="str">
        <f>IFERROR(VLOOKUP(D1989,[29]CODIGOS!$A$1:$I$1872,8,0),"CODIGO INVALIDO ")</f>
        <v>SAN MATEO 2</v>
      </c>
      <c r="H1989" s="53" t="s">
        <v>2549</v>
      </c>
      <c r="I1989" s="53">
        <v>0.95755231999989698</v>
      </c>
      <c r="J1989" s="53">
        <v>-79.673838615418006</v>
      </c>
      <c r="K1989" s="246">
        <v>45588</v>
      </c>
      <c r="L1989" s="53" t="s">
        <v>2532</v>
      </c>
      <c r="M1989" s="53" t="s">
        <v>1033</v>
      </c>
      <c r="N1989" s="247">
        <v>0.14930555555555555</v>
      </c>
      <c r="O1989" s="247">
        <v>0.29166666666666669</v>
      </c>
      <c r="P1989" s="53">
        <v>65.599999999999994</v>
      </c>
      <c r="Q1989" s="53" t="s">
        <v>550</v>
      </c>
      <c r="R1989" s="53" t="s">
        <v>1120</v>
      </c>
      <c r="S1989" s="53" t="s">
        <v>1419</v>
      </c>
      <c r="T1989" s="53" t="s">
        <v>464</v>
      </c>
      <c r="U1989" s="53" t="s">
        <v>50</v>
      </c>
    </row>
    <row r="1990" spans="1:21" s="186" customFormat="1" ht="14.25" customHeight="1" x14ac:dyDescent="0.25">
      <c r="A1990" s="53" t="str">
        <f>IFERROR(VLOOKUP(D1990,[28]CODIGOS!$A$1:$I$1872,2,0),"CODIGO INVALIDO ")</f>
        <v>ZONA 1</v>
      </c>
      <c r="B1990" s="53" t="str">
        <f>IFERROR(VLOOKUP(D1990,[28]CODIGOS!$A$1:$I$1872,3,0),"CODIGO INVALIDO ")</f>
        <v>ESMERALDAS</v>
      </c>
      <c r="C1990" s="53" t="str">
        <f>IFERROR(VLOOKUP(D1990,[28]CODIGOS!$A$1:$I$1872,4,0),"CODIGO INVALIDO ")</f>
        <v>ESMERALDAS</v>
      </c>
      <c r="D1990" s="53" t="s">
        <v>2542</v>
      </c>
      <c r="E1990" s="53" t="str">
        <f>IFERROR(VLOOKUP(D1990,[29]CODIGOS!$A$1:$I$1872,6,0),"CODIGO INVALIDO ")</f>
        <v>ESMERALDAS</v>
      </c>
      <c r="F1990" s="53" t="str">
        <f>IFERROR(VLOOKUP(D1990,[29]CODIGOS!$A$1:$I$1872,7,0),"CODIGO INVALIDO ")</f>
        <v>SAN MATEO</v>
      </c>
      <c r="G1990" s="53" t="str">
        <f>IFERROR(VLOOKUP(D1990,[29]CODIGOS!$A$1:$I$1872,8,0),"CODIGO INVALIDO ")</f>
        <v>SAN MATEO 2</v>
      </c>
      <c r="H1990" s="53" t="s">
        <v>2549</v>
      </c>
      <c r="I1990" s="53">
        <v>0.95755231999989698</v>
      </c>
      <c r="J1990" s="53">
        <v>-79.673838615418006</v>
      </c>
      <c r="K1990" s="246">
        <v>45603</v>
      </c>
      <c r="L1990" s="53" t="s">
        <v>2532</v>
      </c>
      <c r="M1990" s="53" t="s">
        <v>1033</v>
      </c>
      <c r="N1990" s="247">
        <v>8.3333333333333329E-2</v>
      </c>
      <c r="O1990" s="247">
        <v>0.16666666666666666</v>
      </c>
      <c r="P1990" s="53">
        <v>26.4</v>
      </c>
      <c r="Q1990" s="53" t="s">
        <v>550</v>
      </c>
      <c r="R1990" s="53" t="s">
        <v>47</v>
      </c>
      <c r="S1990" s="53" t="s">
        <v>75</v>
      </c>
      <c r="T1990" s="53" t="s">
        <v>448</v>
      </c>
      <c r="U1990" s="53" t="s">
        <v>50</v>
      </c>
    </row>
    <row r="1991" spans="1:21" s="186" customFormat="1" ht="14.25" customHeight="1" x14ac:dyDescent="0.25">
      <c r="A1991" s="53" t="str">
        <f>IFERROR(VLOOKUP(D1991,[28]CODIGOS!$A$1:$I$1872,2,0),"CODIGO INVALIDO ")</f>
        <v>ZONA 1</v>
      </c>
      <c r="B1991" s="53" t="str">
        <f>IFERROR(VLOOKUP(D1991,[28]CODIGOS!$A$1:$I$1872,3,0),"CODIGO INVALIDO ")</f>
        <v>ESMERALDAS</v>
      </c>
      <c r="C1991" s="53" t="str">
        <f>IFERROR(VLOOKUP(D1991,[28]CODIGOS!$A$1:$I$1872,4,0),"CODIGO INVALIDO ")</f>
        <v>ESMERALDAS</v>
      </c>
      <c r="D1991" s="53" t="s">
        <v>2542</v>
      </c>
      <c r="E1991" s="53" t="str">
        <f>IFERROR(VLOOKUP(D1991,[29]CODIGOS!$A$1:$I$1872,6,0),"CODIGO INVALIDO ")</f>
        <v>ESMERALDAS</v>
      </c>
      <c r="F1991" s="53" t="str">
        <f>IFERROR(VLOOKUP(D1991,[29]CODIGOS!$A$1:$I$1872,7,0),"CODIGO INVALIDO ")</f>
        <v>SAN MATEO</v>
      </c>
      <c r="G1991" s="53" t="str">
        <f>IFERROR(VLOOKUP(D1991,[29]CODIGOS!$A$1:$I$1872,8,0),"CODIGO INVALIDO ")</f>
        <v>SAN MATEO 2</v>
      </c>
      <c r="H1991" s="53" t="s">
        <v>2547</v>
      </c>
      <c r="I1991" s="53">
        <v>0.87558329235930998</v>
      </c>
      <c r="J1991" s="53">
        <v>-79.635185320790697</v>
      </c>
      <c r="K1991" s="246">
        <v>45604</v>
      </c>
      <c r="L1991" s="53" t="s">
        <v>2532</v>
      </c>
      <c r="M1991" s="53" t="s">
        <v>1033</v>
      </c>
      <c r="N1991" s="247">
        <v>4.1666666666666664E-2</v>
      </c>
      <c r="O1991" s="247">
        <v>0.125</v>
      </c>
      <c r="P1991" s="53">
        <v>65.34</v>
      </c>
      <c r="Q1991" s="53" t="s">
        <v>550</v>
      </c>
      <c r="R1991" s="53" t="s">
        <v>47</v>
      </c>
      <c r="S1991" s="53" t="s">
        <v>75</v>
      </c>
      <c r="T1991" s="53" t="s">
        <v>49</v>
      </c>
      <c r="U1991" s="53" t="s">
        <v>50</v>
      </c>
    </row>
    <row r="1992" spans="1:21" s="186" customFormat="1" ht="14.25" customHeight="1" x14ac:dyDescent="0.25">
      <c r="A1992" s="53" t="str">
        <f>IFERROR(VLOOKUP(D1992,[28]CODIGOS!$A$1:$I$1872,2,0),"CODIGO INVALIDO ")</f>
        <v>ZONA 1</v>
      </c>
      <c r="B1992" s="53" t="str">
        <f>IFERROR(VLOOKUP(D1992,[28]CODIGOS!$A$1:$I$1872,3,0),"CODIGO INVALIDO ")</f>
        <v>ESMERALDAS</v>
      </c>
      <c r="C1992" s="53" t="str">
        <f>IFERROR(VLOOKUP(D1992,[28]CODIGOS!$A$1:$I$1872,4,0),"CODIGO INVALIDO ")</f>
        <v>ESMERALDAS</v>
      </c>
      <c r="D1992" s="53" t="s">
        <v>2542</v>
      </c>
      <c r="E1992" s="53" t="str">
        <f>IFERROR(VLOOKUP(D1992,[29]CODIGOS!$A$1:$I$1872,6,0),"CODIGO INVALIDO ")</f>
        <v>ESMERALDAS</v>
      </c>
      <c r="F1992" s="53" t="str">
        <f>IFERROR(VLOOKUP(D1992,[29]CODIGOS!$A$1:$I$1872,7,0),"CODIGO INVALIDO ")</f>
        <v>SAN MATEO</v>
      </c>
      <c r="G1992" s="53" t="str">
        <f>IFERROR(VLOOKUP(D1992,[29]CODIGOS!$A$1:$I$1872,8,0),"CODIGO INVALIDO ")</f>
        <v>SAN MATEO 2</v>
      </c>
      <c r="H1992" s="53" t="s">
        <v>2547</v>
      </c>
      <c r="I1992" s="53">
        <v>0.87558329235930998</v>
      </c>
      <c r="J1992" s="53">
        <v>-79.635185320790697</v>
      </c>
      <c r="K1992" s="246">
        <v>45605</v>
      </c>
      <c r="L1992" s="53" t="s">
        <v>2532</v>
      </c>
      <c r="M1992" s="53" t="s">
        <v>1033</v>
      </c>
      <c r="N1992" s="247">
        <v>0.125</v>
      </c>
      <c r="O1992" s="247">
        <v>0.20833333333333334</v>
      </c>
      <c r="P1992" s="53">
        <v>54</v>
      </c>
      <c r="Q1992" s="53" t="s">
        <v>550</v>
      </c>
      <c r="R1992" s="53" t="s">
        <v>47</v>
      </c>
      <c r="S1992" s="53" t="s">
        <v>75</v>
      </c>
      <c r="T1992" s="53" t="s">
        <v>49</v>
      </c>
      <c r="U1992" s="53" t="s">
        <v>50</v>
      </c>
    </row>
    <row r="1993" spans="1:21" s="186" customFormat="1" ht="14.25" customHeight="1" x14ac:dyDescent="0.25">
      <c r="A1993" s="53" t="str">
        <f>IFERROR(VLOOKUP(D1993,[28]CODIGOS!$A$1:$I$1872,2,0),"CODIGO INVALIDO ")</f>
        <v>ZONA 1</v>
      </c>
      <c r="B1993" s="53" t="str">
        <f>IFERROR(VLOOKUP(D1993,[28]CODIGOS!$A$1:$I$1872,3,0),"CODIGO INVALIDO ")</f>
        <v>ESMERALDAS</v>
      </c>
      <c r="C1993" s="53" t="str">
        <f>IFERROR(VLOOKUP(D1993,[28]CODIGOS!$A$1:$I$1872,4,0),"CODIGO INVALIDO ")</f>
        <v>QUININDE</v>
      </c>
      <c r="D1993" s="53" t="s">
        <v>514</v>
      </c>
      <c r="E1993" s="53" t="str">
        <f>IFERROR(VLOOKUP(D1993,[29]CODIGOS!$A$1:$I$1872,6,0),"CODIGO INVALIDO ")</f>
        <v>QUININDE</v>
      </c>
      <c r="F1993" s="53" t="str">
        <f>IFERROR(VLOOKUP(D1993,[29]CODIGOS!$A$1:$I$1872,7,0),"CODIGO INVALIDO ")</f>
        <v>LA UNION</v>
      </c>
      <c r="G1993" s="53" t="str">
        <f>IFERROR(VLOOKUP(D1993,[29]CODIGOS!$A$1:$I$1872,8,0),"CODIGO INVALIDO ")</f>
        <v>LA UNION 1</v>
      </c>
      <c r="H1993" s="53" t="s">
        <v>2540</v>
      </c>
      <c r="I1993" s="53">
        <v>0.22506887657893601</v>
      </c>
      <c r="J1993" s="53">
        <v>-79.412020134671593</v>
      </c>
      <c r="K1993" s="246">
        <v>45617</v>
      </c>
      <c r="L1993" s="53" t="s">
        <v>2532</v>
      </c>
      <c r="M1993" s="53" t="s">
        <v>1033</v>
      </c>
      <c r="N1993" s="247">
        <v>0.20833333333333334</v>
      </c>
      <c r="O1993" s="247">
        <v>0.5</v>
      </c>
      <c r="P1993" s="53">
        <v>63.45</v>
      </c>
      <c r="Q1993" s="53" t="s">
        <v>550</v>
      </c>
      <c r="R1993" s="53" t="s">
        <v>47</v>
      </c>
      <c r="S1993" s="53" t="s">
        <v>496</v>
      </c>
      <c r="T1993" s="53"/>
      <c r="U1993" s="53" t="s">
        <v>50</v>
      </c>
    </row>
    <row r="1994" spans="1:21" s="186" customFormat="1" ht="14.25" customHeight="1" x14ac:dyDescent="0.25">
      <c r="A1994" s="53" t="str">
        <f>IFERROR(VLOOKUP(D1994,[28]CODIGOS!$A$1:$I$1872,2,0),"CODIGO INVALIDO ")</f>
        <v>ZONA 1</v>
      </c>
      <c r="B1994" s="53" t="str">
        <f>IFERROR(VLOOKUP(D1994,[28]CODIGOS!$A$1:$I$1872,3,0),"CODIGO INVALIDO ")</f>
        <v>ESMERALDAS</v>
      </c>
      <c r="C1994" s="53" t="str">
        <f>IFERROR(VLOOKUP(D1994,[28]CODIGOS!$A$1:$I$1872,4,0),"CODIGO INVALIDO ")</f>
        <v>ESMERALDAS</v>
      </c>
      <c r="D1994" s="53" t="s">
        <v>2542</v>
      </c>
      <c r="E1994" s="53" t="str">
        <f>IFERROR(VLOOKUP(D1994,[29]CODIGOS!$A$1:$I$1872,6,0),"CODIGO INVALIDO ")</f>
        <v>ESMERALDAS</v>
      </c>
      <c r="F1994" s="53" t="str">
        <f>IFERROR(VLOOKUP(D1994,[29]CODIGOS!$A$1:$I$1872,7,0),"CODIGO INVALIDO ")</f>
        <v>SAN MATEO</v>
      </c>
      <c r="G1994" s="53" t="str">
        <f>IFERROR(VLOOKUP(D1994,[29]CODIGOS!$A$1:$I$1872,8,0),"CODIGO INVALIDO ")</f>
        <v>SAN MATEO 2</v>
      </c>
      <c r="H1994" s="53" t="s">
        <v>2558</v>
      </c>
      <c r="I1994" s="53">
        <v>0.95755231999989698</v>
      </c>
      <c r="J1994" s="53">
        <v>-79.673838615418006</v>
      </c>
      <c r="K1994" s="246">
        <v>45618</v>
      </c>
      <c r="L1994" s="53" t="s">
        <v>2532</v>
      </c>
      <c r="M1994" s="53" t="s">
        <v>1033</v>
      </c>
      <c r="N1994" s="247">
        <v>0.95833333333333337</v>
      </c>
      <c r="O1994" s="247">
        <v>8.3333333333333329E-2</v>
      </c>
      <c r="P1994" s="53">
        <v>66.2</v>
      </c>
      <c r="Q1994" s="53" t="s">
        <v>550</v>
      </c>
      <c r="R1994" s="53" t="s">
        <v>47</v>
      </c>
      <c r="S1994" s="53" t="s">
        <v>496</v>
      </c>
      <c r="T1994" s="53"/>
      <c r="U1994" s="53" t="s">
        <v>50</v>
      </c>
    </row>
    <row r="1995" spans="1:21" s="186" customFormat="1" ht="14.25" customHeight="1" x14ac:dyDescent="0.25">
      <c r="A1995" s="53" t="str">
        <f>IFERROR(VLOOKUP(D1995,[28]CODIGOS!$A$1:$I$1872,2,0),"CODIGO INVALIDO ")</f>
        <v>ZONA 1</v>
      </c>
      <c r="B1995" s="53" t="str">
        <f>IFERROR(VLOOKUP(D1995,[28]CODIGOS!$A$1:$I$1872,3,0),"CODIGO INVALIDO ")</f>
        <v>ESMERALDAS</v>
      </c>
      <c r="C1995" s="53" t="str">
        <f>IFERROR(VLOOKUP(D1995,[28]CODIGOS!$A$1:$I$1872,4,0),"CODIGO INVALIDO ")</f>
        <v>ESMERALDAS</v>
      </c>
      <c r="D1995" s="53" t="s">
        <v>2542</v>
      </c>
      <c r="E1995" s="53" t="str">
        <f>IFERROR(VLOOKUP(D1995,[29]CODIGOS!$A$1:$I$1872,6,0),"CODIGO INVALIDO ")</f>
        <v>ESMERALDAS</v>
      </c>
      <c r="F1995" s="53" t="str">
        <f>IFERROR(VLOOKUP(D1995,[29]CODIGOS!$A$1:$I$1872,7,0),"CODIGO INVALIDO ")</f>
        <v>SAN MATEO</v>
      </c>
      <c r="G1995" s="53" t="str">
        <f>IFERROR(VLOOKUP(D1995,[29]CODIGOS!$A$1:$I$1872,8,0),"CODIGO INVALIDO ")</f>
        <v>SAN MATEO 2</v>
      </c>
      <c r="H1995" s="53" t="s">
        <v>2547</v>
      </c>
      <c r="I1995" s="53">
        <v>0.87558329235930998</v>
      </c>
      <c r="J1995" s="53">
        <v>-79.635185320790697</v>
      </c>
      <c r="K1995" s="246">
        <v>45627</v>
      </c>
      <c r="L1995" s="53" t="s">
        <v>2532</v>
      </c>
      <c r="M1995" s="53" t="s">
        <v>1033</v>
      </c>
      <c r="N1995" s="247">
        <v>1.0416666666666666E-2</v>
      </c>
      <c r="O1995" s="247">
        <v>0.16666666666666666</v>
      </c>
      <c r="P1995" s="53">
        <v>20.98</v>
      </c>
      <c r="Q1995" s="53" t="s">
        <v>550</v>
      </c>
      <c r="R1995" s="53" t="s">
        <v>1120</v>
      </c>
      <c r="S1995" s="53" t="s">
        <v>2559</v>
      </c>
      <c r="T1995" s="53"/>
      <c r="U1995" s="53" t="s">
        <v>50</v>
      </c>
    </row>
    <row r="1996" spans="1:21" s="186" customFormat="1" ht="14.25" customHeight="1" x14ac:dyDescent="0.25">
      <c r="A1996" s="53" t="str">
        <f>IFERROR(VLOOKUP(D1996,[28]CODIGOS!$A$1:$I$1872,2,0),"CODIGO INVALIDO ")</f>
        <v>ZONA 1</v>
      </c>
      <c r="B1996" s="53" t="str">
        <f>IFERROR(VLOOKUP(D1996,[28]CODIGOS!$A$1:$I$1872,3,0),"CODIGO INVALIDO ")</f>
        <v>ESMERALDAS</v>
      </c>
      <c r="C1996" s="53" t="str">
        <f>IFERROR(VLOOKUP(D1996,[28]CODIGOS!$A$1:$I$1872,4,0),"CODIGO INVALIDO ")</f>
        <v>ESMERALDAS</v>
      </c>
      <c r="D1996" s="53" t="s">
        <v>2542</v>
      </c>
      <c r="E1996" s="53" t="str">
        <f>IFERROR(VLOOKUP(D1996,[29]CODIGOS!$A$1:$I$1872,6,0),"CODIGO INVALIDO ")</f>
        <v>ESMERALDAS</v>
      </c>
      <c r="F1996" s="53" t="str">
        <f>IFERROR(VLOOKUP(D1996,[29]CODIGOS!$A$1:$I$1872,7,0),"CODIGO INVALIDO ")</f>
        <v>SAN MATEO</v>
      </c>
      <c r="G1996" s="53" t="str">
        <f>IFERROR(VLOOKUP(D1996,[29]CODIGOS!$A$1:$I$1872,8,0),"CODIGO INVALIDO ")</f>
        <v>SAN MATEO 2</v>
      </c>
      <c r="H1996" s="53" t="s">
        <v>2547</v>
      </c>
      <c r="I1996" s="53">
        <v>0.87558329235930998</v>
      </c>
      <c r="J1996" s="53">
        <v>-79.635185320790697</v>
      </c>
      <c r="K1996" s="246">
        <v>45640</v>
      </c>
      <c r="L1996" s="53" t="s">
        <v>2532</v>
      </c>
      <c r="M1996" s="53" t="s">
        <v>1033</v>
      </c>
      <c r="N1996" s="247">
        <v>0.33333333333333331</v>
      </c>
      <c r="O1996" s="247">
        <v>0</v>
      </c>
      <c r="P1996" s="53">
        <v>28.04</v>
      </c>
      <c r="Q1996" s="53" t="s">
        <v>550</v>
      </c>
      <c r="R1996" s="53" t="s">
        <v>109</v>
      </c>
      <c r="S1996" s="53" t="s">
        <v>65</v>
      </c>
      <c r="T1996" s="53"/>
      <c r="U1996" s="53" t="s">
        <v>50</v>
      </c>
    </row>
    <row r="1997" spans="1:21" s="186" customFormat="1" ht="14.25" customHeight="1" x14ac:dyDescent="0.25">
      <c r="A1997" s="53" t="str">
        <f>IFERROR(VLOOKUP(D1997,[28]CODIGOS!$A$1:$I$1872,2,0),"CODIGO INVALIDO ")</f>
        <v>ZONA 1</v>
      </c>
      <c r="B1997" s="53" t="str">
        <f>IFERROR(VLOOKUP(D1997,[28]CODIGOS!$A$1:$I$1872,3,0),"CODIGO INVALIDO ")</f>
        <v>ESMERALDAS</v>
      </c>
      <c r="C1997" s="53" t="str">
        <f>IFERROR(VLOOKUP(D1997,[28]CODIGOS!$A$1:$I$1872,4,0),"CODIGO INVALIDO ")</f>
        <v>ESMERALDAS</v>
      </c>
      <c r="D1997" s="53" t="s">
        <v>2542</v>
      </c>
      <c r="E1997" s="53" t="str">
        <f>IFERROR(VLOOKUP(D1997,[29]CODIGOS!$A$1:$I$1872,6,0),"CODIGO INVALIDO ")</f>
        <v>ESMERALDAS</v>
      </c>
      <c r="F1997" s="53" t="str">
        <f>IFERROR(VLOOKUP(D1997,[29]CODIGOS!$A$1:$I$1872,7,0),"CODIGO INVALIDO ")</f>
        <v>SAN MATEO</v>
      </c>
      <c r="G1997" s="53" t="str">
        <f>IFERROR(VLOOKUP(D1997,[29]CODIGOS!$A$1:$I$1872,8,0),"CODIGO INVALIDO ")</f>
        <v>SAN MATEO 2</v>
      </c>
      <c r="H1997" s="53" t="s">
        <v>2547</v>
      </c>
      <c r="I1997" s="53">
        <v>0.87583027573970995</v>
      </c>
      <c r="J1997" s="53">
        <v>-79.6353074708869</v>
      </c>
      <c r="K1997" s="246">
        <v>45653</v>
      </c>
      <c r="L1997" s="53" t="s">
        <v>2532</v>
      </c>
      <c r="M1997" s="53" t="s">
        <v>1033</v>
      </c>
      <c r="N1997" s="247">
        <v>0.45833333333333331</v>
      </c>
      <c r="O1997" s="247">
        <v>0.54166666666666663</v>
      </c>
      <c r="P1997" s="53">
        <v>64.8</v>
      </c>
      <c r="Q1997" s="53" t="s">
        <v>550</v>
      </c>
      <c r="R1997" s="53" t="s">
        <v>47</v>
      </c>
      <c r="S1997" s="53" t="s">
        <v>2560</v>
      </c>
      <c r="T1997" s="53"/>
      <c r="U1997" s="53" t="s">
        <v>50</v>
      </c>
    </row>
    <row r="1998" spans="1:21" s="186" customFormat="1" ht="14.25" customHeight="1" x14ac:dyDescent="0.25">
      <c r="A1998" s="53" t="str">
        <f>IFERROR(VLOOKUP(D1998,[28]CODIGOS!$A$1:$I$1872,2,0),"CODIGO INVALIDO ")</f>
        <v>ZONA 1</v>
      </c>
      <c r="B1998" s="53" t="str">
        <f>IFERROR(VLOOKUP(D1998,[28]CODIGOS!$A$1:$I$1872,3,0),"CODIGO INVALIDO ")</f>
        <v>ESMERALDAS</v>
      </c>
      <c r="C1998" s="53" t="str">
        <f>IFERROR(VLOOKUP(D1998,[28]CODIGOS!$A$1:$I$1872,4,0),"CODIGO INVALIDO ")</f>
        <v>ESMERALDAS</v>
      </c>
      <c r="D1998" s="53" t="s">
        <v>2542</v>
      </c>
      <c r="E1998" s="53" t="str">
        <f>IFERROR(VLOOKUP(D1998,[29]CODIGOS!$A$1:$I$1872,6,0),"CODIGO INVALIDO ")</f>
        <v>ESMERALDAS</v>
      </c>
      <c r="F1998" s="53" t="str">
        <f>IFERROR(VLOOKUP(D1998,[29]CODIGOS!$A$1:$I$1872,7,0),"CODIGO INVALIDO ")</f>
        <v>SAN MATEO</v>
      </c>
      <c r="G1998" s="53" t="str">
        <f>IFERROR(VLOOKUP(D1998,[29]CODIGOS!$A$1:$I$1872,8,0),"CODIGO INVALIDO ")</f>
        <v>SAN MATEO 2</v>
      </c>
      <c r="H1998" s="53" t="s">
        <v>2549</v>
      </c>
      <c r="I1998" s="53">
        <v>0.95758426368599003</v>
      </c>
      <c r="J1998" s="53">
        <v>-79.630528900536703</v>
      </c>
      <c r="K1998" s="246">
        <v>45654</v>
      </c>
      <c r="L1998" s="53" t="s">
        <v>2532</v>
      </c>
      <c r="M1998" s="53" t="s">
        <v>1033</v>
      </c>
      <c r="N1998" s="247">
        <v>0.58333333333333337</v>
      </c>
      <c r="O1998" s="247">
        <v>0.75</v>
      </c>
      <c r="P1998" s="53">
        <v>52.12</v>
      </c>
      <c r="Q1998" s="53" t="s">
        <v>550</v>
      </c>
      <c r="R1998" s="53" t="s">
        <v>47</v>
      </c>
      <c r="S1998" s="53" t="s">
        <v>58</v>
      </c>
      <c r="T1998" s="53"/>
      <c r="U1998" s="53" t="s">
        <v>50</v>
      </c>
    </row>
    <row r="1999" spans="1:21" s="186" customFormat="1" ht="14.25" customHeight="1" x14ac:dyDescent="0.25">
      <c r="A1999" s="53" t="str">
        <f>IFERROR(VLOOKUP(D1999,[28]CODIGOS!$A$1:$I$1872,2,0),"CODIGO INVALIDO ")</f>
        <v>ZONA 1</v>
      </c>
      <c r="B1999" s="53" t="str">
        <f>IFERROR(VLOOKUP(D1999,[28]CODIGOS!$A$1:$I$1872,3,0),"CODIGO INVALIDO ")</f>
        <v>CARCHI</v>
      </c>
      <c r="C1999" s="53" t="str">
        <f>IFERROR(VLOOKUP(D1999,[28]CODIGOS!$A$1:$I$1872,4,0),"CODIGO INVALIDO ")</f>
        <v>TULCAN</v>
      </c>
      <c r="D1999" s="53" t="s">
        <v>275</v>
      </c>
      <c r="E1999" s="53" t="str">
        <f>IFERROR(VLOOKUP(D1999,[29]CODIGOS!$A$1:$I$1872,6,0),"CODIGO INVALIDO ")</f>
        <v>TULCAN</v>
      </c>
      <c r="F1999" s="53" t="str">
        <f>IFERROR(VLOOKUP(D1999,[29]CODIGOS!$A$1:$I$1872,7,0),"CODIGO INVALIDO ")</f>
        <v>OLIMPICO</v>
      </c>
      <c r="G1999" s="53" t="str">
        <f>IFERROR(VLOOKUP(D1999,[29]CODIGOS!$A$1:$I$1872,8,0),"CODIGO INVALIDO ")</f>
        <v>OLIMPICO 1</v>
      </c>
      <c r="H1999" s="53" t="s">
        <v>1467</v>
      </c>
      <c r="I1999" s="53">
        <v>0.80716800943382805</v>
      </c>
      <c r="J1999" s="53">
        <v>-77.731763720512404</v>
      </c>
      <c r="K1999" s="246">
        <v>45348</v>
      </c>
      <c r="L1999" s="53" t="s">
        <v>29</v>
      </c>
      <c r="M1999" s="53" t="s">
        <v>17</v>
      </c>
      <c r="N1999" s="247">
        <v>0.6875</v>
      </c>
      <c r="O1999" s="247">
        <v>0.84027777777777779</v>
      </c>
      <c r="P1999" s="53">
        <v>9.26</v>
      </c>
      <c r="Q1999" s="53" t="s">
        <v>46</v>
      </c>
      <c r="R1999" s="53" t="s">
        <v>47</v>
      </c>
      <c r="S1999" s="53" t="s">
        <v>83</v>
      </c>
      <c r="T1999" s="53"/>
      <c r="U1999" s="53" t="s">
        <v>50</v>
      </c>
    </row>
    <row r="2000" spans="1:21" s="186" customFormat="1" ht="14.25" customHeight="1" x14ac:dyDescent="0.25">
      <c r="A2000" s="53" t="str">
        <f>IFERROR(VLOOKUP(D2000,[28]CODIGOS!$A$1:$I$1872,2,0),"CODIGO INVALIDO ")</f>
        <v>ZONA 1</v>
      </c>
      <c r="B2000" s="53" t="str">
        <f>IFERROR(VLOOKUP(D2000,[28]CODIGOS!$A$1:$I$1872,3,0),"CODIGO INVALIDO ")</f>
        <v>CARCHI</v>
      </c>
      <c r="C2000" s="53" t="str">
        <f>IFERROR(VLOOKUP(D2000,[28]CODIGOS!$A$1:$I$1872,4,0),"CODIGO INVALIDO ")</f>
        <v>MONTUFAR</v>
      </c>
      <c r="D2000" s="53" t="s">
        <v>2561</v>
      </c>
      <c r="E2000" s="53" t="str">
        <f>IFERROR(VLOOKUP(D2000,[29]CODIGOS!$A$1:$I$1872,6,0),"CODIGO INVALIDO ")</f>
        <v>MONTUFAR</v>
      </c>
      <c r="F2000" s="53" t="str">
        <f>IFERROR(VLOOKUP(D2000,[29]CODIGOS!$A$1:$I$1872,7,0),"CODIGO INVALIDO ")</f>
        <v>CRISTOBAL COLON</v>
      </c>
      <c r="G2000" s="53" t="str">
        <f>IFERROR(VLOOKUP(D2000,[29]CODIGOS!$A$1:$I$1872,8,0),"CODIGO INVALIDO ")</f>
        <v>CRISTOBAL COLON 1</v>
      </c>
      <c r="H2000" s="53" t="s">
        <v>2562</v>
      </c>
      <c r="I2000" s="53">
        <v>0.64916018326614</v>
      </c>
      <c r="J2000" s="53">
        <v>-77.819370985852203</v>
      </c>
      <c r="K2000" s="246">
        <v>45358</v>
      </c>
      <c r="L2000" s="53" t="s">
        <v>29</v>
      </c>
      <c r="M2000" s="53" t="s">
        <v>17</v>
      </c>
      <c r="N2000" s="247">
        <v>0.52083333333333337</v>
      </c>
      <c r="O2000" s="247">
        <v>0.7368055555555556</v>
      </c>
      <c r="P2000" s="53">
        <v>2.02</v>
      </c>
      <c r="Q2000" s="53" t="s">
        <v>46</v>
      </c>
      <c r="R2000" s="53" t="s">
        <v>47</v>
      </c>
      <c r="S2000" s="53" t="s">
        <v>83</v>
      </c>
      <c r="T2000" s="53"/>
      <c r="U2000" s="53" t="s">
        <v>50</v>
      </c>
    </row>
    <row r="2001" spans="1:21" s="186" customFormat="1" ht="14.25" customHeight="1" x14ac:dyDescent="0.25">
      <c r="A2001" s="53" t="str">
        <f>IFERROR(VLOOKUP(D2001,[28]CODIGOS!$A$1:$I$1872,2,0),"CODIGO INVALIDO ")</f>
        <v>ZONA 1</v>
      </c>
      <c r="B2001" s="53" t="str">
        <f>IFERROR(VLOOKUP(D2001,[28]CODIGOS!$A$1:$I$1872,3,0),"CODIGO INVALIDO ")</f>
        <v>CARCHI</v>
      </c>
      <c r="C2001" s="53" t="str">
        <f>IFERROR(VLOOKUP(D2001,[28]CODIGOS!$A$1:$I$1872,4,0),"CODIGO INVALIDO ")</f>
        <v>MONTUFAR</v>
      </c>
      <c r="D2001" s="53" t="s">
        <v>1437</v>
      </c>
      <c r="E2001" s="53" t="str">
        <f>IFERROR(VLOOKUP(D2001,[29]CODIGOS!$A$1:$I$1872,6,0),"CODIGO INVALIDO ")</f>
        <v>MONTUFAR</v>
      </c>
      <c r="F2001" s="53" t="str">
        <f>IFERROR(VLOOKUP(D2001,[29]CODIGOS!$A$1:$I$1872,7,0),"CODIGO INVALIDO ")</f>
        <v>SAN GABRIEL SUR</v>
      </c>
      <c r="G2001" s="53" t="str">
        <f>IFERROR(VLOOKUP(D2001,[29]CODIGOS!$A$1:$I$1872,8,0),"CODIGO INVALIDO ")</f>
        <v>SAN GABRIEL SUR 1</v>
      </c>
      <c r="H2001" s="53" t="s">
        <v>2563</v>
      </c>
      <c r="I2001" s="53">
        <v>0.50196341917731901</v>
      </c>
      <c r="J2001" s="53">
        <f>-77.7893693065296</f>
        <v>-77.789369306529593</v>
      </c>
      <c r="K2001" s="246">
        <v>45533</v>
      </c>
      <c r="L2001" s="53" t="s">
        <v>29</v>
      </c>
      <c r="M2001" s="53" t="s">
        <v>17</v>
      </c>
      <c r="N2001" s="247">
        <v>0.4375</v>
      </c>
      <c r="O2001" s="247">
        <v>0.73124999999999996</v>
      </c>
      <c r="P2001" s="53">
        <v>3</v>
      </c>
      <c r="Q2001" s="53" t="s">
        <v>46</v>
      </c>
      <c r="R2001" s="53" t="s">
        <v>109</v>
      </c>
      <c r="S2001" s="53" t="s">
        <v>288</v>
      </c>
      <c r="T2001" s="53"/>
      <c r="U2001" s="53" t="s">
        <v>50</v>
      </c>
    </row>
    <row r="2002" spans="1:21" s="186" customFormat="1" ht="14.25" customHeight="1" x14ac:dyDescent="0.25">
      <c r="A2002" s="53" t="str">
        <f>IFERROR(VLOOKUP(D2002,[28]CODIGOS!$A$1:$I$1872,2,0),"CODIGO INVALIDO ")</f>
        <v>ZONA 1</v>
      </c>
      <c r="B2002" s="53" t="str">
        <f>IFERROR(VLOOKUP(D2002,[28]CODIGOS!$A$1:$I$1872,3,0),"CODIGO INVALIDO ")</f>
        <v>CARCHI</v>
      </c>
      <c r="C2002" s="53" t="str">
        <f>IFERROR(VLOOKUP(D2002,[28]CODIGOS!$A$1:$I$1872,4,0),"CODIGO INVALIDO ")</f>
        <v>MONTUFAR</v>
      </c>
      <c r="D2002" s="53" t="s">
        <v>2561</v>
      </c>
      <c r="E2002" s="53" t="str">
        <f>IFERROR(VLOOKUP(D2002,[29]CODIGOS!$A$1:$I$1872,6,0),"CODIGO INVALIDO ")</f>
        <v>MONTUFAR</v>
      </c>
      <c r="F2002" s="53" t="str">
        <f>IFERROR(VLOOKUP(D2002,[29]CODIGOS!$A$1:$I$1872,7,0),"CODIGO INVALIDO ")</f>
        <v>CRISTOBAL COLON</v>
      </c>
      <c r="G2002" s="53" t="str">
        <f>IFERROR(VLOOKUP(D2002,[29]CODIGOS!$A$1:$I$1872,8,0),"CODIGO INVALIDO ")</f>
        <v>CRISTOBAL COLON 1</v>
      </c>
      <c r="H2002" s="53" t="s">
        <v>2564</v>
      </c>
      <c r="I2002" s="53">
        <v>0.59845432224809503</v>
      </c>
      <c r="J2002" s="53">
        <v>-77.830410003662095</v>
      </c>
      <c r="K2002" s="246">
        <v>45600</v>
      </c>
      <c r="L2002" s="53" t="s">
        <v>29</v>
      </c>
      <c r="M2002" s="53" t="s">
        <v>17</v>
      </c>
      <c r="N2002" s="247">
        <v>0.3125</v>
      </c>
      <c r="O2002" s="247">
        <v>0.78749999999999998</v>
      </c>
      <c r="P2002" s="53">
        <v>12</v>
      </c>
      <c r="Q2002" s="53" t="s">
        <v>46</v>
      </c>
      <c r="R2002" s="53" t="s">
        <v>47</v>
      </c>
      <c r="S2002" s="53" t="s">
        <v>238</v>
      </c>
      <c r="T2002" s="53"/>
      <c r="U2002" s="53" t="s">
        <v>50</v>
      </c>
    </row>
    <row r="2003" spans="1:21" s="186" customFormat="1" ht="14.25" customHeight="1" x14ac:dyDescent="0.25">
      <c r="A2003" s="53" t="str">
        <f>IFERROR(VLOOKUP(D2003,[28]CODIGOS!$A$1:$I$1872,2,0),"CODIGO INVALIDO ")</f>
        <v>ZONA 1</v>
      </c>
      <c r="B2003" s="53" t="str">
        <f>IFERROR(VLOOKUP(D2003,[28]CODIGOS!$A$1:$I$1872,3,0),"CODIGO INVALIDO ")</f>
        <v>CARCHI</v>
      </c>
      <c r="C2003" s="53" t="str">
        <f>IFERROR(VLOOKUP(D2003,[28]CODIGOS!$A$1:$I$1872,4,0),"CODIGO INVALIDO ")</f>
        <v>TULCAN</v>
      </c>
      <c r="D2003" s="53" t="s">
        <v>1458</v>
      </c>
      <c r="E2003" s="53" t="str">
        <f>IFERROR(VLOOKUP(D2003,[29]CODIGOS!$A$1:$I$1872,6,0),"CODIGO INVALIDO ")</f>
        <v>TULCAN</v>
      </c>
      <c r="F2003" s="53" t="str">
        <f>IFERROR(VLOOKUP(D2003,[29]CODIGOS!$A$1:$I$1872,7,0),"CODIGO INVALIDO ")</f>
        <v>JULIO ANDRADE</v>
      </c>
      <c r="G2003" s="53" t="str">
        <f>IFERROR(VLOOKUP(D2003,[29]CODIGOS!$A$1:$I$1872,8,0),"CODIGO INVALIDO ")</f>
        <v>JULIO ANDRADE 1</v>
      </c>
      <c r="H2003" s="53" t="s">
        <v>2565</v>
      </c>
      <c r="I2003" s="53">
        <v>0.66072535308702895</v>
      </c>
      <c r="J2003" s="53">
        <f>-77.6803806719966</f>
        <v>-77.680380671996602</v>
      </c>
      <c r="K2003" s="246">
        <v>45651</v>
      </c>
      <c r="L2003" s="53" t="s">
        <v>29</v>
      </c>
      <c r="M2003" s="53" t="s">
        <v>17</v>
      </c>
      <c r="N2003" s="247">
        <v>0.4375</v>
      </c>
      <c r="O2003" s="247">
        <v>0.7729166666666667</v>
      </c>
      <c r="P2003" s="53">
        <v>15.38</v>
      </c>
      <c r="Q2003" s="53" t="s">
        <v>46</v>
      </c>
      <c r="R2003" s="53" t="s">
        <v>47</v>
      </c>
      <c r="S2003" s="53" t="s">
        <v>598</v>
      </c>
      <c r="T2003" s="53"/>
      <c r="U2003" s="53" t="s">
        <v>50</v>
      </c>
    </row>
    <row r="2004" spans="1:21" s="186" customFormat="1" ht="14.25" customHeight="1" x14ac:dyDescent="0.25">
      <c r="A2004" s="53" t="str">
        <f>IFERROR(VLOOKUP(D2004,[28]CODIGOS!$A$1:$I$1872,2,0),"CODIGO INVALIDO ")</f>
        <v>ZONA 1</v>
      </c>
      <c r="B2004" s="53" t="str">
        <f>IFERROR(VLOOKUP(D2004,[28]CODIGOS!$A$1:$I$1872,3,0),"CODIGO INVALIDO ")</f>
        <v>IMBABURA</v>
      </c>
      <c r="C2004" s="53" t="str">
        <f>IFERROR(VLOOKUP(D2004,[28]CODIGOS!$A$1:$I$1872,4,0),"CODIGO INVALIDO ")</f>
        <v>IBARRA</v>
      </c>
      <c r="D2004" s="53" t="s">
        <v>2566</v>
      </c>
      <c r="E2004" s="53" t="str">
        <f>IFERROR(VLOOKUP(D2004,[29]CODIGOS!$A$1:$I$1872,6,0),"CODIGO INVALIDO ")</f>
        <v>CIUDAD BLANCA</v>
      </c>
      <c r="F2004" s="53" t="str">
        <f>IFERROR(VLOOKUP(D2004,[29]CODIGOS!$A$1:$I$1872,7,0),"CODIGO INVALIDO ")</f>
        <v>CARANQUIS</v>
      </c>
      <c r="G2004" s="53" t="str">
        <f>IFERROR(VLOOKUP(D2004,[29]CODIGOS!$A$1:$I$1872,8,0),"CODIGO INVALIDO ")</f>
        <v>CARANQUIS 2</v>
      </c>
      <c r="H2004" s="53" t="s">
        <v>2567</v>
      </c>
      <c r="I2004" s="53">
        <v>0.32971638590521901</v>
      </c>
      <c r="J2004" s="53">
        <v>-78.137881980137607</v>
      </c>
      <c r="K2004" s="246">
        <v>45307</v>
      </c>
      <c r="L2004" s="53" t="s">
        <v>112</v>
      </c>
      <c r="M2004" s="53" t="s">
        <v>17</v>
      </c>
      <c r="N2004" s="247">
        <v>0.54166666666666663</v>
      </c>
      <c r="O2004" s="247">
        <v>0.58333333333333337</v>
      </c>
      <c r="P2004" s="53">
        <v>2.0699999999999998</v>
      </c>
      <c r="Q2004" s="53" t="s">
        <v>46</v>
      </c>
      <c r="R2004" s="53" t="s">
        <v>47</v>
      </c>
      <c r="S2004" s="53" t="s">
        <v>49</v>
      </c>
      <c r="T2004" s="53"/>
      <c r="U2004" s="53" t="s">
        <v>50</v>
      </c>
    </row>
    <row r="2005" spans="1:21" s="186" customFormat="1" ht="14.25" customHeight="1" x14ac:dyDescent="0.25">
      <c r="A2005" s="53" t="str">
        <f>IFERROR(VLOOKUP(D2005,[28]CODIGOS!$A$1:$I$1872,2,0),"CODIGO INVALIDO ")</f>
        <v>ZONA 1</v>
      </c>
      <c r="B2005" s="53" t="str">
        <f>IFERROR(VLOOKUP(D2005,[28]CODIGOS!$A$1:$I$1872,3,0),"CODIGO INVALIDO ")</f>
        <v>IMBABURA</v>
      </c>
      <c r="C2005" s="53" t="str">
        <f>IFERROR(VLOOKUP(D2005,[28]CODIGOS!$A$1:$I$1872,4,0),"CODIGO INVALIDO ")</f>
        <v>ANTONIO ANTE</v>
      </c>
      <c r="D2005" s="53" t="s">
        <v>659</v>
      </c>
      <c r="E2005" s="53" t="str">
        <f>IFERROR(VLOOKUP(D2005,[29]CODIGOS!$A$1:$I$1872,6,0),"CODIGO INVALIDO ")</f>
        <v>VALLE DEL AMANECER</v>
      </c>
      <c r="F2005" s="53" t="str">
        <f>IFERROR(VLOOKUP(D2005,[29]CODIGOS!$A$1:$I$1872,7,0),"CODIGO INVALIDO ")</f>
        <v>LOS GUABOS</v>
      </c>
      <c r="G2005" s="53" t="str">
        <f>IFERROR(VLOOKUP(D2005,[29]CODIGOS!$A$1:$I$1872,8,0),"CODIGO INVALIDO ")</f>
        <v>LOS GUABOS 2</v>
      </c>
      <c r="H2005" s="53" t="s">
        <v>2568</v>
      </c>
      <c r="I2005" s="53">
        <v>0.35106999999999999</v>
      </c>
      <c r="J2005" s="53">
        <v>-78.197469999999996</v>
      </c>
      <c r="K2005" s="246">
        <v>45320</v>
      </c>
      <c r="L2005" s="53" t="s">
        <v>112</v>
      </c>
      <c r="M2005" s="53" t="s">
        <v>17</v>
      </c>
      <c r="N2005" s="247">
        <v>0.41666666666666669</v>
      </c>
      <c r="O2005" s="247" t="s">
        <v>2569</v>
      </c>
      <c r="P2005" s="53">
        <v>164.8</v>
      </c>
      <c r="Q2005" s="53" t="s">
        <v>46</v>
      </c>
      <c r="R2005" s="53" t="s">
        <v>47</v>
      </c>
      <c r="S2005" s="53" t="s">
        <v>49</v>
      </c>
      <c r="T2005" s="53"/>
      <c r="U2005" s="53" t="s">
        <v>50</v>
      </c>
    </row>
    <row r="2006" spans="1:21" s="186" customFormat="1" ht="14.25" customHeight="1" x14ac:dyDescent="0.25">
      <c r="A2006" s="53" t="str">
        <f>IFERROR(VLOOKUP(D2006,[28]CODIGOS!$A$1:$I$1872,2,0),"CODIGO INVALIDO ")</f>
        <v>ZONA 1</v>
      </c>
      <c r="B2006" s="53" t="str">
        <f>IFERROR(VLOOKUP(D2006,[28]CODIGOS!$A$1:$I$1872,3,0),"CODIGO INVALIDO ")</f>
        <v>IMBABURA</v>
      </c>
      <c r="C2006" s="53" t="str">
        <f>IFERROR(VLOOKUP(D2006,[28]CODIGOS!$A$1:$I$1872,4,0),"CODIGO INVALIDO ")</f>
        <v>ANTONIO ANTE</v>
      </c>
      <c r="D2006" s="53" t="s">
        <v>659</v>
      </c>
      <c r="E2006" s="53" t="str">
        <f>IFERROR(VLOOKUP(D2006,[29]CODIGOS!$A$1:$I$1872,6,0),"CODIGO INVALIDO ")</f>
        <v>VALLE DEL AMANECER</v>
      </c>
      <c r="F2006" s="53" t="str">
        <f>IFERROR(VLOOKUP(D2006,[29]CODIGOS!$A$1:$I$1872,7,0),"CODIGO INVALIDO ")</f>
        <v>LOS GUABOS</v>
      </c>
      <c r="G2006" s="53" t="str">
        <f>IFERROR(VLOOKUP(D2006,[29]CODIGOS!$A$1:$I$1872,8,0),"CODIGO INVALIDO ")</f>
        <v>LOS GUABOS 2</v>
      </c>
      <c r="H2006" s="53" t="s">
        <v>2570</v>
      </c>
      <c r="I2006" s="53">
        <v>0.33759752760082301</v>
      </c>
      <c r="J2006" s="53">
        <v>-78.189700423575403</v>
      </c>
      <c r="K2006" s="246">
        <v>45336</v>
      </c>
      <c r="L2006" s="53" t="s">
        <v>112</v>
      </c>
      <c r="M2006" s="53" t="s">
        <v>17</v>
      </c>
      <c r="N2006" s="247">
        <v>0.55208333333333337</v>
      </c>
      <c r="O2006" s="247">
        <v>0.625</v>
      </c>
      <c r="P2006" s="53">
        <v>1.59</v>
      </c>
      <c r="Q2006" s="53" t="s">
        <v>46</v>
      </c>
      <c r="R2006" s="53" t="s">
        <v>47</v>
      </c>
      <c r="S2006" s="53" t="s">
        <v>217</v>
      </c>
      <c r="T2006" s="53"/>
      <c r="U2006" s="53" t="s">
        <v>50</v>
      </c>
    </row>
    <row r="2007" spans="1:21" s="186" customFormat="1" ht="14.25" customHeight="1" x14ac:dyDescent="0.25">
      <c r="A2007" s="53" t="str">
        <f>IFERROR(VLOOKUP(D2007,[28]CODIGOS!$A$1:$I$1872,2,0),"CODIGO INVALIDO ")</f>
        <v>ZONA 1</v>
      </c>
      <c r="B2007" s="53" t="str">
        <f>IFERROR(VLOOKUP(D2007,[28]CODIGOS!$A$1:$I$1872,3,0),"CODIGO INVALIDO ")</f>
        <v>IMBABURA</v>
      </c>
      <c r="C2007" s="53" t="str">
        <f>IFERROR(VLOOKUP(D2007,[28]CODIGOS!$A$1:$I$1872,4,0),"CODIGO INVALIDO ")</f>
        <v>ANTONIO ANTE</v>
      </c>
      <c r="D2007" s="53" t="s">
        <v>659</v>
      </c>
      <c r="E2007" s="53" t="str">
        <f>IFERROR(VLOOKUP(D2007,[29]CODIGOS!$A$1:$I$1872,6,0),"CODIGO INVALIDO ")</f>
        <v>VALLE DEL AMANECER</v>
      </c>
      <c r="F2007" s="53" t="str">
        <f>IFERROR(VLOOKUP(D2007,[29]CODIGOS!$A$1:$I$1872,7,0),"CODIGO INVALIDO ")</f>
        <v>LOS GUABOS</v>
      </c>
      <c r="G2007" s="53" t="str">
        <f>IFERROR(VLOOKUP(D2007,[29]CODIGOS!$A$1:$I$1872,8,0),"CODIGO INVALIDO ")</f>
        <v>LOS GUABOS 2</v>
      </c>
      <c r="H2007" s="53" t="s">
        <v>2570</v>
      </c>
      <c r="I2007" s="53">
        <v>0.33601999999999999</v>
      </c>
      <c r="J2007" s="53">
        <v>-78.188010000000006</v>
      </c>
      <c r="K2007" s="246">
        <v>45337</v>
      </c>
      <c r="L2007" s="53" t="s">
        <v>112</v>
      </c>
      <c r="M2007" s="53" t="s">
        <v>17</v>
      </c>
      <c r="N2007" s="247">
        <v>0.5</v>
      </c>
      <c r="O2007" s="247" t="s">
        <v>2571</v>
      </c>
      <c r="P2007" s="53">
        <v>4.59</v>
      </c>
      <c r="Q2007" s="53" t="s">
        <v>46</v>
      </c>
      <c r="R2007" s="53" t="s">
        <v>47</v>
      </c>
      <c r="S2007" s="53" t="s">
        <v>1093</v>
      </c>
      <c r="T2007" s="53" t="s">
        <v>83</v>
      </c>
      <c r="U2007" s="53" t="s">
        <v>50</v>
      </c>
    </row>
    <row r="2008" spans="1:21" s="186" customFormat="1" ht="14.25" customHeight="1" x14ac:dyDescent="0.25">
      <c r="A2008" s="53" t="str">
        <f>IFERROR(VLOOKUP(D2008,[28]CODIGOS!$A$1:$I$1872,2,0),"CODIGO INVALIDO ")</f>
        <v>ZONA 1</v>
      </c>
      <c r="B2008" s="53" t="str">
        <f>IFERROR(VLOOKUP(D2008,[28]CODIGOS!$A$1:$I$1872,3,0),"CODIGO INVALIDO ")</f>
        <v>IMBABURA</v>
      </c>
      <c r="C2008" s="53" t="str">
        <f>IFERROR(VLOOKUP(D2008,[28]CODIGOS!$A$1:$I$1872,4,0),"CODIGO INVALIDO ")</f>
        <v>IBARRA</v>
      </c>
      <c r="D2008" s="53" t="s">
        <v>1516</v>
      </c>
      <c r="E2008" s="53" t="str">
        <f>IFERROR(VLOOKUP(D2008,[29]CODIGOS!$A$1:$I$1872,6,0),"CODIGO INVALIDO ")</f>
        <v>CIUDAD BLANCA</v>
      </c>
      <c r="F2008" s="53" t="str">
        <f>IFERROR(VLOOKUP(D2008,[29]CODIGOS!$A$1:$I$1872,7,0),"CODIGO INVALIDO ")</f>
        <v>LITA</v>
      </c>
      <c r="G2008" s="53" t="str">
        <f>IFERROR(VLOOKUP(D2008,[29]CODIGOS!$A$1:$I$1872,8,0),"CODIGO INVALIDO ")</f>
        <v>LITA 1</v>
      </c>
      <c r="H2008" s="53" t="s">
        <v>2572</v>
      </c>
      <c r="I2008" s="53">
        <v>0.86945588684552899</v>
      </c>
      <c r="J2008" s="53">
        <v>-78.448780116827706</v>
      </c>
      <c r="K2008" s="246">
        <v>45338</v>
      </c>
      <c r="L2008" s="53" t="s">
        <v>112</v>
      </c>
      <c r="M2008" s="53" t="s">
        <v>1033</v>
      </c>
      <c r="N2008" s="247">
        <v>0.47916666666666669</v>
      </c>
      <c r="O2008" s="247">
        <v>0.52083333333333337</v>
      </c>
      <c r="P2008" s="53">
        <v>3.32</v>
      </c>
      <c r="Q2008" s="53" t="s">
        <v>46</v>
      </c>
      <c r="R2008" s="53" t="s">
        <v>47</v>
      </c>
      <c r="S2008" s="53" t="s">
        <v>239</v>
      </c>
      <c r="T2008" s="53" t="s">
        <v>816</v>
      </c>
      <c r="U2008" s="53" t="s">
        <v>50</v>
      </c>
    </row>
    <row r="2009" spans="1:21" s="186" customFormat="1" ht="14.25" customHeight="1" x14ac:dyDescent="0.25">
      <c r="A2009" s="53" t="str">
        <f>IFERROR(VLOOKUP(D2009,[28]CODIGOS!$A$1:$I$1872,2,0),"CODIGO INVALIDO ")</f>
        <v>ZONA 1</v>
      </c>
      <c r="B2009" s="53" t="str">
        <f>IFERROR(VLOOKUP(D2009,[28]CODIGOS!$A$1:$I$1872,3,0),"CODIGO INVALIDO ")</f>
        <v>IMBABURA</v>
      </c>
      <c r="C2009" s="53" t="str">
        <f>IFERROR(VLOOKUP(D2009,[28]CODIGOS!$A$1:$I$1872,4,0),"CODIGO INVALIDO ")</f>
        <v>ANTONIO ANTE</v>
      </c>
      <c r="D2009" s="53" t="s">
        <v>1500</v>
      </c>
      <c r="E2009" s="53" t="str">
        <f>IFERROR(VLOOKUP(D2009,[29]CODIGOS!$A$1:$I$1872,6,0),"CODIGO INVALIDO ")</f>
        <v>VALLE DEL AMANECER</v>
      </c>
      <c r="F2009" s="53" t="str">
        <f>IFERROR(VLOOKUP(D2009,[29]CODIGOS!$A$1:$I$1872,7,0),"CODIGO INVALIDO ")</f>
        <v>ANDRADE MARIN</v>
      </c>
      <c r="G2009" s="53" t="str">
        <f>IFERROR(VLOOKUP(D2009,[29]CODIGOS!$A$1:$I$1872,8,0),"CODIGO INVALIDO ")</f>
        <v>ANDRADE MARIN 1</v>
      </c>
      <c r="H2009" s="53" t="s">
        <v>2573</v>
      </c>
      <c r="I2009" s="53">
        <v>0.33259302592853401</v>
      </c>
      <c r="J2009" s="53">
        <v>-78.218928212666299</v>
      </c>
      <c r="K2009" s="246">
        <v>45349</v>
      </c>
      <c r="L2009" s="53" t="s">
        <v>112</v>
      </c>
      <c r="M2009" s="53" t="s">
        <v>1033</v>
      </c>
      <c r="N2009" s="247">
        <v>0.4375</v>
      </c>
      <c r="O2009" s="247">
        <v>0.97916666666666663</v>
      </c>
      <c r="P2009" s="53">
        <v>3.21</v>
      </c>
      <c r="Q2009" s="53" t="s">
        <v>46</v>
      </c>
      <c r="R2009" s="53" t="s">
        <v>47</v>
      </c>
      <c r="S2009" s="53" t="s">
        <v>75</v>
      </c>
      <c r="T2009" s="53"/>
      <c r="U2009" s="53" t="s">
        <v>50</v>
      </c>
    </row>
    <row r="2010" spans="1:21" s="186" customFormat="1" ht="14.25" customHeight="1" x14ac:dyDescent="0.25">
      <c r="A2010" s="53" t="str">
        <f>IFERROR(VLOOKUP(D2010,[28]CODIGOS!$A$1:$I$1872,2,0),"CODIGO INVALIDO ")</f>
        <v>ZONA 1</v>
      </c>
      <c r="B2010" s="53" t="str">
        <f>IFERROR(VLOOKUP(D2010,[28]CODIGOS!$A$1:$I$1872,3,0),"CODIGO INVALIDO ")</f>
        <v>IMBABURA</v>
      </c>
      <c r="C2010" s="53" t="str">
        <f>IFERROR(VLOOKUP(D2010,[28]CODIGOS!$A$1:$I$1872,4,0),"CODIGO INVALIDO ")</f>
        <v>OTAVALO</v>
      </c>
      <c r="D2010" s="53" t="s">
        <v>374</v>
      </c>
      <c r="E2010" s="53" t="str">
        <f>IFERROR(VLOOKUP(D2010,[29]CODIGOS!$A$1:$I$1872,6,0),"CODIGO INVALIDO ")</f>
        <v>VALLE DEL AMANECER</v>
      </c>
      <c r="F2010" s="53" t="str">
        <f>IFERROR(VLOOKUP(D2010,[29]CODIGOS!$A$1:$I$1872,7,0),"CODIGO INVALIDO ")</f>
        <v>LOS LAGOS</v>
      </c>
      <c r="G2010" s="53" t="str">
        <f>IFERROR(VLOOKUP(D2010,[29]CODIGOS!$A$1:$I$1872,8,0),"CODIGO INVALIDO ")</f>
        <v>LOS LAGOS 1</v>
      </c>
      <c r="H2010" s="53" t="s">
        <v>2574</v>
      </c>
      <c r="I2010" s="53">
        <v>0.24562203399999999</v>
      </c>
      <c r="J2010" s="53">
        <v>-78.255877999999996</v>
      </c>
      <c r="K2010" s="246">
        <v>45349</v>
      </c>
      <c r="L2010" s="53" t="s">
        <v>112</v>
      </c>
      <c r="M2010" s="53" t="s">
        <v>1033</v>
      </c>
      <c r="N2010" s="247">
        <v>2.0833333333333332E-2</v>
      </c>
      <c r="O2010" s="247" t="s">
        <v>2575</v>
      </c>
      <c r="P2010" s="53">
        <v>19.04</v>
      </c>
      <c r="Q2010" s="53" t="s">
        <v>46</v>
      </c>
      <c r="R2010" s="53" t="s">
        <v>47</v>
      </c>
      <c r="S2010" s="53" t="s">
        <v>75</v>
      </c>
      <c r="T2010" s="53"/>
      <c r="U2010" s="53" t="s">
        <v>50</v>
      </c>
    </row>
    <row r="2011" spans="1:21" s="186" customFormat="1" ht="14.25" customHeight="1" x14ac:dyDescent="0.25">
      <c r="A2011" s="53" t="str">
        <f>IFERROR(VLOOKUP(D2011,[28]CODIGOS!$A$1:$I$1872,2,0),"CODIGO INVALIDO ")</f>
        <v>ZONA 1</v>
      </c>
      <c r="B2011" s="53" t="str">
        <f>IFERROR(VLOOKUP(D2011,[28]CODIGOS!$A$1:$I$1872,3,0),"CODIGO INVALIDO ")</f>
        <v>IMBABURA</v>
      </c>
      <c r="C2011" s="53" t="str">
        <f>IFERROR(VLOOKUP(D2011,[28]CODIGOS!$A$1:$I$1872,4,0),"CODIGO INVALIDO ")</f>
        <v>IBARRA</v>
      </c>
      <c r="D2011" s="53" t="s">
        <v>2576</v>
      </c>
      <c r="E2011" s="53" t="str">
        <f>IFERROR(VLOOKUP(D2011,[29]CODIGOS!$A$1:$I$1872,6,0),"CODIGO INVALIDO ")</f>
        <v>CIUDAD BLANCA</v>
      </c>
      <c r="F2011" s="53" t="str">
        <f>IFERROR(VLOOKUP(D2011,[29]CODIGOS!$A$1:$I$1872,7,0),"CODIGO INVALIDO ")</f>
        <v>LAS RIELES</v>
      </c>
      <c r="G2011" s="53" t="str">
        <f>IFERROR(VLOOKUP(D2011,[29]CODIGOS!$A$1:$I$1872,8,0),"CODIGO INVALIDO ")</f>
        <v>LAS RIELES 2</v>
      </c>
      <c r="H2011" s="53" t="s">
        <v>2577</v>
      </c>
      <c r="I2011" s="53">
        <v>0.35207233999999998</v>
      </c>
      <c r="J2011" s="53">
        <v>-78.129953599999993</v>
      </c>
      <c r="K2011" s="246">
        <v>45357</v>
      </c>
      <c r="L2011" s="53" t="s">
        <v>112</v>
      </c>
      <c r="M2011" s="53" t="s">
        <v>17</v>
      </c>
      <c r="N2011" s="247" t="s">
        <v>2578</v>
      </c>
      <c r="O2011" s="247" t="s">
        <v>2579</v>
      </c>
      <c r="P2011" s="53">
        <v>5.95</v>
      </c>
      <c r="Q2011" s="53" t="s">
        <v>46</v>
      </c>
      <c r="R2011" s="53" t="s">
        <v>47</v>
      </c>
      <c r="S2011" s="53" t="s">
        <v>176</v>
      </c>
      <c r="T2011" s="53"/>
      <c r="U2011" s="53" t="s">
        <v>50</v>
      </c>
    </row>
    <row r="2012" spans="1:21" s="186" customFormat="1" ht="14.25" customHeight="1" x14ac:dyDescent="0.25">
      <c r="A2012" s="53" t="str">
        <f>IFERROR(VLOOKUP(D2012,[28]CODIGOS!$A$1:$I$1872,2,0),"CODIGO INVALIDO ")</f>
        <v>ZONA 1</v>
      </c>
      <c r="B2012" s="53" t="str">
        <f>IFERROR(VLOOKUP(D2012,[28]CODIGOS!$A$1:$I$1872,3,0),"CODIGO INVALIDO ")</f>
        <v>IMBABURA</v>
      </c>
      <c r="C2012" s="53" t="str">
        <f>IFERROR(VLOOKUP(D2012,[28]CODIGOS!$A$1:$I$1872,4,0),"CODIGO INVALIDO ")</f>
        <v>IBARRA</v>
      </c>
      <c r="D2012" s="53" t="s">
        <v>2580</v>
      </c>
      <c r="E2012" s="53" t="str">
        <f>IFERROR(VLOOKUP(D2012,[29]CODIGOS!$A$1:$I$1872,6,0),"CODIGO INVALIDO ")</f>
        <v>CIUDAD BLANCA</v>
      </c>
      <c r="F2012" s="53" t="str">
        <f>IFERROR(VLOOKUP(D2012,[29]CODIGOS!$A$1:$I$1872,7,0),"CODIGO INVALIDO ")</f>
        <v>EL NOGAL</v>
      </c>
      <c r="G2012" s="53" t="str">
        <f>IFERROR(VLOOKUP(D2012,[29]CODIGOS!$A$1:$I$1872,8,0),"CODIGO INVALIDO ")</f>
        <v>EL NOGAL 1</v>
      </c>
      <c r="H2012" s="53" t="s">
        <v>2581</v>
      </c>
      <c r="I2012" s="53">
        <v>0.3375842</v>
      </c>
      <c r="J2012" s="53">
        <v>-78.16962882</v>
      </c>
      <c r="K2012" s="246">
        <v>45365</v>
      </c>
      <c r="L2012" s="53" t="s">
        <v>1476</v>
      </c>
      <c r="M2012" s="53" t="s">
        <v>1033</v>
      </c>
      <c r="N2012" s="247">
        <v>0.41666666666666669</v>
      </c>
      <c r="O2012" s="247">
        <v>0.45833333333333331</v>
      </c>
      <c r="P2012" s="53">
        <v>5.15</v>
      </c>
      <c r="Q2012" s="53" t="s">
        <v>550</v>
      </c>
      <c r="R2012" s="53" t="s">
        <v>1120</v>
      </c>
      <c r="S2012" s="53" t="s">
        <v>83</v>
      </c>
      <c r="T2012" s="53"/>
      <c r="U2012" s="53" t="s">
        <v>50</v>
      </c>
    </row>
    <row r="2013" spans="1:21" s="186" customFormat="1" ht="14.25" customHeight="1" x14ac:dyDescent="0.25">
      <c r="A2013" s="53" t="str">
        <f>IFERROR(VLOOKUP(D2013,[28]CODIGOS!$A$1:$I$1872,2,0),"CODIGO INVALIDO ")</f>
        <v>ZONA 1</v>
      </c>
      <c r="B2013" s="53" t="str">
        <f>IFERROR(VLOOKUP(D2013,[28]CODIGOS!$A$1:$I$1872,3,0),"CODIGO INVALIDO ")</f>
        <v>IMBABURA</v>
      </c>
      <c r="C2013" s="53" t="str">
        <f>IFERROR(VLOOKUP(D2013,[28]CODIGOS!$A$1:$I$1872,4,0),"CODIGO INVALIDO ")</f>
        <v>OTAVALO</v>
      </c>
      <c r="D2013" s="53" t="s">
        <v>582</v>
      </c>
      <c r="E2013" s="53" t="str">
        <f>IFERROR(VLOOKUP(D2013,[29]CODIGOS!$A$1:$I$1872,6,0),"CODIGO INVALIDO ")</f>
        <v>VALLE DEL AMANECER</v>
      </c>
      <c r="F2013" s="53" t="str">
        <f>IFERROR(VLOOKUP(D2013,[29]CODIGOS!$A$1:$I$1872,7,0),"CODIGO INVALIDO ")</f>
        <v>PUERTO LAGO</v>
      </c>
      <c r="G2013" s="53" t="str">
        <f>IFERROR(VLOOKUP(D2013,[29]CODIGOS!$A$1:$I$1872,8,0),"CODIGO INVALIDO ")</f>
        <v>PUERTO LAGO 1</v>
      </c>
      <c r="H2013" s="53" t="s">
        <v>2582</v>
      </c>
      <c r="I2013" s="53">
        <v>0.21037439999999999</v>
      </c>
      <c r="J2013" s="53">
        <v>-78.252660000000006</v>
      </c>
      <c r="K2013" s="246">
        <v>45371</v>
      </c>
      <c r="L2013" s="53" t="s">
        <v>1476</v>
      </c>
      <c r="M2013" s="53" t="s">
        <v>1033</v>
      </c>
      <c r="N2013" s="247" t="s">
        <v>2583</v>
      </c>
      <c r="O2013" s="247" t="s">
        <v>2584</v>
      </c>
      <c r="P2013" s="53">
        <v>4.54</v>
      </c>
      <c r="Q2013" s="53" t="s">
        <v>550</v>
      </c>
      <c r="R2013" s="53" t="s">
        <v>1120</v>
      </c>
      <c r="S2013" s="53" t="s">
        <v>653</v>
      </c>
      <c r="T2013" s="53"/>
      <c r="U2013" s="53" t="s">
        <v>50</v>
      </c>
    </row>
    <row r="2014" spans="1:21" s="186" customFormat="1" ht="14.25" customHeight="1" x14ac:dyDescent="0.25">
      <c r="A2014" s="53" t="str">
        <f>IFERROR(VLOOKUP(D2014,[28]CODIGOS!$A$1:$I$1872,2,0),"CODIGO INVALIDO ")</f>
        <v>ZONA 1</v>
      </c>
      <c r="B2014" s="53" t="str">
        <f>IFERROR(VLOOKUP(D2014,[28]CODIGOS!$A$1:$I$1872,3,0),"CODIGO INVALIDO ")</f>
        <v>IMBABURA</v>
      </c>
      <c r="C2014" s="53" t="str">
        <f>IFERROR(VLOOKUP(D2014,[28]CODIGOS!$A$1:$I$1872,4,0),"CODIGO INVALIDO ")</f>
        <v>IBARRA</v>
      </c>
      <c r="D2014" s="53" t="s">
        <v>279</v>
      </c>
      <c r="E2014" s="53" t="str">
        <f>IFERROR(VLOOKUP(D2014,[29]CODIGOS!$A$1:$I$1872,6,0),"CODIGO INVALIDO ")</f>
        <v>CIUDAD BLANCA</v>
      </c>
      <c r="F2014" s="53" t="str">
        <f>IFERROR(VLOOKUP(D2014,[29]CODIGOS!$A$1:$I$1872,7,0),"CODIGO INVALIDO ")</f>
        <v>AMBUQUI</v>
      </c>
      <c r="G2014" s="53" t="str">
        <f>IFERROR(VLOOKUP(D2014,[29]CODIGOS!$A$1:$I$1872,8,0),"CODIGO INVALIDO ")</f>
        <v>AMBUQUI 1</v>
      </c>
      <c r="H2014" s="53" t="s">
        <v>2585</v>
      </c>
      <c r="I2014" s="53">
        <v>0.47660586313025399</v>
      </c>
      <c r="J2014" s="53">
        <v>-78.080683999000001</v>
      </c>
      <c r="K2014" s="246">
        <v>45378</v>
      </c>
      <c r="L2014" s="53" t="s">
        <v>112</v>
      </c>
      <c r="M2014" s="53" t="s">
        <v>17</v>
      </c>
      <c r="N2014" s="247">
        <v>0.14583333333333334</v>
      </c>
      <c r="O2014" s="247" t="s">
        <v>2571</v>
      </c>
      <c r="P2014" s="53">
        <v>19.75</v>
      </c>
      <c r="Q2014" s="53" t="s">
        <v>46</v>
      </c>
      <c r="R2014" s="53" t="s">
        <v>109</v>
      </c>
      <c r="S2014" s="53" t="s">
        <v>441</v>
      </c>
      <c r="T2014" s="53"/>
      <c r="U2014" s="53" t="s">
        <v>50</v>
      </c>
    </row>
    <row r="2015" spans="1:21" s="186" customFormat="1" ht="14.25" customHeight="1" x14ac:dyDescent="0.25">
      <c r="A2015" s="53" t="str">
        <f>IFERROR(VLOOKUP(D2015,[28]CODIGOS!$A$1:$I$1872,2,0),"CODIGO INVALIDO ")</f>
        <v>ZONA 1</v>
      </c>
      <c r="B2015" s="53" t="str">
        <f>IFERROR(VLOOKUP(D2015,[28]CODIGOS!$A$1:$I$1872,3,0),"CODIGO INVALIDO ")</f>
        <v>IMBABURA</v>
      </c>
      <c r="C2015" s="53" t="str">
        <f>IFERROR(VLOOKUP(D2015,[28]CODIGOS!$A$1:$I$1872,4,0),"CODIGO INVALIDO ")</f>
        <v>SAN MIGUEL DE URCUQUI</v>
      </c>
      <c r="D2015" s="53" t="s">
        <v>1490</v>
      </c>
      <c r="E2015" s="53" t="str">
        <f>IFERROR(VLOOKUP(D2015,[29]CODIGOS!$A$1:$I$1872,6,0),"CODIGO INVALIDO ")</f>
        <v>CIUDAD BLANCA</v>
      </c>
      <c r="F2015" s="53" t="str">
        <f>IFERROR(VLOOKUP(D2015,[29]CODIGOS!$A$1:$I$1872,7,0),"CODIGO INVALIDO ")</f>
        <v>LAS TERMAS</v>
      </c>
      <c r="G2015" s="53" t="str">
        <f>IFERROR(VLOOKUP(D2015,[29]CODIGOS!$A$1:$I$1872,8,0),"CODIGO INVALIDO ")</f>
        <v>LAS TERMAS 2</v>
      </c>
      <c r="H2015" s="53" t="s">
        <v>2586</v>
      </c>
      <c r="I2015" s="53">
        <v>-0.421848</v>
      </c>
      <c r="J2015" s="53">
        <v>-78.194051000000002</v>
      </c>
      <c r="K2015" s="246">
        <v>45394</v>
      </c>
      <c r="L2015" s="53" t="s">
        <v>112</v>
      </c>
      <c r="M2015" s="53" t="s">
        <v>1033</v>
      </c>
      <c r="N2015" s="247">
        <v>0.34375</v>
      </c>
      <c r="O2015" s="247">
        <v>0.52777777777777779</v>
      </c>
      <c r="P2015" s="53">
        <v>12.02</v>
      </c>
      <c r="Q2015" s="53" t="s">
        <v>46</v>
      </c>
      <c r="R2015" s="53" t="s">
        <v>47</v>
      </c>
      <c r="S2015" s="53" t="s">
        <v>49</v>
      </c>
      <c r="T2015" s="53"/>
      <c r="U2015" s="53" t="s">
        <v>50</v>
      </c>
    </row>
    <row r="2016" spans="1:21" s="186" customFormat="1" ht="14.25" customHeight="1" x14ac:dyDescent="0.25">
      <c r="A2016" s="53" t="str">
        <f>IFERROR(VLOOKUP(D2016,[28]CODIGOS!$A$1:$I$1872,2,0),"CODIGO INVALIDO ")</f>
        <v>ZONA 1</v>
      </c>
      <c r="B2016" s="53" t="str">
        <f>IFERROR(VLOOKUP(D2016,[28]CODIGOS!$A$1:$I$1872,3,0),"CODIGO INVALIDO ")</f>
        <v>IMBABURA</v>
      </c>
      <c r="C2016" s="53" t="str">
        <f>IFERROR(VLOOKUP(D2016,[28]CODIGOS!$A$1:$I$1872,4,0),"CODIGO INVALIDO ")</f>
        <v>SAN MIGUEL DE URCUQUI</v>
      </c>
      <c r="D2016" s="53" t="s">
        <v>1490</v>
      </c>
      <c r="E2016" s="53" t="str">
        <f>IFERROR(VLOOKUP(D2016,[29]CODIGOS!$A$1:$I$1872,6,0),"CODIGO INVALIDO ")</f>
        <v>CIUDAD BLANCA</v>
      </c>
      <c r="F2016" s="53" t="str">
        <f>IFERROR(VLOOKUP(D2016,[29]CODIGOS!$A$1:$I$1872,7,0),"CODIGO INVALIDO ")</f>
        <v>LAS TERMAS</v>
      </c>
      <c r="G2016" s="53" t="str">
        <f>IFERROR(VLOOKUP(D2016,[29]CODIGOS!$A$1:$I$1872,8,0),"CODIGO INVALIDO ")</f>
        <v>LAS TERMAS 2</v>
      </c>
      <c r="H2016" s="53" t="s">
        <v>2586</v>
      </c>
      <c r="I2016" s="53">
        <v>-0.421848</v>
      </c>
      <c r="J2016" s="53">
        <v>-78.194051000000002</v>
      </c>
      <c r="K2016" s="246">
        <v>45394</v>
      </c>
      <c r="L2016" s="53" t="s">
        <v>112</v>
      </c>
      <c r="M2016" s="53" t="s">
        <v>1033</v>
      </c>
      <c r="N2016" s="247">
        <v>0.34375</v>
      </c>
      <c r="O2016" s="247">
        <v>0.45833333333333331</v>
      </c>
      <c r="P2016" s="53">
        <v>3</v>
      </c>
      <c r="Q2016" s="53" t="s">
        <v>46</v>
      </c>
      <c r="R2016" s="53" t="s">
        <v>47</v>
      </c>
      <c r="S2016" s="53" t="s">
        <v>513</v>
      </c>
      <c r="T2016" s="53"/>
      <c r="U2016" s="53" t="s">
        <v>50</v>
      </c>
    </row>
    <row r="2017" spans="1:21" s="186" customFormat="1" ht="14.25" customHeight="1" x14ac:dyDescent="0.25">
      <c r="A2017" s="53" t="str">
        <f>IFERROR(VLOOKUP(D2017,[28]CODIGOS!$A$1:$I$1872,2,0),"CODIGO INVALIDO ")</f>
        <v>ZONA 1</v>
      </c>
      <c r="B2017" s="53" t="str">
        <f>IFERROR(VLOOKUP(D2017,[28]CODIGOS!$A$1:$I$1872,3,0),"CODIGO INVALIDO ")</f>
        <v>IMBABURA</v>
      </c>
      <c r="C2017" s="53" t="str">
        <f>IFERROR(VLOOKUP(D2017,[28]CODIGOS!$A$1:$I$1872,4,0),"CODIGO INVALIDO ")</f>
        <v>OTAVALO</v>
      </c>
      <c r="D2017" s="53" t="s">
        <v>2587</v>
      </c>
      <c r="E2017" s="53" t="str">
        <f>IFERROR(VLOOKUP(D2017,[29]CODIGOS!$A$1:$I$1872,6,0),"CODIGO INVALIDO ")</f>
        <v>VALLE DEL AMANECER</v>
      </c>
      <c r="F2017" s="53" t="str">
        <f>IFERROR(VLOOKUP(D2017,[29]CODIGOS!$A$1:$I$1872,7,0),"CODIGO INVALIDO ")</f>
        <v>LA MONTAÑA</v>
      </c>
      <c r="G2017" s="53" t="str">
        <f>IFERROR(VLOOKUP(D2017,[29]CODIGOS!$A$1:$I$1872,8,0),"CODIGO INVALIDO ")</f>
        <v>LA MONTAÑA 1</v>
      </c>
      <c r="H2017" s="53" t="s">
        <v>2588</v>
      </c>
      <c r="I2017" s="53">
        <v>0.25668299999999999</v>
      </c>
      <c r="J2017" s="53">
        <v>-78.247157999999999</v>
      </c>
      <c r="K2017" s="246">
        <v>45412</v>
      </c>
      <c r="L2017" s="53" t="s">
        <v>1476</v>
      </c>
      <c r="M2017" s="53" t="s">
        <v>1033</v>
      </c>
      <c r="N2017" s="247">
        <v>0.45833333333333331</v>
      </c>
      <c r="O2017" s="247" t="s">
        <v>2583</v>
      </c>
      <c r="P2017" s="53">
        <v>1.32</v>
      </c>
      <c r="Q2017" s="53" t="s">
        <v>550</v>
      </c>
      <c r="R2017" s="53" t="s">
        <v>1120</v>
      </c>
      <c r="S2017" s="53" t="s">
        <v>2589</v>
      </c>
      <c r="T2017" s="53"/>
      <c r="U2017" s="53" t="s">
        <v>50</v>
      </c>
    </row>
    <row r="2018" spans="1:21" s="185" customFormat="1" ht="15.75" customHeight="1" x14ac:dyDescent="0.25">
      <c r="A2018" s="53" t="str">
        <f>IFERROR(VLOOKUP(D2018,[28]CODIGOS!$A$1:$I$1872,2,0),"CODIGO INVALIDO ")</f>
        <v>ZONA 1</v>
      </c>
      <c r="B2018" s="53" t="str">
        <f>IFERROR(VLOOKUP(D2018,[28]CODIGOS!$A$1:$I$1872,3,0),"CODIGO INVALIDO ")</f>
        <v>IMBABURA</v>
      </c>
      <c r="C2018" s="53" t="str">
        <f>IFERROR(VLOOKUP(D2018,[28]CODIGOS!$A$1:$I$1872,4,0),"CODIGO INVALIDO ")</f>
        <v>IBARRA</v>
      </c>
      <c r="D2018" s="248" t="s">
        <v>655</v>
      </c>
      <c r="E2018" s="53" t="str">
        <f>IFERROR(VLOOKUP(D2018,[29]CODIGOS!$A$1:$I$1872,6,0),"CODIGO INVALIDO ")</f>
        <v>CIUDAD BLANCA</v>
      </c>
      <c r="F2018" s="53" t="str">
        <f>IFERROR(VLOOKUP(D2018,[29]CODIGOS!$A$1:$I$1872,7,0),"CODIGO INVALIDO ")</f>
        <v>LA CAROLINA</v>
      </c>
      <c r="G2018" s="53" t="str">
        <f>IFERROR(VLOOKUP(D2018,[29]CODIGOS!$A$1:$I$1872,8,0),"CODIGO INVALIDO ")</f>
        <v>LA CAROLINA 1</v>
      </c>
      <c r="H2018" s="248" t="s">
        <v>1485</v>
      </c>
      <c r="I2018" s="248">
        <v>0.72517900000000002</v>
      </c>
      <c r="J2018" s="248">
        <v>-78.219073300000005</v>
      </c>
      <c r="K2018" s="246">
        <v>45427</v>
      </c>
      <c r="L2018" s="248" t="s">
        <v>1476</v>
      </c>
      <c r="M2018" s="248" t="s">
        <v>17</v>
      </c>
      <c r="N2018" s="249">
        <v>0.16666666666666666</v>
      </c>
      <c r="O2018" s="249">
        <v>0.70833333333333337</v>
      </c>
      <c r="P2018" s="248">
        <v>27.72</v>
      </c>
      <c r="Q2018" s="53" t="s">
        <v>46</v>
      </c>
      <c r="R2018" s="53" t="s">
        <v>47</v>
      </c>
      <c r="S2018" s="53" t="s">
        <v>472</v>
      </c>
      <c r="T2018" s="248" t="s">
        <v>989</v>
      </c>
      <c r="U2018" s="53" t="s">
        <v>50</v>
      </c>
    </row>
    <row r="2019" spans="1:21" s="185" customFormat="1" ht="15.75" customHeight="1" x14ac:dyDescent="0.25">
      <c r="A2019" s="53" t="str">
        <f>IFERROR(VLOOKUP(D2019,[28]CODIGOS!$A$1:$I$1872,2,0),"CODIGO INVALIDO ")</f>
        <v>ZONA 1</v>
      </c>
      <c r="B2019" s="53" t="str">
        <f>IFERROR(VLOOKUP(D2019,[28]CODIGOS!$A$1:$I$1872,3,0),"CODIGO INVALIDO ")</f>
        <v>IMBABURA</v>
      </c>
      <c r="C2019" s="53" t="str">
        <f>IFERROR(VLOOKUP(D2019,[28]CODIGOS!$A$1:$I$1872,4,0),"CODIGO INVALIDO ")</f>
        <v>ANTONIO ANTE</v>
      </c>
      <c r="D2019" s="248" t="s">
        <v>1500</v>
      </c>
      <c r="E2019" s="53" t="str">
        <f>IFERROR(VLOOKUP(D2019,[29]CODIGOS!$A$1:$I$1872,6,0),"CODIGO INVALIDO ")</f>
        <v>VALLE DEL AMANECER</v>
      </c>
      <c r="F2019" s="53" t="str">
        <f>IFERROR(VLOOKUP(D2019,[29]CODIGOS!$A$1:$I$1872,7,0),"CODIGO INVALIDO ")</f>
        <v>ANDRADE MARIN</v>
      </c>
      <c r="G2019" s="53" t="str">
        <f>IFERROR(VLOOKUP(D2019,[29]CODIGOS!$A$1:$I$1872,8,0),"CODIGO INVALIDO ")</f>
        <v>ANDRADE MARIN 1</v>
      </c>
      <c r="H2019" s="248" t="s">
        <v>2590</v>
      </c>
      <c r="I2019" s="248">
        <v>0.32591799999999999</v>
      </c>
      <c r="J2019" s="248">
        <v>-78.215618000000006</v>
      </c>
      <c r="K2019" s="246">
        <v>45443</v>
      </c>
      <c r="L2019" s="248" t="s">
        <v>1476</v>
      </c>
      <c r="M2019" s="248" t="s">
        <v>1033</v>
      </c>
      <c r="N2019" s="249">
        <v>0.54166666666666663</v>
      </c>
      <c r="O2019" s="249">
        <v>0.625</v>
      </c>
      <c r="P2019" s="248">
        <v>3.62</v>
      </c>
      <c r="Q2019" s="53" t="s">
        <v>46</v>
      </c>
      <c r="R2019" s="53" t="s">
        <v>1120</v>
      </c>
      <c r="S2019" s="53" t="s">
        <v>49</v>
      </c>
      <c r="T2019" s="248"/>
      <c r="U2019" s="53" t="s">
        <v>50</v>
      </c>
    </row>
    <row r="2020" spans="1:21" s="185" customFormat="1" ht="15.75" customHeight="1" x14ac:dyDescent="0.25">
      <c r="A2020" s="53" t="str">
        <f>IFERROR(VLOOKUP(D2020,[28]CODIGOS!$A$1:$I$1872,2,0),"CODIGO INVALIDO ")</f>
        <v>ZONA 1</v>
      </c>
      <c r="B2020" s="53" t="str">
        <f>IFERROR(VLOOKUP(D2020,[28]CODIGOS!$A$1:$I$1872,3,0),"CODIGO INVALIDO ")</f>
        <v>IMBABURA</v>
      </c>
      <c r="C2020" s="53" t="str">
        <f>IFERROR(VLOOKUP(D2020,[28]CODIGOS!$A$1:$I$1872,4,0),"CODIGO INVALIDO ")</f>
        <v>IBARRA</v>
      </c>
      <c r="D2020" s="248" t="s">
        <v>2576</v>
      </c>
      <c r="E2020" s="53" t="str">
        <f>IFERROR(VLOOKUP(D2020,[29]CODIGOS!$A$1:$I$1872,6,0),"CODIGO INVALIDO ")</f>
        <v>CIUDAD BLANCA</v>
      </c>
      <c r="F2020" s="53" t="str">
        <f>IFERROR(VLOOKUP(D2020,[29]CODIGOS!$A$1:$I$1872,7,0),"CODIGO INVALIDO ")</f>
        <v>LAS RIELES</v>
      </c>
      <c r="G2020" s="53" t="str">
        <f>IFERROR(VLOOKUP(D2020,[29]CODIGOS!$A$1:$I$1872,8,0),"CODIGO INVALIDO ")</f>
        <v>LAS RIELES 2</v>
      </c>
      <c r="H2020" s="248" t="s">
        <v>2591</v>
      </c>
      <c r="I2020" s="248">
        <v>0.35607704000000001</v>
      </c>
      <c r="J2020" s="248">
        <v>-78.133789300000004</v>
      </c>
      <c r="K2020" s="246">
        <v>45482</v>
      </c>
      <c r="L2020" s="248" t="s">
        <v>1476</v>
      </c>
      <c r="M2020" s="248" t="s">
        <v>1033</v>
      </c>
      <c r="N2020" s="249">
        <v>0.41319444444444442</v>
      </c>
      <c r="O2020" s="249">
        <v>0.47916666666666669</v>
      </c>
      <c r="P2020" s="248">
        <v>5.79</v>
      </c>
      <c r="Q2020" s="53" t="s">
        <v>46</v>
      </c>
      <c r="R2020" s="53" t="s">
        <v>1120</v>
      </c>
      <c r="S2020" s="53" t="s">
        <v>83</v>
      </c>
      <c r="T2020" s="248"/>
      <c r="U2020" s="53" t="s">
        <v>50</v>
      </c>
    </row>
    <row r="2021" spans="1:21" s="185" customFormat="1" ht="15.75" customHeight="1" x14ac:dyDescent="0.25">
      <c r="A2021" s="53" t="str">
        <f>IFERROR(VLOOKUP(D2021,[28]CODIGOS!$A$1:$I$1872,2,0),"CODIGO INVALIDO ")</f>
        <v>ZONA 1</v>
      </c>
      <c r="B2021" s="53" t="str">
        <f>IFERROR(VLOOKUP(D2021,[28]CODIGOS!$A$1:$I$1872,3,0),"CODIGO INVALIDO ")</f>
        <v>IMBABURA</v>
      </c>
      <c r="C2021" s="53" t="str">
        <f>IFERROR(VLOOKUP(D2021,[28]CODIGOS!$A$1:$I$1872,4,0),"CODIGO INVALIDO ")</f>
        <v>IBARRA</v>
      </c>
      <c r="D2021" s="248" t="s">
        <v>655</v>
      </c>
      <c r="E2021" s="53" t="str">
        <f>IFERROR(VLOOKUP(D2021,[29]CODIGOS!$A$1:$I$1872,6,0),"CODIGO INVALIDO ")</f>
        <v>CIUDAD BLANCA</v>
      </c>
      <c r="F2021" s="53" t="str">
        <f>IFERROR(VLOOKUP(D2021,[29]CODIGOS!$A$1:$I$1872,7,0),"CODIGO INVALIDO ")</f>
        <v>LA CAROLINA</v>
      </c>
      <c r="G2021" s="53" t="str">
        <f>IFERROR(VLOOKUP(D2021,[29]CODIGOS!$A$1:$I$1872,8,0),"CODIGO INVALIDO ")</f>
        <v>LA CAROLINA 1</v>
      </c>
      <c r="H2021" s="248" t="s">
        <v>1485</v>
      </c>
      <c r="I2021" s="248">
        <v>0.72626910731958405</v>
      </c>
      <c r="J2021" s="248">
        <v>-78.218986988067599</v>
      </c>
      <c r="K2021" s="246">
        <v>45483</v>
      </c>
      <c r="L2021" s="248" t="s">
        <v>1476</v>
      </c>
      <c r="M2021" s="248" t="s">
        <v>17</v>
      </c>
      <c r="N2021" s="249">
        <v>6.25E-2</v>
      </c>
      <c r="O2021" s="249">
        <v>0.59583333333333333</v>
      </c>
      <c r="P2021" s="248">
        <v>16.23</v>
      </c>
      <c r="Q2021" s="53" t="s">
        <v>46</v>
      </c>
      <c r="R2021" s="53" t="s">
        <v>1120</v>
      </c>
      <c r="S2021" s="53" t="s">
        <v>448</v>
      </c>
      <c r="T2021" s="248" t="s">
        <v>496</v>
      </c>
      <c r="U2021" s="53" t="s">
        <v>50</v>
      </c>
    </row>
    <row r="2022" spans="1:21" s="185" customFormat="1" ht="15.75" customHeight="1" x14ac:dyDescent="0.25">
      <c r="A2022" s="53" t="str">
        <f>IFERROR(VLOOKUP(D2022,[28]CODIGOS!$A$1:$I$1872,2,0),"CODIGO INVALIDO ")</f>
        <v>ZONA 1</v>
      </c>
      <c r="B2022" s="53" t="str">
        <f>IFERROR(VLOOKUP(D2022,[28]CODIGOS!$A$1:$I$1872,3,0),"CODIGO INVALIDO ")</f>
        <v>IMBABURA</v>
      </c>
      <c r="C2022" s="53" t="str">
        <f>IFERROR(VLOOKUP(D2022,[28]CODIGOS!$A$1:$I$1872,4,0),"CODIGO INVALIDO ")</f>
        <v>IBARRA</v>
      </c>
      <c r="D2022" s="248" t="s">
        <v>655</v>
      </c>
      <c r="E2022" s="53" t="str">
        <f>IFERROR(VLOOKUP(D2022,[29]CODIGOS!$A$1:$I$1872,6,0),"CODIGO INVALIDO ")</f>
        <v>CIUDAD BLANCA</v>
      </c>
      <c r="F2022" s="53" t="str">
        <f>IFERROR(VLOOKUP(D2022,[29]CODIGOS!$A$1:$I$1872,7,0),"CODIGO INVALIDO ")</f>
        <v>LA CAROLINA</v>
      </c>
      <c r="G2022" s="53" t="str">
        <f>IFERROR(VLOOKUP(D2022,[29]CODIGOS!$A$1:$I$1872,8,0),"CODIGO INVALIDO ")</f>
        <v>LA CAROLINA 1</v>
      </c>
      <c r="H2022" s="248" t="s">
        <v>1485</v>
      </c>
      <c r="I2022" s="248">
        <v>0.72628386221270302</v>
      </c>
      <c r="J2022" s="248">
        <v>-78.219046376102597</v>
      </c>
      <c r="K2022" s="246">
        <v>45503</v>
      </c>
      <c r="L2022" s="248" t="s">
        <v>1476</v>
      </c>
      <c r="M2022" s="248" t="s">
        <v>17</v>
      </c>
      <c r="N2022" s="249">
        <v>0.47916666666666669</v>
      </c>
      <c r="O2022" s="249">
        <v>0.78749999999999998</v>
      </c>
      <c r="P2022" s="248">
        <v>13.96</v>
      </c>
      <c r="Q2022" s="53" t="s">
        <v>46</v>
      </c>
      <c r="R2022" s="53" t="s">
        <v>2115</v>
      </c>
      <c r="S2022" s="53" t="s">
        <v>2081</v>
      </c>
      <c r="T2022" s="248"/>
      <c r="U2022" s="53" t="s">
        <v>50</v>
      </c>
    </row>
    <row r="2023" spans="1:21" s="185" customFormat="1" ht="15.75" customHeight="1" x14ac:dyDescent="0.25">
      <c r="A2023" s="53" t="str">
        <f>IFERROR(VLOOKUP(D2023,[28]CODIGOS!$A$1:$I$1872,2,0),"CODIGO INVALIDO ")</f>
        <v>ZONA 1</v>
      </c>
      <c r="B2023" s="53" t="str">
        <f>IFERROR(VLOOKUP(D2023,[28]CODIGOS!$A$1:$I$1872,3,0),"CODIGO INVALIDO ")</f>
        <v>IMBABURA</v>
      </c>
      <c r="C2023" s="53" t="str">
        <f>IFERROR(VLOOKUP(D2023,[28]CODIGOS!$A$1:$I$1872,4,0),"CODIGO INVALIDO ")</f>
        <v>IBARRA</v>
      </c>
      <c r="D2023" s="248" t="s">
        <v>655</v>
      </c>
      <c r="E2023" s="53" t="str">
        <f>IFERROR(VLOOKUP(D2023,[29]CODIGOS!$A$1:$I$1872,6,0),"CODIGO INVALIDO ")</f>
        <v>CIUDAD BLANCA</v>
      </c>
      <c r="F2023" s="53" t="str">
        <f>IFERROR(VLOOKUP(D2023,[29]CODIGOS!$A$1:$I$1872,7,0),"CODIGO INVALIDO ")</f>
        <v>LA CAROLINA</v>
      </c>
      <c r="G2023" s="53" t="str">
        <f>IFERROR(VLOOKUP(D2023,[29]CODIGOS!$A$1:$I$1872,8,0),"CODIGO INVALIDO ")</f>
        <v>LA CAROLINA 1</v>
      </c>
      <c r="H2023" s="248" t="s">
        <v>1485</v>
      </c>
      <c r="I2023" s="248">
        <v>0.72629024389713803</v>
      </c>
      <c r="J2023" s="248">
        <v>-78.219026934752904</v>
      </c>
      <c r="K2023" s="246">
        <v>45505</v>
      </c>
      <c r="L2023" s="248" t="s">
        <v>1476</v>
      </c>
      <c r="M2023" s="248" t="s">
        <v>17</v>
      </c>
      <c r="N2023" s="249">
        <v>0.33333333333333331</v>
      </c>
      <c r="O2023" s="249">
        <v>0.58263888888888893</v>
      </c>
      <c r="P2023" s="248">
        <v>7.71</v>
      </c>
      <c r="Q2023" s="53" t="s">
        <v>46</v>
      </c>
      <c r="R2023" s="53" t="s">
        <v>1120</v>
      </c>
      <c r="S2023" s="53" t="s">
        <v>448</v>
      </c>
      <c r="T2023" s="248" t="s">
        <v>75</v>
      </c>
      <c r="U2023" s="53" t="s">
        <v>50</v>
      </c>
    </row>
    <row r="2024" spans="1:21" s="185" customFormat="1" ht="15.75" customHeight="1" x14ac:dyDescent="0.25">
      <c r="A2024" s="53" t="str">
        <f>IFERROR(VLOOKUP(D2024,[28]CODIGOS!$A$1:$I$1872,2,0),"CODIGO INVALIDO ")</f>
        <v>ZONA 1</v>
      </c>
      <c r="B2024" s="53" t="str">
        <f>IFERROR(VLOOKUP(D2024,[28]CODIGOS!$A$1:$I$1872,3,0),"CODIGO INVALIDO ")</f>
        <v>IMBABURA</v>
      </c>
      <c r="C2024" s="53" t="str">
        <f>IFERROR(VLOOKUP(D2024,[28]CODIGOS!$A$1:$I$1872,4,0),"CODIGO INVALIDO ")</f>
        <v>IBARRA</v>
      </c>
      <c r="D2024" s="248" t="s">
        <v>655</v>
      </c>
      <c r="E2024" s="53" t="str">
        <f>IFERROR(VLOOKUP(D2024,[29]CODIGOS!$A$1:$I$1872,6,0),"CODIGO INVALIDO ")</f>
        <v>CIUDAD BLANCA</v>
      </c>
      <c r="F2024" s="53" t="str">
        <f>IFERROR(VLOOKUP(D2024,[29]CODIGOS!$A$1:$I$1872,7,0),"CODIGO INVALIDO ")</f>
        <v>LA CAROLINA</v>
      </c>
      <c r="G2024" s="53" t="str">
        <f>IFERROR(VLOOKUP(D2024,[29]CODIGOS!$A$1:$I$1872,8,0),"CODIGO INVALIDO ")</f>
        <v>LA CAROLINA 1</v>
      </c>
      <c r="H2024" s="248" t="s">
        <v>1497</v>
      </c>
      <c r="I2024" s="248">
        <v>0.31979400000000002</v>
      </c>
      <c r="J2024" s="248">
        <v>-79.212727999999998</v>
      </c>
      <c r="K2024" s="246">
        <v>45516</v>
      </c>
      <c r="L2024" s="248" t="s">
        <v>112</v>
      </c>
      <c r="M2024" s="248" t="s">
        <v>17</v>
      </c>
      <c r="N2024" s="249">
        <v>0.6875</v>
      </c>
      <c r="O2024" s="249">
        <v>0.75</v>
      </c>
      <c r="P2024" s="248">
        <v>19.21</v>
      </c>
      <c r="Q2024" s="53" t="s">
        <v>46</v>
      </c>
      <c r="R2024" s="53" t="s">
        <v>109</v>
      </c>
      <c r="S2024" s="53" t="s">
        <v>65</v>
      </c>
      <c r="T2024" s="248"/>
      <c r="U2024" s="53" t="s">
        <v>50</v>
      </c>
    </row>
    <row r="2025" spans="1:21" s="185" customFormat="1" ht="15.75" customHeight="1" x14ac:dyDescent="0.25">
      <c r="A2025" s="53" t="str">
        <f>IFERROR(VLOOKUP(D2025,[28]CODIGOS!$A$1:$I$1872,2,0),"CODIGO INVALIDO ")</f>
        <v>ZONA 1</v>
      </c>
      <c r="B2025" s="53" t="str">
        <f>IFERROR(VLOOKUP(D2025,[28]CODIGOS!$A$1:$I$1872,3,0),"CODIGO INVALIDO ")</f>
        <v>IMBABURA</v>
      </c>
      <c r="C2025" s="53" t="str">
        <f>IFERROR(VLOOKUP(D2025,[28]CODIGOS!$A$1:$I$1872,4,0),"CODIGO INVALIDO ")</f>
        <v>IBARRA</v>
      </c>
      <c r="D2025" s="248" t="s">
        <v>516</v>
      </c>
      <c r="E2025" s="53" t="str">
        <f>IFERROR(VLOOKUP(D2025,[29]CODIGOS!$A$1:$I$1872,6,0),"CODIGO INVALIDO ")</f>
        <v>CIUDAD BLANCA</v>
      </c>
      <c r="F2025" s="53" t="str">
        <f>IFERROR(VLOOKUP(D2025,[29]CODIGOS!$A$1:$I$1872,7,0),"CODIGO INVALIDO ")</f>
        <v>LA FLORIDA</v>
      </c>
      <c r="G2025" s="53" t="str">
        <f>IFERROR(VLOOKUP(D2025,[29]CODIGOS!$A$1:$I$1872,8,0),"CODIGO INVALIDO ")</f>
        <v>LA FLORIDA 2</v>
      </c>
      <c r="H2025" s="248" t="s">
        <v>2592</v>
      </c>
      <c r="I2025" s="248">
        <v>0.33074234560229598</v>
      </c>
      <c r="J2025" s="248">
        <v>-78.1428508736075</v>
      </c>
      <c r="K2025" s="246">
        <v>45531</v>
      </c>
      <c r="L2025" s="248" t="s">
        <v>1476</v>
      </c>
      <c r="M2025" s="248" t="s">
        <v>17</v>
      </c>
      <c r="N2025" s="249">
        <v>0.53125</v>
      </c>
      <c r="O2025" s="249">
        <v>0.58333333333333337</v>
      </c>
      <c r="P2025" s="248">
        <v>3.43</v>
      </c>
      <c r="Q2025" s="53" t="s">
        <v>46</v>
      </c>
      <c r="R2025" s="53" t="s">
        <v>1120</v>
      </c>
      <c r="S2025" s="53" t="s">
        <v>75</v>
      </c>
      <c r="T2025" s="248" t="s">
        <v>166</v>
      </c>
      <c r="U2025" s="53" t="s">
        <v>50</v>
      </c>
    </row>
    <row r="2026" spans="1:21" s="185" customFormat="1" ht="15.75" customHeight="1" x14ac:dyDescent="0.25">
      <c r="A2026" s="53" t="str">
        <f>IFERROR(VLOOKUP(D2026,[28]CODIGOS!$A$1:$I$1872,2,0),"CODIGO INVALIDO ")</f>
        <v>ZONA 1</v>
      </c>
      <c r="B2026" s="53" t="str">
        <f>IFERROR(VLOOKUP(D2026,[28]CODIGOS!$A$1:$I$1872,3,0),"CODIGO INVALIDO ")</f>
        <v>IMBABURA</v>
      </c>
      <c r="C2026" s="53" t="str">
        <f>IFERROR(VLOOKUP(D2026,[28]CODIGOS!$A$1:$I$1872,4,0),"CODIGO INVALIDO ")</f>
        <v>IBARRA</v>
      </c>
      <c r="D2026" s="248" t="s">
        <v>516</v>
      </c>
      <c r="E2026" s="53" t="str">
        <f>IFERROR(VLOOKUP(D2026,[29]CODIGOS!$A$1:$I$1872,6,0),"CODIGO INVALIDO ")</f>
        <v>CIUDAD BLANCA</v>
      </c>
      <c r="F2026" s="53" t="str">
        <f>IFERROR(VLOOKUP(D2026,[29]CODIGOS!$A$1:$I$1872,7,0),"CODIGO INVALIDO ")</f>
        <v>LA FLORIDA</v>
      </c>
      <c r="G2026" s="53" t="str">
        <f>IFERROR(VLOOKUP(D2026,[29]CODIGOS!$A$1:$I$1872,8,0),"CODIGO INVALIDO ")</f>
        <v>LA FLORIDA 2</v>
      </c>
      <c r="H2026" s="248" t="s">
        <v>825</v>
      </c>
      <c r="I2026" s="248">
        <v>0.33069300000000001</v>
      </c>
      <c r="J2026" s="248">
        <v>-78.143123000000003</v>
      </c>
      <c r="K2026" s="246">
        <v>45532</v>
      </c>
      <c r="L2026" s="248" t="s">
        <v>112</v>
      </c>
      <c r="M2026" s="248" t="s">
        <v>17</v>
      </c>
      <c r="N2026" s="249">
        <v>0.4375</v>
      </c>
      <c r="O2026" s="249">
        <v>0.5</v>
      </c>
      <c r="P2026" s="248">
        <v>2.2000000000000002</v>
      </c>
      <c r="Q2026" s="53" t="s">
        <v>46</v>
      </c>
      <c r="R2026" s="53" t="s">
        <v>1120</v>
      </c>
      <c r="S2026" s="53" t="s">
        <v>49</v>
      </c>
      <c r="T2026" s="248"/>
      <c r="U2026" s="53" t="s">
        <v>50</v>
      </c>
    </row>
    <row r="2027" spans="1:21" s="185" customFormat="1" ht="15.75" customHeight="1" x14ac:dyDescent="0.25">
      <c r="A2027" s="53" t="str">
        <f>IFERROR(VLOOKUP(D2027,[28]CODIGOS!$A$1:$I$1872,2,0),"CODIGO INVALIDO ")</f>
        <v>ZONA 1</v>
      </c>
      <c r="B2027" s="53" t="str">
        <f>IFERROR(VLOOKUP(D2027,[28]CODIGOS!$A$1:$I$1872,3,0),"CODIGO INVALIDO ")</f>
        <v>IMBABURA</v>
      </c>
      <c r="C2027" s="53" t="str">
        <f>IFERROR(VLOOKUP(D2027,[28]CODIGOS!$A$1:$I$1872,4,0),"CODIGO INVALIDO ")</f>
        <v>OTAVALO</v>
      </c>
      <c r="D2027" s="248" t="s">
        <v>2593</v>
      </c>
      <c r="E2027" s="53" t="str">
        <f>IFERROR(VLOOKUP(D2027,[29]CODIGOS!$A$1:$I$1872,6,0),"CODIGO INVALIDO ")</f>
        <v>VALLE DEL AMANECER</v>
      </c>
      <c r="F2027" s="53" t="str">
        <f>IFERROR(VLOOKUP(D2027,[29]CODIGOS!$A$1:$I$1872,7,0),"CODIGO INVALIDO ")</f>
        <v>MOJANDA</v>
      </c>
      <c r="G2027" s="53" t="str">
        <f>IFERROR(VLOOKUP(D2027,[29]CODIGOS!$A$1:$I$1872,8,0),"CODIGO INVALIDO ")</f>
        <v>MOJANDA 1</v>
      </c>
      <c r="H2027" s="248" t="s">
        <v>2594</v>
      </c>
      <c r="I2027" s="248">
        <v>0.20272299999999999</v>
      </c>
      <c r="J2027" s="248">
        <v>-78.183049400000002</v>
      </c>
      <c r="K2027" s="246">
        <v>45549</v>
      </c>
      <c r="L2027" s="248" t="s">
        <v>1476</v>
      </c>
      <c r="M2027" s="53" t="s">
        <v>1033</v>
      </c>
      <c r="N2027" s="249">
        <v>0.50347222222222221</v>
      </c>
      <c r="O2027" s="249">
        <v>0.66666666666666663</v>
      </c>
      <c r="P2027" s="248">
        <v>11.92</v>
      </c>
      <c r="Q2027" s="53" t="s">
        <v>46</v>
      </c>
      <c r="R2027" s="53" t="s">
        <v>47</v>
      </c>
      <c r="S2027" s="53" t="s">
        <v>83</v>
      </c>
      <c r="T2027" s="248"/>
      <c r="U2027" s="53" t="s">
        <v>50</v>
      </c>
    </row>
    <row r="2028" spans="1:21" s="185" customFormat="1" ht="15.75" customHeight="1" x14ac:dyDescent="0.25">
      <c r="A2028" s="53" t="str">
        <f>IFERROR(VLOOKUP(D2028,[28]CODIGOS!$A$1:$I$1872,2,0),"CODIGO INVALIDO ")</f>
        <v>ZONA 1</v>
      </c>
      <c r="B2028" s="53" t="str">
        <f>IFERROR(VLOOKUP(D2028,[28]CODIGOS!$A$1:$I$1872,3,0),"CODIGO INVALIDO ")</f>
        <v>IMBABURA</v>
      </c>
      <c r="C2028" s="53" t="str">
        <f>IFERROR(VLOOKUP(D2028,[28]CODIGOS!$A$1:$I$1872,4,0),"CODIGO INVALIDO ")</f>
        <v>IBARRA</v>
      </c>
      <c r="D2028" s="248" t="s">
        <v>2580</v>
      </c>
      <c r="E2028" s="53" t="str">
        <f>IFERROR(VLOOKUP(D2028,[29]CODIGOS!$A$1:$I$1872,6,0),"CODIGO INVALIDO ")</f>
        <v>CIUDAD BLANCA</v>
      </c>
      <c r="F2028" s="53" t="str">
        <f>IFERROR(VLOOKUP(D2028,[29]CODIGOS!$A$1:$I$1872,7,0),"CODIGO INVALIDO ")</f>
        <v>EL NOGAL</v>
      </c>
      <c r="G2028" s="53" t="str">
        <f>IFERROR(VLOOKUP(D2028,[29]CODIGOS!$A$1:$I$1872,8,0),"CODIGO INVALIDO ")</f>
        <v>EL NOGAL 1</v>
      </c>
      <c r="H2028" s="248" t="s">
        <v>2595</v>
      </c>
      <c r="I2028" s="248">
        <v>0.72599999999999998</v>
      </c>
      <c r="J2028" s="248">
        <v>-78.218800000000002</v>
      </c>
      <c r="K2028" s="246">
        <v>45557</v>
      </c>
      <c r="L2028" s="248" t="s">
        <v>1476</v>
      </c>
      <c r="M2028" s="248" t="s">
        <v>1033</v>
      </c>
      <c r="N2028" s="249">
        <v>0.88888888888888884</v>
      </c>
      <c r="O2028" s="249">
        <v>6.25E-2</v>
      </c>
      <c r="P2028" s="248">
        <v>4.9800000000000004</v>
      </c>
      <c r="Q2028" s="53" t="s">
        <v>46</v>
      </c>
      <c r="R2028" s="53" t="s">
        <v>1120</v>
      </c>
      <c r="S2028" s="53" t="s">
        <v>59</v>
      </c>
      <c r="T2028" s="248"/>
      <c r="U2028" s="53" t="s">
        <v>50</v>
      </c>
    </row>
    <row r="2029" spans="1:21" s="186" customFormat="1" ht="14.25" customHeight="1" x14ac:dyDescent="0.25">
      <c r="A2029" s="53" t="str">
        <f>IFERROR(VLOOKUP(D2029,[28]CODIGOS!$A$1:$I$1872,2,0),"CODIGO INVALIDO ")</f>
        <v>ZONA 1</v>
      </c>
      <c r="B2029" s="53" t="str">
        <f>IFERROR(VLOOKUP(D2029,[28]CODIGOS!$A$1:$I$1872,3,0),"CODIGO INVALIDO ")</f>
        <v>IMBABURA</v>
      </c>
      <c r="C2029" s="53" t="str">
        <f>IFERROR(VLOOKUP(D2029,[28]CODIGOS!$A$1:$I$1872,4,0),"CODIGO INVALIDO ")</f>
        <v>IBARRA</v>
      </c>
      <c r="D2029" s="53" t="s">
        <v>2580</v>
      </c>
      <c r="E2029" s="53" t="str">
        <f>IFERROR(VLOOKUP(D2029,[29]CODIGOS!$A$1:$I$1872,6,0),"CODIGO INVALIDO ")</f>
        <v>CIUDAD BLANCA</v>
      </c>
      <c r="F2029" s="53" t="str">
        <f>IFERROR(VLOOKUP(D2029,[29]CODIGOS!$A$1:$I$1872,7,0),"CODIGO INVALIDO ")</f>
        <v>EL NOGAL</v>
      </c>
      <c r="G2029" s="53" t="str">
        <f>IFERROR(VLOOKUP(D2029,[29]CODIGOS!$A$1:$I$1872,8,0),"CODIGO INVALIDO ")</f>
        <v>EL NOGAL 1</v>
      </c>
      <c r="H2029" s="53" t="s">
        <v>2596</v>
      </c>
      <c r="I2029" s="53">
        <v>0.72639799999999999</v>
      </c>
      <c r="J2029" s="53">
        <v>-78.218969999999999</v>
      </c>
      <c r="K2029" s="246">
        <v>45571</v>
      </c>
      <c r="L2029" s="53" t="s">
        <v>1476</v>
      </c>
      <c r="M2029" s="53" t="s">
        <v>1033</v>
      </c>
      <c r="N2029" s="247">
        <v>0.3125</v>
      </c>
      <c r="O2029" s="247" t="s">
        <v>1969</v>
      </c>
      <c r="P2029" s="53">
        <v>15.46</v>
      </c>
      <c r="Q2029" s="53" t="s">
        <v>46</v>
      </c>
      <c r="R2029" s="53" t="s">
        <v>109</v>
      </c>
      <c r="S2029" s="53" t="s">
        <v>441</v>
      </c>
      <c r="T2029" s="53"/>
      <c r="U2029" s="53" t="s">
        <v>50</v>
      </c>
    </row>
    <row r="2030" spans="1:21" s="186" customFormat="1" ht="14.25" customHeight="1" x14ac:dyDescent="0.25">
      <c r="A2030" s="53" t="str">
        <f>IFERROR(VLOOKUP(D2030,[28]CODIGOS!$A$1:$I$1872,2,0),"CODIGO INVALIDO ")</f>
        <v>ZONA 1</v>
      </c>
      <c r="B2030" s="53" t="str">
        <f>IFERROR(VLOOKUP(D2030,[28]CODIGOS!$A$1:$I$1872,3,0),"CODIGO INVALIDO ")</f>
        <v>IMBABURA</v>
      </c>
      <c r="C2030" s="53" t="str">
        <f>IFERROR(VLOOKUP(D2030,[28]CODIGOS!$A$1:$I$1872,4,0),"CODIGO INVALIDO ")</f>
        <v>SAN MIGUEL DE URCUQUI</v>
      </c>
      <c r="D2030" s="53" t="s">
        <v>1490</v>
      </c>
      <c r="E2030" s="53" t="str">
        <f>IFERROR(VLOOKUP(D2030,[29]CODIGOS!$A$1:$I$1872,6,0),"CODIGO INVALIDO ")</f>
        <v>CIUDAD BLANCA</v>
      </c>
      <c r="F2030" s="53" t="str">
        <f>IFERROR(VLOOKUP(D2030,[29]CODIGOS!$A$1:$I$1872,7,0),"CODIGO INVALIDO ")</f>
        <v>LAS TERMAS</v>
      </c>
      <c r="G2030" s="53" t="str">
        <f>IFERROR(VLOOKUP(D2030,[29]CODIGOS!$A$1:$I$1872,8,0),"CODIGO INVALIDO ")</f>
        <v>LAS TERMAS 2</v>
      </c>
      <c r="H2030" s="53" t="s">
        <v>2597</v>
      </c>
      <c r="I2030" s="53">
        <v>0.42314499999999999</v>
      </c>
      <c r="J2030" s="53">
        <v>-78.193000400000003</v>
      </c>
      <c r="K2030" s="246">
        <v>45579</v>
      </c>
      <c r="L2030" s="53" t="s">
        <v>112</v>
      </c>
      <c r="M2030" s="53" t="s">
        <v>17</v>
      </c>
      <c r="N2030" s="247">
        <v>0.68611111110658385</v>
      </c>
      <c r="O2030" s="247">
        <v>0.70833333333575865</v>
      </c>
      <c r="P2030" s="53">
        <v>2.5</v>
      </c>
      <c r="Q2030" s="53" t="s">
        <v>46</v>
      </c>
      <c r="R2030" s="53" t="s">
        <v>47</v>
      </c>
      <c r="S2030" s="53" t="s">
        <v>49</v>
      </c>
      <c r="T2030" s="53"/>
      <c r="U2030" s="53" t="s">
        <v>50</v>
      </c>
    </row>
    <row r="2031" spans="1:21" s="186" customFormat="1" ht="14.25" customHeight="1" x14ac:dyDescent="0.25">
      <c r="A2031" s="53" t="str">
        <f>IFERROR(VLOOKUP(D2031,[28]CODIGOS!$A$1:$I$1872,2,0),"CODIGO INVALIDO ")</f>
        <v>ZONA 1</v>
      </c>
      <c r="B2031" s="53" t="str">
        <f>IFERROR(VLOOKUP(D2031,[28]CODIGOS!$A$1:$I$1872,3,0),"CODIGO INVALIDO ")</f>
        <v>IMBABURA</v>
      </c>
      <c r="C2031" s="53" t="str">
        <f>IFERROR(VLOOKUP(D2031,[28]CODIGOS!$A$1:$I$1872,4,0),"CODIGO INVALIDO ")</f>
        <v>OTAVALO</v>
      </c>
      <c r="D2031" s="53" t="s">
        <v>2598</v>
      </c>
      <c r="E2031" s="53" t="str">
        <f>IFERROR(VLOOKUP(D2031,[29]CODIGOS!$A$1:$I$1872,6,0),"CODIGO INVALIDO ")</f>
        <v>VALLE DEL AMANECER</v>
      </c>
      <c r="F2031" s="53" t="str">
        <f>IFERROR(VLOOKUP(D2031,[29]CODIGOS!$A$1:$I$1872,7,0),"CODIGO INVALIDO ")</f>
        <v>LA CASCADA</v>
      </c>
      <c r="G2031" s="53" t="str">
        <f>IFERROR(VLOOKUP(D2031,[29]CODIGOS!$A$1:$I$1872,8,0),"CODIGO INVALIDO ")</f>
        <v>LA CASCADA 1</v>
      </c>
      <c r="H2031" s="53" t="s">
        <v>2599</v>
      </c>
      <c r="I2031" s="53">
        <v>0.26826</v>
      </c>
      <c r="J2031" s="53">
        <v>-78.242500000000007</v>
      </c>
      <c r="K2031" s="246">
        <v>45582</v>
      </c>
      <c r="L2031" s="53" t="s">
        <v>112</v>
      </c>
      <c r="M2031" s="53" t="s">
        <v>17</v>
      </c>
      <c r="N2031" s="247">
        <v>0.49652777778101154</v>
      </c>
      <c r="O2031" s="247">
        <v>2.0833333335758653E-2</v>
      </c>
      <c r="P2031" s="53">
        <v>4.2</v>
      </c>
      <c r="Q2031" s="53" t="s">
        <v>46</v>
      </c>
      <c r="R2031" s="53" t="s">
        <v>47</v>
      </c>
      <c r="S2031" s="53" t="s">
        <v>59</v>
      </c>
      <c r="T2031" s="53" t="s">
        <v>598</v>
      </c>
      <c r="U2031" s="53" t="s">
        <v>50</v>
      </c>
    </row>
    <row r="2032" spans="1:21" s="186" customFormat="1" ht="14.25" customHeight="1" x14ac:dyDescent="0.25">
      <c r="A2032" s="53" t="str">
        <f>IFERROR(VLOOKUP(D2032,[28]CODIGOS!$A$1:$I$1872,2,0),"CODIGO INVALIDO ")</f>
        <v>ZONA 1</v>
      </c>
      <c r="B2032" s="53" t="str">
        <f>IFERROR(VLOOKUP(D2032,[28]CODIGOS!$A$1:$I$1872,3,0),"CODIGO INVALIDO ")</f>
        <v>IMBABURA</v>
      </c>
      <c r="C2032" s="53" t="str">
        <f>IFERROR(VLOOKUP(D2032,[28]CODIGOS!$A$1:$I$1872,4,0),"CODIGO INVALIDO ")</f>
        <v>OTAVALO</v>
      </c>
      <c r="D2032" s="53" t="s">
        <v>2598</v>
      </c>
      <c r="E2032" s="53" t="str">
        <f>IFERROR(VLOOKUP(D2032,[29]CODIGOS!$A$1:$I$1872,6,0),"CODIGO INVALIDO ")</f>
        <v>VALLE DEL AMANECER</v>
      </c>
      <c r="F2032" s="53" t="str">
        <f>IFERROR(VLOOKUP(D2032,[29]CODIGOS!$A$1:$I$1872,7,0),"CODIGO INVALIDO ")</f>
        <v>LA CASCADA</v>
      </c>
      <c r="G2032" s="53" t="str">
        <f>IFERROR(VLOOKUP(D2032,[29]CODIGOS!$A$1:$I$1872,8,0),"CODIGO INVALIDO ")</f>
        <v>LA CASCADA 1</v>
      </c>
      <c r="H2032" s="53" t="s">
        <v>2600</v>
      </c>
      <c r="I2032" s="53">
        <v>0.26826</v>
      </c>
      <c r="J2032" s="53">
        <v>-78.242500000000007</v>
      </c>
      <c r="K2032" s="246">
        <v>45582</v>
      </c>
      <c r="L2032" s="53" t="s">
        <v>112</v>
      </c>
      <c r="M2032" s="53" t="s">
        <v>17</v>
      </c>
      <c r="N2032" s="247">
        <v>0.41666666666424135</v>
      </c>
      <c r="O2032" s="247">
        <v>0.625</v>
      </c>
      <c r="P2032" s="53">
        <v>19.34</v>
      </c>
      <c r="Q2032" s="53" t="s">
        <v>46</v>
      </c>
      <c r="R2032" s="53" t="s">
        <v>47</v>
      </c>
      <c r="S2032" s="53" t="s">
        <v>75</v>
      </c>
      <c r="T2032" s="53" t="s">
        <v>382</v>
      </c>
      <c r="U2032" s="53" t="s">
        <v>50</v>
      </c>
    </row>
    <row r="2033" spans="1:21" s="186" customFormat="1" ht="14.25" customHeight="1" x14ac:dyDescent="0.25">
      <c r="A2033" s="53" t="str">
        <f>IFERROR(VLOOKUP(D2033,[28]CODIGOS!$A$1:$I$1872,2,0),"CODIGO INVALIDO ")</f>
        <v>ZONA 1</v>
      </c>
      <c r="B2033" s="53" t="str">
        <f>IFERROR(VLOOKUP(D2033,[28]CODIGOS!$A$1:$I$1872,3,0),"CODIGO INVALIDO ")</f>
        <v>IMBABURA</v>
      </c>
      <c r="C2033" s="53" t="str">
        <f>IFERROR(VLOOKUP(D2033,[28]CODIGOS!$A$1:$I$1872,4,0),"CODIGO INVALIDO ")</f>
        <v>IBARRA</v>
      </c>
      <c r="D2033" s="53" t="s">
        <v>655</v>
      </c>
      <c r="E2033" s="53" t="str">
        <f>IFERROR(VLOOKUP(D2033,[29]CODIGOS!$A$1:$I$1872,6,0),"CODIGO INVALIDO ")</f>
        <v>CIUDAD BLANCA</v>
      </c>
      <c r="F2033" s="53" t="str">
        <f>IFERROR(VLOOKUP(D2033,[29]CODIGOS!$A$1:$I$1872,7,0),"CODIGO INVALIDO ")</f>
        <v>LA CAROLINA</v>
      </c>
      <c r="G2033" s="53" t="str">
        <f>IFERROR(VLOOKUP(D2033,[29]CODIGOS!$A$1:$I$1872,8,0),"CODIGO INVALIDO ")</f>
        <v>LA CAROLINA 1</v>
      </c>
      <c r="H2033" s="53" t="s">
        <v>2601</v>
      </c>
      <c r="I2033" s="53">
        <v>0.72633199999999998</v>
      </c>
      <c r="J2033" s="53">
        <v>-78.218960999999993</v>
      </c>
      <c r="K2033" s="246">
        <v>45611</v>
      </c>
      <c r="L2033" s="53" t="s">
        <v>112</v>
      </c>
      <c r="M2033" s="53" t="s">
        <v>17</v>
      </c>
      <c r="N2033" s="247">
        <v>0.41666666666424135</v>
      </c>
      <c r="O2033" s="247">
        <v>0.58333333333575865</v>
      </c>
      <c r="P2033" s="53">
        <v>18.760000000000002</v>
      </c>
      <c r="Q2033" s="53" t="s">
        <v>46</v>
      </c>
      <c r="R2033" s="53" t="s">
        <v>47</v>
      </c>
      <c r="S2033" s="53" t="s">
        <v>83</v>
      </c>
      <c r="T2033" s="53"/>
      <c r="U2033" s="53" t="s">
        <v>50</v>
      </c>
    </row>
    <row r="2034" spans="1:21" s="186" customFormat="1" ht="14.25" customHeight="1" x14ac:dyDescent="0.25">
      <c r="A2034" s="53" t="str">
        <f>IFERROR(VLOOKUP(D2034,[28]CODIGOS!$A$1:$I$1872,2,0),"CODIGO INVALIDO ")</f>
        <v>ZONA 1</v>
      </c>
      <c r="B2034" s="53" t="str">
        <f>IFERROR(VLOOKUP(D2034,[28]CODIGOS!$A$1:$I$1872,3,0),"CODIGO INVALIDO ")</f>
        <v>IMBABURA</v>
      </c>
      <c r="C2034" s="53" t="str">
        <f>IFERROR(VLOOKUP(D2034,[28]CODIGOS!$A$1:$I$1872,4,0),"CODIGO INVALIDO ")</f>
        <v>COTACACHI</v>
      </c>
      <c r="D2034" s="53" t="s">
        <v>2602</v>
      </c>
      <c r="E2034" s="53" t="str">
        <f>IFERROR(VLOOKUP(D2034,[29]CODIGOS!$A$1:$I$1872,6,0),"CODIGO INVALIDO ")</f>
        <v>TIERRA DEL SOL</v>
      </c>
      <c r="F2034" s="53" t="str">
        <f>IFERROR(VLOOKUP(D2034,[29]CODIGOS!$A$1:$I$1872,7,0),"CODIGO INVALIDO ")</f>
        <v>COTACACHI</v>
      </c>
      <c r="G2034" s="53" t="str">
        <f>IFERROR(VLOOKUP(D2034,[29]CODIGOS!$A$1:$I$1872,8,0),"CODIGO INVALIDO ")</f>
        <v>COTACACHI 2</v>
      </c>
      <c r="H2034" s="53" t="s">
        <v>2603</v>
      </c>
      <c r="I2034" s="53">
        <v>0.31983518302163699</v>
      </c>
      <c r="J2034" s="53">
        <v>-79.212823791746004</v>
      </c>
      <c r="K2034" s="246">
        <v>45612</v>
      </c>
      <c r="L2034" s="53" t="s">
        <v>112</v>
      </c>
      <c r="M2034" s="53" t="s">
        <v>17</v>
      </c>
      <c r="N2034" s="247">
        <v>0.66666666666424135</v>
      </c>
      <c r="O2034" s="247">
        <v>0.83333333333575865</v>
      </c>
      <c r="P2034" s="53">
        <v>13.77</v>
      </c>
      <c r="Q2034" s="53" t="s">
        <v>46</v>
      </c>
      <c r="R2034" s="53" t="s">
        <v>109</v>
      </c>
      <c r="S2034" s="53" t="s">
        <v>65</v>
      </c>
      <c r="T2034" s="53"/>
      <c r="U2034" s="53" t="s">
        <v>50</v>
      </c>
    </row>
    <row r="2035" spans="1:21" s="186" customFormat="1" ht="14.25" customHeight="1" x14ac:dyDescent="0.25">
      <c r="A2035" s="53" t="str">
        <f>IFERROR(VLOOKUP(D2035,[28]CODIGOS!$A$1:$I$1872,2,0),"CODIGO INVALIDO ")</f>
        <v>ZONA 1</v>
      </c>
      <c r="B2035" s="53" t="str">
        <f>IFERROR(VLOOKUP(D2035,[28]CODIGOS!$A$1:$I$1872,3,0),"CODIGO INVALIDO ")</f>
        <v>SUCUMBIOS</v>
      </c>
      <c r="C2035" s="53" t="str">
        <f>IFERROR(VLOOKUP(D2035,[28]CODIGOS!$A$1:$I$1872,4,0),"CODIGO INVALIDO ")</f>
        <v>LAGO AGRIO</v>
      </c>
      <c r="D2035" s="53" t="s">
        <v>1089</v>
      </c>
      <c r="E2035" s="53" t="str">
        <f>IFERROR(VLOOKUP(D2035,[29]CODIGOS!$A$1:$I$1872,6,0),"CODIGO INVALIDO ")</f>
        <v>LAGO AGRIO</v>
      </c>
      <c r="F2035" s="53" t="str">
        <f>IFERROR(VLOOKUP(D2035,[29]CODIGOS!$A$1:$I$1872,7,0),"CODIGO INVALIDO ")</f>
        <v>SANTA CECILIA</v>
      </c>
      <c r="G2035" s="53" t="str">
        <f>IFERROR(VLOOKUP(D2035,[29]CODIGOS!$A$1:$I$1872,8,0),"CODIGO INVALIDO ")</f>
        <v>SANTA CECILIA 2</v>
      </c>
      <c r="H2035" s="53" t="s">
        <v>1588</v>
      </c>
      <c r="I2035" s="53">
        <v>8.4298334190000004E-2</v>
      </c>
      <c r="J2035" s="53">
        <v>-76.971037390000006</v>
      </c>
      <c r="K2035" s="246">
        <v>45317</v>
      </c>
      <c r="L2035" s="53" t="s">
        <v>141</v>
      </c>
      <c r="M2035" s="53" t="s">
        <v>17</v>
      </c>
      <c r="N2035" s="247">
        <v>0.91666666666666663</v>
      </c>
      <c r="O2035" s="247">
        <v>0.97916666666666663</v>
      </c>
      <c r="P2035" s="53">
        <v>23.55</v>
      </c>
      <c r="Q2035" s="53" t="s">
        <v>46</v>
      </c>
      <c r="R2035" s="53" t="s">
        <v>47</v>
      </c>
      <c r="S2035" s="53" t="s">
        <v>166</v>
      </c>
      <c r="T2035" s="53"/>
      <c r="U2035" s="53" t="s">
        <v>50</v>
      </c>
    </row>
    <row r="2036" spans="1:21" s="186" customFormat="1" ht="14.25" customHeight="1" x14ac:dyDescent="0.25">
      <c r="A2036" s="53" t="str">
        <f>IFERROR(VLOOKUP(D2036,[28]CODIGOS!$A$1:$I$1872,2,0),"CODIGO INVALIDO ")</f>
        <v>ZONA 1</v>
      </c>
      <c r="B2036" s="53" t="str">
        <f>IFERROR(VLOOKUP(D2036,[28]CODIGOS!$A$1:$I$1872,3,0),"CODIGO INVALIDO ")</f>
        <v>SUCUMBIOS</v>
      </c>
      <c r="C2036" s="53" t="str">
        <f>IFERROR(VLOOKUP(D2036,[28]CODIGOS!$A$1:$I$1872,4,0),"CODIGO INVALIDO ")</f>
        <v>LAGO AGRIO</v>
      </c>
      <c r="D2036" s="53" t="s">
        <v>1089</v>
      </c>
      <c r="E2036" s="53" t="str">
        <f>IFERROR(VLOOKUP(D2036,[29]CODIGOS!$A$1:$I$1872,6,0),"CODIGO INVALIDO ")</f>
        <v>LAGO AGRIO</v>
      </c>
      <c r="F2036" s="53" t="str">
        <f>IFERROR(VLOOKUP(D2036,[29]CODIGOS!$A$1:$I$1872,7,0),"CODIGO INVALIDO ")</f>
        <v>SANTA CECILIA</v>
      </c>
      <c r="G2036" s="53" t="str">
        <f>IFERROR(VLOOKUP(D2036,[29]CODIGOS!$A$1:$I$1872,8,0),"CODIGO INVALIDO ")</f>
        <v>SANTA CECILIA 2</v>
      </c>
      <c r="H2036" s="53" t="s">
        <v>1588</v>
      </c>
      <c r="I2036" s="53">
        <v>8.3607630000000002E-2</v>
      </c>
      <c r="J2036" s="53">
        <v>-76.991353000000004</v>
      </c>
      <c r="K2036" s="246">
        <v>45318</v>
      </c>
      <c r="L2036" s="53" t="s">
        <v>141</v>
      </c>
      <c r="M2036" s="53" t="s">
        <v>17</v>
      </c>
      <c r="N2036" s="247">
        <v>0.5</v>
      </c>
      <c r="O2036" s="247">
        <v>0.625</v>
      </c>
      <c r="P2036" s="53">
        <v>7.15</v>
      </c>
      <c r="Q2036" s="53" t="s">
        <v>46</v>
      </c>
      <c r="R2036" s="53" t="s">
        <v>47</v>
      </c>
      <c r="S2036" s="53" t="s">
        <v>518</v>
      </c>
      <c r="T2036" s="53"/>
      <c r="U2036" s="53" t="s">
        <v>50</v>
      </c>
    </row>
    <row r="2037" spans="1:21" s="186" customFormat="1" ht="14.25" customHeight="1" x14ac:dyDescent="0.25">
      <c r="A2037" s="53" t="str">
        <f>IFERROR(VLOOKUP(D2037,[28]CODIGOS!$A$1:$I$1872,2,0),"CODIGO INVALIDO ")</f>
        <v>ZONA 1</v>
      </c>
      <c r="B2037" s="53" t="str">
        <f>IFERROR(VLOOKUP(D2037,[28]CODIGOS!$A$1:$I$1872,3,0),"CODIGO INVALIDO ")</f>
        <v>SUCUMBIOS</v>
      </c>
      <c r="C2037" s="53" t="str">
        <f>IFERROR(VLOOKUP(D2037,[28]CODIGOS!$A$1:$I$1872,4,0),"CODIGO INVALIDO ")</f>
        <v>SHUSHUFINDI</v>
      </c>
      <c r="D2037" s="53" t="s">
        <v>1121</v>
      </c>
      <c r="E2037" s="53" t="str">
        <f>IFERROR(VLOOKUP(D2037,[29]CODIGOS!$A$1:$I$1872,6,0),"CODIGO INVALIDO ")</f>
        <v>SHUSHUFINDI</v>
      </c>
      <c r="F2037" s="53" t="str">
        <f>IFERROR(VLOOKUP(D2037,[29]CODIGOS!$A$1:$I$1872,7,0),"CODIGO INVALIDO ")</f>
        <v>LA PRIMAVERA</v>
      </c>
      <c r="G2037" s="53" t="str">
        <f>IFERROR(VLOOKUP(D2037,[29]CODIGOS!$A$1:$I$1872,8,0),"CODIGO INVALIDO ")</f>
        <v>LA PRIMAVERA 1</v>
      </c>
      <c r="H2037" s="53" t="s">
        <v>2604</v>
      </c>
      <c r="I2037" s="53">
        <v>0.10009901</v>
      </c>
      <c r="J2037" s="53">
        <v>-76.647803999999994</v>
      </c>
      <c r="K2037" s="246">
        <v>45330</v>
      </c>
      <c r="L2037" s="53" t="s">
        <v>141</v>
      </c>
      <c r="M2037" s="53" t="s">
        <v>17</v>
      </c>
      <c r="N2037" s="247">
        <v>0.4375</v>
      </c>
      <c r="O2037" s="247">
        <v>0.47916666666666669</v>
      </c>
      <c r="P2037" s="53">
        <v>34.04</v>
      </c>
      <c r="Q2037" s="53" t="s">
        <v>46</v>
      </c>
      <c r="R2037" s="53" t="s">
        <v>109</v>
      </c>
      <c r="S2037" s="53" t="s">
        <v>372</v>
      </c>
      <c r="T2037" s="53"/>
      <c r="U2037" s="53" t="s">
        <v>50</v>
      </c>
    </row>
    <row r="2038" spans="1:21" s="186" customFormat="1" ht="14.25" customHeight="1" x14ac:dyDescent="0.25">
      <c r="A2038" s="53" t="str">
        <f>IFERROR(VLOOKUP(D2038,[28]CODIGOS!$A$1:$I$1872,2,0),"CODIGO INVALIDO ")</f>
        <v>ZONA 1</v>
      </c>
      <c r="B2038" s="53" t="str">
        <f>IFERROR(VLOOKUP(D2038,[28]CODIGOS!$A$1:$I$1872,3,0),"CODIGO INVALIDO ")</f>
        <v>SUCUMBIOS</v>
      </c>
      <c r="C2038" s="53" t="str">
        <f>IFERROR(VLOOKUP(D2038,[28]CODIGOS!$A$1:$I$1872,4,0),"CODIGO INVALIDO ")</f>
        <v>SHUSHUFINDI</v>
      </c>
      <c r="D2038" s="53" t="s">
        <v>1121</v>
      </c>
      <c r="E2038" s="53" t="str">
        <f>IFERROR(VLOOKUP(D2038,[29]CODIGOS!$A$1:$I$1872,6,0),"CODIGO INVALIDO ")</f>
        <v>SHUSHUFINDI</v>
      </c>
      <c r="F2038" s="53" t="str">
        <f>IFERROR(VLOOKUP(D2038,[29]CODIGOS!$A$1:$I$1872,7,0),"CODIGO INVALIDO ")</f>
        <v>LA PRIMAVERA</v>
      </c>
      <c r="G2038" s="53" t="str">
        <f>IFERROR(VLOOKUP(D2038,[29]CODIGOS!$A$1:$I$1872,8,0),"CODIGO INVALIDO ")</f>
        <v>LA PRIMAVERA 1</v>
      </c>
      <c r="H2038" s="53" t="s">
        <v>2605</v>
      </c>
      <c r="I2038" s="53">
        <v>0.18429499999999999</v>
      </c>
      <c r="J2038" s="53">
        <v>-76.702815999999999</v>
      </c>
      <c r="K2038" s="246">
        <v>45330</v>
      </c>
      <c r="L2038" s="53" t="s">
        <v>141</v>
      </c>
      <c r="M2038" s="53" t="s">
        <v>17</v>
      </c>
      <c r="N2038" s="247">
        <v>0.58333333333333337</v>
      </c>
      <c r="O2038" s="247">
        <v>0.64583333333333337</v>
      </c>
      <c r="P2038" s="53">
        <v>19.260000000000002</v>
      </c>
      <c r="Q2038" s="53" t="s">
        <v>46</v>
      </c>
      <c r="R2038" s="53" t="s">
        <v>109</v>
      </c>
      <c r="S2038" s="53" t="s">
        <v>372</v>
      </c>
      <c r="T2038" s="53"/>
      <c r="U2038" s="53" t="s">
        <v>50</v>
      </c>
    </row>
    <row r="2039" spans="1:21" s="186" customFormat="1" ht="14.25" customHeight="1" x14ac:dyDescent="0.25">
      <c r="A2039" s="53" t="str">
        <f>IFERROR(VLOOKUP(D2039,[28]CODIGOS!$A$1:$I$1872,2,0),"CODIGO INVALIDO ")</f>
        <v>ZONA 1</v>
      </c>
      <c r="B2039" s="53" t="str">
        <f>IFERROR(VLOOKUP(D2039,[28]CODIGOS!$A$1:$I$1872,3,0),"CODIGO INVALIDO ")</f>
        <v>SUCUMBIOS</v>
      </c>
      <c r="C2039" s="53" t="str">
        <f>IFERROR(VLOOKUP(D2039,[28]CODIGOS!$A$1:$I$1872,4,0),"CODIGO INVALIDO ")</f>
        <v>LAGO AGRIO</v>
      </c>
      <c r="D2039" s="53" t="s">
        <v>1089</v>
      </c>
      <c r="E2039" s="53" t="str">
        <f>IFERROR(VLOOKUP(D2039,[29]CODIGOS!$A$1:$I$1872,6,0),"CODIGO INVALIDO ")</f>
        <v>LAGO AGRIO</v>
      </c>
      <c r="F2039" s="53" t="str">
        <f>IFERROR(VLOOKUP(D2039,[29]CODIGOS!$A$1:$I$1872,7,0),"CODIGO INVALIDO ")</f>
        <v>SANTA CECILIA</v>
      </c>
      <c r="G2039" s="53" t="str">
        <f>IFERROR(VLOOKUP(D2039,[29]CODIGOS!$A$1:$I$1872,8,0),"CODIGO INVALIDO ")</f>
        <v>SANTA CECILIA 2</v>
      </c>
      <c r="H2039" s="53" t="s">
        <v>2606</v>
      </c>
      <c r="I2039" s="53">
        <v>8.5391311329999997E-2</v>
      </c>
      <c r="J2039" s="53">
        <v>-76.546030524499997</v>
      </c>
      <c r="K2039" s="246">
        <v>45334</v>
      </c>
      <c r="L2039" s="53" t="s">
        <v>141</v>
      </c>
      <c r="M2039" s="53" t="s">
        <v>17</v>
      </c>
      <c r="N2039" s="247">
        <v>0.45833333333333331</v>
      </c>
      <c r="O2039" s="247">
        <v>0.5625</v>
      </c>
      <c r="P2039" s="53">
        <v>32.979999999999997</v>
      </c>
      <c r="Q2039" s="53" t="s">
        <v>46</v>
      </c>
      <c r="R2039" s="53" t="s">
        <v>109</v>
      </c>
      <c r="S2039" s="53" t="s">
        <v>65</v>
      </c>
      <c r="T2039" s="53"/>
      <c r="U2039" s="53" t="s">
        <v>50</v>
      </c>
    </row>
    <row r="2040" spans="1:21" s="186" customFormat="1" ht="14.25" customHeight="1" x14ac:dyDescent="0.25">
      <c r="A2040" s="53" t="str">
        <f>IFERROR(VLOOKUP(D2040,[28]CODIGOS!$A$1:$I$1872,2,0),"CODIGO INVALIDO ")</f>
        <v>ZONA 1</v>
      </c>
      <c r="B2040" s="53" t="str">
        <f>IFERROR(VLOOKUP(D2040,[28]CODIGOS!$A$1:$I$1872,3,0),"CODIGO INVALIDO ")</f>
        <v>SUCUMBIOS</v>
      </c>
      <c r="C2040" s="53" t="str">
        <f>IFERROR(VLOOKUP(D2040,[28]CODIGOS!$A$1:$I$1872,4,0),"CODIGO INVALIDO ")</f>
        <v>LAGO AGRIO</v>
      </c>
      <c r="D2040" s="53" t="s">
        <v>2607</v>
      </c>
      <c r="E2040" s="53" t="str">
        <f>IFERROR(VLOOKUP(D2040,[29]CODIGOS!$A$1:$I$1872,6,0),"CODIGO INVALIDO ")</f>
        <v>LAGO AGRIO</v>
      </c>
      <c r="F2040" s="53" t="str">
        <f>IFERROR(VLOOKUP(D2040,[29]CODIGOS!$A$1:$I$1872,7,0),"CODIGO INVALIDO ")</f>
        <v>SANTA CECILIA</v>
      </c>
      <c r="G2040" s="53" t="str">
        <f>IFERROR(VLOOKUP(D2040,[29]CODIGOS!$A$1:$I$1872,8,0),"CODIGO INVALIDO ")</f>
        <v>SANTA CECILIA 1</v>
      </c>
      <c r="H2040" s="53" t="s">
        <v>1588</v>
      </c>
      <c r="I2040" s="53">
        <v>0.1004889011</v>
      </c>
      <c r="J2040" s="53">
        <v>-76.956696896899999</v>
      </c>
      <c r="K2040" s="246">
        <v>45345</v>
      </c>
      <c r="L2040" s="53" t="s">
        <v>141</v>
      </c>
      <c r="M2040" s="53" t="s">
        <v>17</v>
      </c>
      <c r="N2040" s="247">
        <v>0.875</v>
      </c>
      <c r="O2040" s="247">
        <v>0.95833333333333337</v>
      </c>
      <c r="P2040" s="53">
        <v>21.96</v>
      </c>
      <c r="Q2040" s="53" t="s">
        <v>46</v>
      </c>
      <c r="R2040" s="53" t="s">
        <v>109</v>
      </c>
      <c r="S2040" s="53" t="s">
        <v>65</v>
      </c>
      <c r="T2040" s="53"/>
      <c r="U2040" s="53" t="s">
        <v>50</v>
      </c>
    </row>
    <row r="2041" spans="1:21" s="186" customFormat="1" ht="14.25" customHeight="1" x14ac:dyDescent="0.25">
      <c r="A2041" s="53" t="str">
        <f>IFERROR(VLOOKUP(D2041,[28]CODIGOS!$A$1:$I$1872,2,0),"CODIGO INVALIDO ")</f>
        <v>ZONA 1</v>
      </c>
      <c r="B2041" s="53" t="str">
        <f>IFERROR(VLOOKUP(D2041,[28]CODIGOS!$A$1:$I$1872,3,0),"CODIGO INVALIDO ")</f>
        <v>SUCUMBIOS</v>
      </c>
      <c r="C2041" s="53" t="str">
        <f>IFERROR(VLOOKUP(D2041,[28]CODIGOS!$A$1:$I$1872,4,0),"CODIGO INVALIDO ")</f>
        <v>LAGO AGRIO</v>
      </c>
      <c r="D2041" s="53" t="s">
        <v>2607</v>
      </c>
      <c r="E2041" s="53" t="str">
        <f>IFERROR(VLOOKUP(D2041,[29]CODIGOS!$A$1:$I$1872,6,0),"CODIGO INVALIDO ")</f>
        <v>LAGO AGRIO</v>
      </c>
      <c r="F2041" s="53" t="str">
        <f>IFERROR(VLOOKUP(D2041,[29]CODIGOS!$A$1:$I$1872,7,0),"CODIGO INVALIDO ")</f>
        <v>SANTA CECILIA</v>
      </c>
      <c r="G2041" s="53" t="str">
        <f>IFERROR(VLOOKUP(D2041,[29]CODIGOS!$A$1:$I$1872,8,0),"CODIGO INVALIDO ")</f>
        <v>SANTA CECILIA 1</v>
      </c>
      <c r="H2041" s="53" t="s">
        <v>1588</v>
      </c>
      <c r="I2041" s="53">
        <v>0.1004889011</v>
      </c>
      <c r="J2041" s="53">
        <v>-76.956696896899999</v>
      </c>
      <c r="K2041" s="246">
        <v>45347</v>
      </c>
      <c r="L2041" s="53" t="s">
        <v>141</v>
      </c>
      <c r="M2041" s="53" t="s">
        <v>17</v>
      </c>
      <c r="N2041" s="247">
        <v>0.91666666666666663</v>
      </c>
      <c r="O2041" s="247">
        <v>0.97916666666666663</v>
      </c>
      <c r="P2041" s="53">
        <v>29.78</v>
      </c>
      <c r="Q2041" s="53" t="s">
        <v>46</v>
      </c>
      <c r="R2041" s="53" t="s">
        <v>47</v>
      </c>
      <c r="S2041" s="53" t="s">
        <v>1940</v>
      </c>
      <c r="T2041" s="53"/>
      <c r="U2041" s="53" t="s">
        <v>50</v>
      </c>
    </row>
    <row r="2042" spans="1:21" s="186" customFormat="1" ht="14.25" customHeight="1" x14ac:dyDescent="0.25">
      <c r="A2042" s="53" t="str">
        <f>IFERROR(VLOOKUP(D2042,[28]CODIGOS!$A$1:$I$1872,2,0),"CODIGO INVALIDO ")</f>
        <v>ZONA 1</v>
      </c>
      <c r="B2042" s="53" t="str">
        <f>IFERROR(VLOOKUP(D2042,[28]CODIGOS!$A$1:$I$1872,3,0),"CODIGO INVALIDO ")</f>
        <v>SUCUMBIOS</v>
      </c>
      <c r="C2042" s="53" t="str">
        <f>IFERROR(VLOOKUP(D2042,[28]CODIGOS!$A$1:$I$1872,4,0),"CODIGO INVALIDO ")</f>
        <v>LAGO AGRIO</v>
      </c>
      <c r="D2042" s="53" t="s">
        <v>2607</v>
      </c>
      <c r="E2042" s="53" t="str">
        <f>IFERROR(VLOOKUP(D2042,[29]CODIGOS!$A$1:$I$1872,6,0),"CODIGO INVALIDO ")</f>
        <v>LAGO AGRIO</v>
      </c>
      <c r="F2042" s="53" t="str">
        <f>IFERROR(VLOOKUP(D2042,[29]CODIGOS!$A$1:$I$1872,7,0),"CODIGO INVALIDO ")</f>
        <v>SANTA CECILIA</v>
      </c>
      <c r="G2042" s="53" t="str">
        <f>IFERROR(VLOOKUP(D2042,[29]CODIGOS!$A$1:$I$1872,8,0),"CODIGO INVALIDO ")</f>
        <v>SANTA CECILIA 1</v>
      </c>
      <c r="H2042" s="53" t="s">
        <v>1588</v>
      </c>
      <c r="I2042" s="53">
        <v>-8.385010826E-2</v>
      </c>
      <c r="J2042" s="53">
        <v>-76.990418434000006</v>
      </c>
      <c r="K2042" s="246">
        <v>45365</v>
      </c>
      <c r="L2042" s="53" t="s">
        <v>141</v>
      </c>
      <c r="M2042" s="53" t="s">
        <v>17</v>
      </c>
      <c r="N2042" s="247">
        <v>0.91666666666666663</v>
      </c>
      <c r="O2042" s="247">
        <v>0.125</v>
      </c>
      <c r="P2042" s="53">
        <v>30.86</v>
      </c>
      <c r="Q2042" s="53" t="s">
        <v>46</v>
      </c>
      <c r="R2042" s="53" t="s">
        <v>109</v>
      </c>
      <c r="S2042" s="53" t="s">
        <v>372</v>
      </c>
      <c r="T2042" s="53"/>
      <c r="U2042" s="53" t="s">
        <v>50</v>
      </c>
    </row>
    <row r="2043" spans="1:21" s="186" customFormat="1" ht="14.25" customHeight="1" x14ac:dyDescent="0.25">
      <c r="A2043" s="53" t="str">
        <f>IFERROR(VLOOKUP(D2043,[28]CODIGOS!$A$1:$I$1872,2,0),"CODIGO INVALIDO ")</f>
        <v>ZONA 1</v>
      </c>
      <c r="B2043" s="53" t="str">
        <f>IFERROR(VLOOKUP(D2043,[28]CODIGOS!$A$1:$I$1872,3,0),"CODIGO INVALIDO ")</f>
        <v>SUCUMBIOS</v>
      </c>
      <c r="C2043" s="53" t="str">
        <f>IFERROR(VLOOKUP(D2043,[28]CODIGOS!$A$1:$I$1872,4,0),"CODIGO INVALIDO ")</f>
        <v>LAGO AGRIO</v>
      </c>
      <c r="D2043" s="53" t="s">
        <v>1276</v>
      </c>
      <c r="E2043" s="53" t="str">
        <f>IFERROR(VLOOKUP(D2043,[29]CODIGOS!$A$1:$I$1872,6,0),"CODIGO INVALIDO ")</f>
        <v>LAGO AGRIO</v>
      </c>
      <c r="F2043" s="53" t="str">
        <f>IFERROR(VLOOKUP(D2043,[29]CODIGOS!$A$1:$I$1872,7,0),"CODIGO INVALIDO ")</f>
        <v>PACAYACU</v>
      </c>
      <c r="G2043" s="53" t="str">
        <f>IFERROR(VLOOKUP(D2043,[29]CODIGOS!$A$1:$I$1872,8,0),"CODIGO INVALIDO ")</f>
        <v>PACAYACU 2</v>
      </c>
      <c r="H2043" s="53" t="s">
        <v>2608</v>
      </c>
      <c r="I2043" s="53">
        <v>-4.5346901000000002E-2</v>
      </c>
      <c r="J2043" s="53">
        <v>-76.578534349999998</v>
      </c>
      <c r="K2043" s="246">
        <v>45379</v>
      </c>
      <c r="L2043" s="53" t="s">
        <v>141</v>
      </c>
      <c r="M2043" s="53" t="s">
        <v>17</v>
      </c>
      <c r="N2043" s="247">
        <v>0.5625</v>
      </c>
      <c r="O2043" s="247">
        <v>0.58333333333333337</v>
      </c>
      <c r="P2043" s="53">
        <v>7.02</v>
      </c>
      <c r="Q2043" s="53" t="s">
        <v>46</v>
      </c>
      <c r="R2043" s="53" t="s">
        <v>47</v>
      </c>
      <c r="S2043" s="53" t="s">
        <v>598</v>
      </c>
      <c r="T2043" s="53"/>
      <c r="U2043" s="53" t="s">
        <v>50</v>
      </c>
    </row>
    <row r="2044" spans="1:21" s="186" customFormat="1" ht="14.25" customHeight="1" x14ac:dyDescent="0.25">
      <c r="A2044" s="53" t="str">
        <f>IFERROR(VLOOKUP(D2044,[28]CODIGOS!$A$1:$I$1872,2,0),"CODIGO INVALIDO ")</f>
        <v>ZONA 1</v>
      </c>
      <c r="B2044" s="53" t="str">
        <f>IFERROR(VLOOKUP(D2044,[28]CODIGOS!$A$1:$I$1872,3,0),"CODIGO INVALIDO ")</f>
        <v>SUCUMBIOS</v>
      </c>
      <c r="C2044" s="53" t="str">
        <f>IFERROR(VLOOKUP(D2044,[28]CODIGOS!$A$1:$I$1872,4,0),"CODIGO INVALIDO ")</f>
        <v>LAGO AGRIO</v>
      </c>
      <c r="D2044" s="53" t="s">
        <v>2607</v>
      </c>
      <c r="E2044" s="53" t="str">
        <f>IFERROR(VLOOKUP(D2044,[29]CODIGOS!$A$1:$I$1872,6,0),"CODIGO INVALIDO ")</f>
        <v>LAGO AGRIO</v>
      </c>
      <c r="F2044" s="53" t="str">
        <f>IFERROR(VLOOKUP(D2044,[29]CODIGOS!$A$1:$I$1872,7,0),"CODIGO INVALIDO ")</f>
        <v>SANTA CECILIA</v>
      </c>
      <c r="G2044" s="53" t="str">
        <f>IFERROR(VLOOKUP(D2044,[29]CODIGOS!$A$1:$I$1872,8,0),"CODIGO INVALIDO ")</f>
        <v>SANTA CECILIA 1</v>
      </c>
      <c r="H2044" s="53" t="s">
        <v>2609</v>
      </c>
      <c r="I2044" s="53">
        <v>8.2954150000000004E-2</v>
      </c>
      <c r="J2044" s="53">
        <v>-77.078192419000004</v>
      </c>
      <c r="K2044" s="246">
        <v>45381</v>
      </c>
      <c r="L2044" s="53" t="s">
        <v>141</v>
      </c>
      <c r="M2044" s="53" t="s">
        <v>17</v>
      </c>
      <c r="N2044" s="247">
        <v>0.47916666666666669</v>
      </c>
      <c r="O2044" s="247">
        <v>0.54166666666666663</v>
      </c>
      <c r="P2044" s="53">
        <v>10.130000000000001</v>
      </c>
      <c r="Q2044" s="53" t="s">
        <v>46</v>
      </c>
      <c r="R2044" s="53" t="s">
        <v>109</v>
      </c>
      <c r="S2044" s="53" t="s">
        <v>647</v>
      </c>
      <c r="T2044" s="53"/>
      <c r="U2044" s="53" t="s">
        <v>50</v>
      </c>
    </row>
    <row r="2045" spans="1:21" s="186" customFormat="1" ht="14.25" customHeight="1" x14ac:dyDescent="0.25">
      <c r="A2045" s="53" t="str">
        <f>IFERROR(VLOOKUP(D2045,[28]CODIGOS!$A$1:$I$1872,2,0),"CODIGO INVALIDO ")</f>
        <v>ZONA 1</v>
      </c>
      <c r="B2045" s="53" t="str">
        <f>IFERROR(VLOOKUP(D2045,[28]CODIGOS!$A$1:$I$1872,3,0),"CODIGO INVALIDO ")</f>
        <v>SUCUMBIOS</v>
      </c>
      <c r="C2045" s="53" t="str">
        <f>IFERROR(VLOOKUP(D2045,[28]CODIGOS!$A$1:$I$1872,4,0),"CODIGO INVALIDO ")</f>
        <v>LAGO AGRIO</v>
      </c>
      <c r="D2045" s="53" t="s">
        <v>2607</v>
      </c>
      <c r="E2045" s="53" t="str">
        <f>IFERROR(VLOOKUP(D2045,[29]CODIGOS!$A$1:$I$1872,6,0),"CODIGO INVALIDO ")</f>
        <v>LAGO AGRIO</v>
      </c>
      <c r="F2045" s="53" t="str">
        <f>IFERROR(VLOOKUP(D2045,[29]CODIGOS!$A$1:$I$1872,7,0),"CODIGO INVALIDO ")</f>
        <v>SANTA CECILIA</v>
      </c>
      <c r="G2045" s="53" t="str">
        <f>IFERROR(VLOOKUP(D2045,[29]CODIGOS!$A$1:$I$1872,8,0),"CODIGO INVALIDO ")</f>
        <v>SANTA CECILIA 1</v>
      </c>
      <c r="H2045" s="53" t="s">
        <v>1588</v>
      </c>
      <c r="I2045" s="53">
        <v>8.3352297946099996E-2</v>
      </c>
      <c r="J2045" s="53">
        <v>-76.991693973500006</v>
      </c>
      <c r="K2045" s="246">
        <v>45386</v>
      </c>
      <c r="L2045" s="53" t="s">
        <v>141</v>
      </c>
      <c r="M2045" s="53" t="s">
        <v>17</v>
      </c>
      <c r="N2045" s="247">
        <v>0.35416666666666669</v>
      </c>
      <c r="O2045" s="247">
        <v>0.35416666666666669</v>
      </c>
      <c r="P2045" s="53">
        <v>19.57</v>
      </c>
      <c r="Q2045" s="53" t="s">
        <v>46</v>
      </c>
      <c r="R2045" s="53" t="s">
        <v>109</v>
      </c>
      <c r="S2045" s="53" t="s">
        <v>647</v>
      </c>
      <c r="T2045" s="53"/>
      <c r="U2045" s="53" t="s">
        <v>50</v>
      </c>
    </row>
    <row r="2046" spans="1:21" s="186" customFormat="1" ht="14.25" customHeight="1" x14ac:dyDescent="0.25">
      <c r="A2046" s="53" t="str">
        <f>IFERROR(VLOOKUP(D2046,[28]CODIGOS!$A$1:$I$1872,2,0),"CODIGO INVALIDO ")</f>
        <v>ZONA 1</v>
      </c>
      <c r="B2046" s="53" t="str">
        <f>IFERROR(VLOOKUP(D2046,[28]CODIGOS!$A$1:$I$1872,3,0),"CODIGO INVALIDO ")</f>
        <v>SUCUMBIOS</v>
      </c>
      <c r="C2046" s="53" t="str">
        <f>IFERROR(VLOOKUP(D2046,[28]CODIGOS!$A$1:$I$1872,4,0),"CODIGO INVALIDO ")</f>
        <v>LAGO AGRIO</v>
      </c>
      <c r="D2046" s="53" t="s">
        <v>2607</v>
      </c>
      <c r="E2046" s="53" t="str">
        <f>IFERROR(VLOOKUP(D2046,[29]CODIGOS!$A$1:$I$1872,6,0),"CODIGO INVALIDO ")</f>
        <v>LAGO AGRIO</v>
      </c>
      <c r="F2046" s="53" t="str">
        <f>IFERROR(VLOOKUP(D2046,[29]CODIGOS!$A$1:$I$1872,7,0),"CODIGO INVALIDO ")</f>
        <v>SANTA CECILIA</v>
      </c>
      <c r="G2046" s="53" t="str">
        <f>IFERROR(VLOOKUP(D2046,[29]CODIGOS!$A$1:$I$1872,8,0),"CODIGO INVALIDO ")</f>
        <v>SANTA CECILIA 1</v>
      </c>
      <c r="H2046" s="53" t="s">
        <v>1588</v>
      </c>
      <c r="I2046" s="53">
        <v>-8.3352297946099996E-2</v>
      </c>
      <c r="J2046" s="53">
        <v>-76.991693973500006</v>
      </c>
      <c r="K2046" s="246">
        <v>45393</v>
      </c>
      <c r="L2046" s="53" t="s">
        <v>141</v>
      </c>
      <c r="M2046" s="53" t="s">
        <v>17</v>
      </c>
      <c r="N2046" s="247">
        <v>0.875</v>
      </c>
      <c r="O2046" s="247">
        <v>4.1666666666666664E-2</v>
      </c>
      <c r="P2046" s="53">
        <v>18.36</v>
      </c>
      <c r="Q2046" s="53" t="s">
        <v>46</v>
      </c>
      <c r="R2046" s="53" t="s">
        <v>1120</v>
      </c>
      <c r="S2046" s="53" t="s">
        <v>455</v>
      </c>
      <c r="T2046" s="53" t="s">
        <v>451</v>
      </c>
      <c r="U2046" s="53" t="s">
        <v>50</v>
      </c>
    </row>
    <row r="2047" spans="1:21" s="186" customFormat="1" ht="14.25" customHeight="1" x14ac:dyDescent="0.25">
      <c r="A2047" s="53" t="str">
        <f>IFERROR(VLOOKUP(D2047,[28]CODIGOS!$A$1:$I$1872,2,0),"CODIGO INVALIDO ")</f>
        <v>ZONA 1</v>
      </c>
      <c r="B2047" s="53" t="str">
        <f>IFERROR(VLOOKUP(D2047,[28]CODIGOS!$A$1:$I$1872,3,0),"CODIGO INVALIDO ")</f>
        <v>SUCUMBIOS</v>
      </c>
      <c r="C2047" s="53" t="str">
        <f>IFERROR(VLOOKUP(D2047,[28]CODIGOS!$A$1:$I$1872,4,0),"CODIGO INVALIDO ")</f>
        <v>CUYABENO</v>
      </c>
      <c r="D2047" s="53" t="s">
        <v>1271</v>
      </c>
      <c r="E2047" s="53" t="str">
        <f>IFERROR(VLOOKUP(D2047,[29]CODIGOS!$A$1:$I$1872,6,0),"CODIGO INVALIDO ")</f>
        <v>PUTUMAYO</v>
      </c>
      <c r="F2047" s="53" t="str">
        <f>IFERROR(VLOOKUP(D2047,[29]CODIGOS!$A$1:$I$1872,7,0),"CODIGO INVALIDO ")</f>
        <v>TARAPOA</v>
      </c>
      <c r="G2047" s="53" t="str">
        <f>IFERROR(VLOOKUP(D2047,[29]CODIGOS!$A$1:$I$1872,8,0),"CODIGO INVALIDO ")</f>
        <v>TARAPOA 1</v>
      </c>
      <c r="H2047" s="53" t="s">
        <v>2610</v>
      </c>
      <c r="I2047" s="53">
        <v>-0.12839379527793601</v>
      </c>
      <c r="J2047" s="53">
        <v>-76.334508253011904</v>
      </c>
      <c r="K2047" s="246">
        <v>45408</v>
      </c>
      <c r="L2047" s="53" t="s">
        <v>141</v>
      </c>
      <c r="M2047" s="53" t="s">
        <v>17</v>
      </c>
      <c r="N2047" s="247">
        <v>0.45833333333333331</v>
      </c>
      <c r="O2047" s="247">
        <v>0.77083333333333337</v>
      </c>
      <c r="P2047" s="53">
        <v>2.88</v>
      </c>
      <c r="Q2047" s="53" t="s">
        <v>46</v>
      </c>
      <c r="R2047" s="53" t="s">
        <v>47</v>
      </c>
      <c r="S2047" s="53" t="s">
        <v>518</v>
      </c>
      <c r="T2047" s="53" t="s">
        <v>1940</v>
      </c>
      <c r="U2047" s="53" t="s">
        <v>50</v>
      </c>
    </row>
    <row r="2048" spans="1:21" s="186" customFormat="1" ht="14.25" customHeight="1" x14ac:dyDescent="0.25">
      <c r="A2048" s="53" t="str">
        <f>IFERROR(VLOOKUP(D2048,[28]CODIGOS!$A$1:$I$1872,2,0),"CODIGO INVALIDO ")</f>
        <v>ZONA 1</v>
      </c>
      <c r="B2048" s="53" t="str">
        <f>IFERROR(VLOOKUP(D2048,[28]CODIGOS!$A$1:$I$1872,3,0),"CODIGO INVALIDO ")</f>
        <v>SUCUMBIOS</v>
      </c>
      <c r="C2048" s="53" t="str">
        <f>IFERROR(VLOOKUP(D2048,[28]CODIGOS!$A$1:$I$1872,4,0),"CODIGO INVALIDO ")</f>
        <v>LAGO AGRIO</v>
      </c>
      <c r="D2048" s="53" t="s">
        <v>2607</v>
      </c>
      <c r="E2048" s="53" t="str">
        <f>IFERROR(VLOOKUP(D2048,[29]CODIGOS!$A$1:$I$1872,6,0),"CODIGO INVALIDO ")</f>
        <v>LAGO AGRIO</v>
      </c>
      <c r="F2048" s="53" t="str">
        <f>IFERROR(VLOOKUP(D2048,[29]CODIGOS!$A$1:$I$1872,7,0),"CODIGO INVALIDO ")</f>
        <v>SANTA CECILIA</v>
      </c>
      <c r="G2048" s="53" t="str">
        <f>IFERROR(VLOOKUP(D2048,[29]CODIGOS!$A$1:$I$1872,8,0),"CODIGO INVALIDO ")</f>
        <v>SANTA CECILIA 1</v>
      </c>
      <c r="H2048" s="53" t="s">
        <v>2611</v>
      </c>
      <c r="I2048" s="53">
        <v>-8.3641658879999997E-2</v>
      </c>
      <c r="J2048" s="53">
        <v>-77.048207258000005</v>
      </c>
      <c r="K2048" s="246">
        <v>45411</v>
      </c>
      <c r="L2048" s="53" t="s">
        <v>141</v>
      </c>
      <c r="M2048" s="53" t="s">
        <v>17</v>
      </c>
      <c r="N2048" s="247">
        <v>0.77083333333333337</v>
      </c>
      <c r="O2048" s="247">
        <v>0.79166666666666663</v>
      </c>
      <c r="P2048" s="53">
        <v>13.27</v>
      </c>
      <c r="Q2048" s="53" t="s">
        <v>46</v>
      </c>
      <c r="R2048" s="53" t="s">
        <v>109</v>
      </c>
      <c r="S2048" s="53" t="s">
        <v>647</v>
      </c>
      <c r="T2048" s="53"/>
      <c r="U2048" s="53" t="s">
        <v>50</v>
      </c>
    </row>
    <row r="2049" spans="1:21" s="186" customFormat="1" ht="14.25" customHeight="1" x14ac:dyDescent="0.25">
      <c r="A2049" s="53" t="str">
        <f>IFERROR(VLOOKUP(D2049,[28]CODIGOS!$A$1:$I$1872,2,0),"CODIGO INVALIDO ")</f>
        <v>ZONA 1</v>
      </c>
      <c r="B2049" s="53" t="str">
        <f>IFERROR(VLOOKUP(D2049,[28]CODIGOS!$A$1:$I$1872,3,0),"CODIGO INVALIDO ")</f>
        <v>SUCUMBIOS</v>
      </c>
      <c r="C2049" s="53" t="str">
        <f>IFERROR(VLOOKUP(D2049,[28]CODIGOS!$A$1:$I$1872,4,0),"CODIGO INVALIDO ")</f>
        <v>LAGO AGRIO</v>
      </c>
      <c r="D2049" s="53" t="s">
        <v>1276</v>
      </c>
      <c r="E2049" s="53" t="str">
        <f>IFERROR(VLOOKUP(D2049,[29]CODIGOS!$A$1:$I$1872,6,0),"CODIGO INVALIDO ")</f>
        <v>LAGO AGRIO</v>
      </c>
      <c r="F2049" s="53" t="str">
        <f>IFERROR(VLOOKUP(D2049,[29]CODIGOS!$A$1:$I$1872,7,0),"CODIGO INVALIDO ")</f>
        <v>PACAYACU</v>
      </c>
      <c r="G2049" s="53" t="str">
        <f>IFERROR(VLOOKUP(D2049,[29]CODIGOS!$A$1:$I$1872,8,0),"CODIGO INVALIDO ")</f>
        <v>PACAYACU 2</v>
      </c>
      <c r="H2049" s="53" t="s">
        <v>2612</v>
      </c>
      <c r="I2049" s="53">
        <v>-3.5221433809413998E-2</v>
      </c>
      <c r="J2049" s="53">
        <v>-76.572734198836997</v>
      </c>
      <c r="K2049" s="246">
        <v>45416</v>
      </c>
      <c r="L2049" s="53" t="s">
        <v>141</v>
      </c>
      <c r="M2049" s="53" t="s">
        <v>17</v>
      </c>
      <c r="N2049" s="247">
        <v>0.375</v>
      </c>
      <c r="O2049" s="247">
        <v>0.75</v>
      </c>
      <c r="P2049" s="53">
        <v>9.7100000000000009</v>
      </c>
      <c r="Q2049" s="53" t="s">
        <v>46</v>
      </c>
      <c r="R2049" s="53" t="s">
        <v>109</v>
      </c>
      <c r="S2049" s="53" t="s">
        <v>647</v>
      </c>
      <c r="T2049" s="53"/>
      <c r="U2049" s="53" t="s">
        <v>50</v>
      </c>
    </row>
    <row r="2050" spans="1:21" s="186" customFormat="1" ht="14.25" customHeight="1" x14ac:dyDescent="0.25">
      <c r="A2050" s="53" t="str">
        <f>IFERROR(VLOOKUP(D2050,[28]CODIGOS!$A$1:$I$1872,2,0),"CODIGO INVALIDO ")</f>
        <v>ZONA 1</v>
      </c>
      <c r="B2050" s="53" t="str">
        <f>IFERROR(VLOOKUP(D2050,[28]CODIGOS!$A$1:$I$1872,3,0),"CODIGO INVALIDO ")</f>
        <v>SUCUMBIOS</v>
      </c>
      <c r="C2050" s="53" t="str">
        <f>IFERROR(VLOOKUP(D2050,[28]CODIGOS!$A$1:$I$1872,4,0),"CODIGO INVALIDO ")</f>
        <v>LAGO AGRIO</v>
      </c>
      <c r="D2050" s="53" t="s">
        <v>1089</v>
      </c>
      <c r="E2050" s="53" t="str">
        <f>IFERROR(VLOOKUP(D2050,[29]CODIGOS!$A$1:$I$1872,6,0),"CODIGO INVALIDO ")</f>
        <v>LAGO AGRIO</v>
      </c>
      <c r="F2050" s="53" t="str">
        <f>IFERROR(VLOOKUP(D2050,[29]CODIGOS!$A$1:$I$1872,7,0),"CODIGO INVALIDO ")</f>
        <v>SANTA CECILIA</v>
      </c>
      <c r="G2050" s="53" t="str">
        <f>IFERROR(VLOOKUP(D2050,[29]CODIGOS!$A$1:$I$1872,8,0),"CODIGO INVALIDO ")</f>
        <v>SANTA CECILIA 2</v>
      </c>
      <c r="H2050" s="53" t="s">
        <v>900</v>
      </c>
      <c r="I2050" s="53">
        <v>8.3631247000000006E-2</v>
      </c>
      <c r="J2050" s="53">
        <v>-76.990824000000003</v>
      </c>
      <c r="K2050" s="246">
        <v>45420</v>
      </c>
      <c r="L2050" s="53" t="s">
        <v>141</v>
      </c>
      <c r="M2050" s="53" t="s">
        <v>17</v>
      </c>
      <c r="N2050" s="247">
        <v>0.8125</v>
      </c>
      <c r="O2050" s="247">
        <v>8.3333333333333329E-2</v>
      </c>
      <c r="P2050" s="53">
        <v>13.63</v>
      </c>
      <c r="Q2050" s="53" t="s">
        <v>46</v>
      </c>
      <c r="R2050" s="53" t="s">
        <v>47</v>
      </c>
      <c r="S2050" s="53" t="s">
        <v>1157</v>
      </c>
      <c r="T2050" s="53"/>
      <c r="U2050" s="53" t="s">
        <v>50</v>
      </c>
    </row>
    <row r="2051" spans="1:21" s="186" customFormat="1" ht="14.25" customHeight="1" x14ac:dyDescent="0.25">
      <c r="A2051" s="53" t="str">
        <f>IFERROR(VLOOKUP(D2051,[28]CODIGOS!$A$1:$I$1872,2,0),"CODIGO INVALIDO ")</f>
        <v>ZONA 1</v>
      </c>
      <c r="B2051" s="53" t="str">
        <f>IFERROR(VLOOKUP(D2051,[28]CODIGOS!$A$1:$I$1872,3,0),"CODIGO INVALIDO ")</f>
        <v>SUCUMBIOS</v>
      </c>
      <c r="C2051" s="53" t="str">
        <f>IFERROR(VLOOKUP(D2051,[28]CODIGOS!$A$1:$I$1872,4,0),"CODIGO INVALIDO ")</f>
        <v>LAGO AGRIO</v>
      </c>
      <c r="D2051" s="53" t="s">
        <v>1089</v>
      </c>
      <c r="E2051" s="53" t="str">
        <f>IFERROR(VLOOKUP(D2051,[29]CODIGOS!$A$1:$I$1872,6,0),"CODIGO INVALIDO ")</f>
        <v>LAGO AGRIO</v>
      </c>
      <c r="F2051" s="53" t="str">
        <f>IFERROR(VLOOKUP(D2051,[29]CODIGOS!$A$1:$I$1872,7,0),"CODIGO INVALIDO ")</f>
        <v>SANTA CECILIA</v>
      </c>
      <c r="G2051" s="53" t="str">
        <f>IFERROR(VLOOKUP(D2051,[29]CODIGOS!$A$1:$I$1872,8,0),"CODIGO INVALIDO ")</f>
        <v>SANTA CECILIA 2</v>
      </c>
      <c r="H2051" s="53" t="s">
        <v>900</v>
      </c>
      <c r="I2051" s="53">
        <v>8.3858474764155103E-2</v>
      </c>
      <c r="J2051" s="53">
        <v>-76.9907202767819</v>
      </c>
      <c r="K2051" s="246">
        <v>45424</v>
      </c>
      <c r="L2051" s="53" t="s">
        <v>141</v>
      </c>
      <c r="M2051" s="53" t="s">
        <v>17</v>
      </c>
      <c r="N2051" s="247">
        <v>0.39583333333333331</v>
      </c>
      <c r="O2051" s="247">
        <v>0.52083333333333337</v>
      </c>
      <c r="P2051" s="53">
        <v>30.4</v>
      </c>
      <c r="Q2051" s="53" t="s">
        <v>46</v>
      </c>
      <c r="R2051" s="53" t="s">
        <v>47</v>
      </c>
      <c r="S2051" s="53" t="s">
        <v>48</v>
      </c>
      <c r="T2051" s="53" t="s">
        <v>518</v>
      </c>
      <c r="U2051" s="53" t="s">
        <v>50</v>
      </c>
    </row>
    <row r="2052" spans="1:21" s="186" customFormat="1" ht="14.25" customHeight="1" x14ac:dyDescent="0.25">
      <c r="A2052" s="53" t="str">
        <f>IFERROR(VLOOKUP(D2052,[28]CODIGOS!$A$1:$I$1872,2,0),"CODIGO INVALIDO ")</f>
        <v>ZONA 1</v>
      </c>
      <c r="B2052" s="53" t="str">
        <f>IFERROR(VLOOKUP(D2052,[28]CODIGOS!$A$1:$I$1872,3,0),"CODIGO INVALIDO ")</f>
        <v>SUCUMBIOS</v>
      </c>
      <c r="C2052" s="53" t="str">
        <f>IFERROR(VLOOKUP(D2052,[28]CODIGOS!$A$1:$I$1872,4,0),"CODIGO INVALIDO ")</f>
        <v>LAGO AGRIO</v>
      </c>
      <c r="D2052" s="53" t="s">
        <v>1089</v>
      </c>
      <c r="E2052" s="53" t="str">
        <f>IFERROR(VLOOKUP(D2052,[29]CODIGOS!$A$1:$I$1872,6,0),"CODIGO INVALIDO ")</f>
        <v>LAGO AGRIO</v>
      </c>
      <c r="F2052" s="53" t="str">
        <f>IFERROR(VLOOKUP(D2052,[29]CODIGOS!$A$1:$I$1872,7,0),"CODIGO INVALIDO ")</f>
        <v>SANTA CECILIA</v>
      </c>
      <c r="G2052" s="53" t="str">
        <f>IFERROR(VLOOKUP(D2052,[29]CODIGOS!$A$1:$I$1872,8,0),"CODIGO INVALIDO ")</f>
        <v>SANTA CECILIA 2</v>
      </c>
      <c r="H2052" s="53" t="s">
        <v>900</v>
      </c>
      <c r="I2052" s="53">
        <v>8.3352297000000006E-2</v>
      </c>
      <c r="J2052" s="53">
        <v>-76.991457929999996</v>
      </c>
      <c r="K2052" s="246">
        <v>45431</v>
      </c>
      <c r="L2052" s="53" t="s">
        <v>141</v>
      </c>
      <c r="M2052" s="53" t="s">
        <v>17</v>
      </c>
      <c r="N2052" s="247">
        <v>0.79166666666666663</v>
      </c>
      <c r="O2052" s="247">
        <v>0.125</v>
      </c>
      <c r="P2052" s="53">
        <v>21.02</v>
      </c>
      <c r="Q2052" s="53" t="s">
        <v>46</v>
      </c>
      <c r="R2052" s="53" t="s">
        <v>47</v>
      </c>
      <c r="S2052" s="53" t="s">
        <v>518</v>
      </c>
      <c r="T2052" s="53" t="s">
        <v>999</v>
      </c>
      <c r="U2052" s="53" t="s">
        <v>50</v>
      </c>
    </row>
    <row r="2053" spans="1:21" s="186" customFormat="1" ht="14.25" customHeight="1" x14ac:dyDescent="0.25">
      <c r="A2053" s="53" t="str">
        <f>IFERROR(VLOOKUP(D2053,[28]CODIGOS!$A$1:$I$1872,2,0),"CODIGO INVALIDO ")</f>
        <v>ZONA 1</v>
      </c>
      <c r="B2053" s="53" t="str">
        <f>IFERROR(VLOOKUP(D2053,[28]CODIGOS!$A$1:$I$1872,3,0),"CODIGO INVALIDO ")</f>
        <v>SUCUMBIOS</v>
      </c>
      <c r="C2053" s="53" t="str">
        <f>IFERROR(VLOOKUP(D2053,[28]CODIGOS!$A$1:$I$1872,4,0),"CODIGO INVALIDO ")</f>
        <v>LAGO AGRIO</v>
      </c>
      <c r="D2053" s="53" t="s">
        <v>1089</v>
      </c>
      <c r="E2053" s="53" t="str">
        <f>IFERROR(VLOOKUP(D2053,[29]CODIGOS!$A$1:$I$1872,6,0),"CODIGO INVALIDO ")</f>
        <v>LAGO AGRIO</v>
      </c>
      <c r="F2053" s="53" t="str">
        <f>IFERROR(VLOOKUP(D2053,[29]CODIGOS!$A$1:$I$1872,7,0),"CODIGO INVALIDO ")</f>
        <v>SANTA CECILIA</v>
      </c>
      <c r="G2053" s="53" t="str">
        <f>IFERROR(VLOOKUP(D2053,[29]CODIGOS!$A$1:$I$1872,8,0),"CODIGO INVALIDO ")</f>
        <v>SANTA CECILIA 2</v>
      </c>
      <c r="H2053" s="53" t="s">
        <v>900</v>
      </c>
      <c r="I2053" s="53">
        <v>8.3309380000000002E-2</v>
      </c>
      <c r="J2053" s="53">
        <v>-76.991490119999995</v>
      </c>
      <c r="K2053" s="246">
        <v>45433</v>
      </c>
      <c r="L2053" s="53" t="s">
        <v>141</v>
      </c>
      <c r="M2053" s="53" t="s">
        <v>17</v>
      </c>
      <c r="N2053" s="247">
        <v>0.95833333333333337</v>
      </c>
      <c r="O2053" s="247">
        <v>0.14583333333333334</v>
      </c>
      <c r="P2053" s="53">
        <v>27</v>
      </c>
      <c r="Q2053" s="53" t="s">
        <v>46</v>
      </c>
      <c r="R2053" s="53" t="s">
        <v>47</v>
      </c>
      <c r="S2053" s="53" t="s">
        <v>472</v>
      </c>
      <c r="T2053" s="53" t="s">
        <v>451</v>
      </c>
      <c r="U2053" s="53" t="s">
        <v>50</v>
      </c>
    </row>
    <row r="2054" spans="1:21" s="186" customFormat="1" ht="14.25" customHeight="1" x14ac:dyDescent="0.25">
      <c r="A2054" s="53" t="str">
        <f>IFERROR(VLOOKUP(D2054,[28]CODIGOS!$A$1:$I$1872,2,0),"CODIGO INVALIDO ")</f>
        <v>ZONA 1</v>
      </c>
      <c r="B2054" s="53" t="str">
        <f>IFERROR(VLOOKUP(D2054,[28]CODIGOS!$A$1:$I$1872,3,0),"CODIGO INVALIDO ")</f>
        <v>SUCUMBIOS</v>
      </c>
      <c r="C2054" s="53" t="str">
        <f>IFERROR(VLOOKUP(D2054,[28]CODIGOS!$A$1:$I$1872,4,0),"CODIGO INVALIDO ")</f>
        <v>LAGO AGRIO</v>
      </c>
      <c r="D2054" s="53" t="s">
        <v>1089</v>
      </c>
      <c r="E2054" s="53" t="str">
        <f>IFERROR(VLOOKUP(D2054,[29]CODIGOS!$A$1:$I$1872,6,0),"CODIGO INVALIDO ")</f>
        <v>LAGO AGRIO</v>
      </c>
      <c r="F2054" s="53" t="str">
        <f>IFERROR(VLOOKUP(D2054,[29]CODIGOS!$A$1:$I$1872,7,0),"CODIGO INVALIDO ")</f>
        <v>SANTA CECILIA</v>
      </c>
      <c r="G2054" s="53" t="str">
        <f>IFERROR(VLOOKUP(D2054,[29]CODIGOS!$A$1:$I$1872,8,0),"CODIGO INVALIDO ")</f>
        <v>SANTA CECILIA 2</v>
      </c>
      <c r="H2054" s="53" t="s">
        <v>900</v>
      </c>
      <c r="I2054" s="53">
        <v>8.3309380000000002E-2</v>
      </c>
      <c r="J2054" s="53">
        <v>-76.991490119999995</v>
      </c>
      <c r="K2054" s="246">
        <v>45439</v>
      </c>
      <c r="L2054" s="53" t="s">
        <v>141</v>
      </c>
      <c r="M2054" s="53" t="s">
        <v>17</v>
      </c>
      <c r="N2054" s="247">
        <v>0.95833333333333337</v>
      </c>
      <c r="O2054" s="247">
        <v>0</v>
      </c>
      <c r="P2054" s="53">
        <v>16.38</v>
      </c>
      <c r="Q2054" s="53" t="s">
        <v>46</v>
      </c>
      <c r="R2054" s="53" t="s">
        <v>47</v>
      </c>
      <c r="S2054" s="53" t="s">
        <v>598</v>
      </c>
      <c r="T2054" s="53" t="s">
        <v>731</v>
      </c>
      <c r="U2054" s="53" t="s">
        <v>50</v>
      </c>
    </row>
    <row r="2055" spans="1:21" s="186" customFormat="1" ht="14.25" customHeight="1" x14ac:dyDescent="0.25">
      <c r="A2055" s="53" t="str">
        <f>IFERROR(VLOOKUP(D2055,[28]CODIGOS!$A$1:$I$1872,2,0),"CODIGO INVALIDO ")</f>
        <v>ZONA 2</v>
      </c>
      <c r="B2055" s="53" t="str">
        <f>IFERROR(VLOOKUP(D2055,[28]CODIGOS!$A$1:$I$1872,3,0),"CODIGO INVALIDO ")</f>
        <v>NAPO</v>
      </c>
      <c r="C2055" s="53" t="str">
        <f>IFERROR(VLOOKUP(D2055,[28]CODIGOS!$A$1:$I$1872,4,0),"CODIGO INVALIDO ")</f>
        <v>QUIJOS</v>
      </c>
      <c r="D2055" s="53" t="s">
        <v>380</v>
      </c>
      <c r="E2055" s="53" t="str">
        <f>IFERROR(VLOOKUP(D2055,[29]CODIGOS!$A$1:$I$1872,6,0),"CODIGO INVALIDO ")</f>
        <v>EL VALLE DE QUIJOS</v>
      </c>
      <c r="F2055" s="53" t="str">
        <f>IFERROR(VLOOKUP(D2055,[29]CODIGOS!$A$1:$I$1872,7,0),"CODIGO INVALIDO ")</f>
        <v>SAN FRANCISCO DE BORJA</v>
      </c>
      <c r="G2055" s="53" t="str">
        <f>IFERROR(VLOOKUP(D2055,[29]CODIGOS!$A$1:$I$1872,8,0),"CODIGO INVALIDO ")</f>
        <v>SAN FRANCISCO DE BORJA 2</v>
      </c>
      <c r="H2055" s="53" t="s">
        <v>2613</v>
      </c>
      <c r="I2055" s="53">
        <v>-6.0706777000000003E-2</v>
      </c>
      <c r="J2055" s="53">
        <v>-77.488233211799994</v>
      </c>
      <c r="K2055" s="246">
        <v>45464</v>
      </c>
      <c r="L2055" s="53" t="s">
        <v>141</v>
      </c>
      <c r="M2055" s="53" t="s">
        <v>17</v>
      </c>
      <c r="N2055" s="247">
        <v>0.54166666666666663</v>
      </c>
      <c r="O2055" s="247">
        <v>0.58333333333333337</v>
      </c>
      <c r="P2055" s="53">
        <v>16.45</v>
      </c>
      <c r="Q2055" s="53" t="s">
        <v>46</v>
      </c>
      <c r="R2055" s="53" t="s">
        <v>47</v>
      </c>
      <c r="S2055" s="53" t="s">
        <v>166</v>
      </c>
      <c r="T2055" s="53"/>
      <c r="U2055" s="53" t="s">
        <v>50</v>
      </c>
    </row>
    <row r="2056" spans="1:21" s="186" customFormat="1" ht="14.25" customHeight="1" x14ac:dyDescent="0.25">
      <c r="A2056" s="53" t="str">
        <f>IFERROR(VLOOKUP(D2056,[28]CODIGOS!$A$1:$I$1872,2,0),"CODIGO INVALIDO ")</f>
        <v>ZONA 1</v>
      </c>
      <c r="B2056" s="53" t="str">
        <f>IFERROR(VLOOKUP(D2056,[28]CODIGOS!$A$1:$I$1872,3,0),"CODIGO INVALIDO ")</f>
        <v>SUCUMBIOS</v>
      </c>
      <c r="C2056" s="53" t="str">
        <f>IFERROR(VLOOKUP(D2056,[28]CODIGOS!$A$1:$I$1872,4,0),"CODIGO INVALIDO ")</f>
        <v>GONZALO PIZARRO</v>
      </c>
      <c r="D2056" s="53" t="s">
        <v>570</v>
      </c>
      <c r="E2056" s="53" t="str">
        <f>IFERROR(VLOOKUP(D2056,[29]CODIGOS!$A$1:$I$1872,6,0),"CODIGO INVALIDO ")</f>
        <v>SUCUMBIOS</v>
      </c>
      <c r="F2056" s="53" t="str">
        <f>IFERROR(VLOOKUP(D2056,[29]CODIGOS!$A$1:$I$1872,7,0),"CODIGO INVALIDO ")</f>
        <v>LUMBAQUI</v>
      </c>
      <c r="G2056" s="53" t="str">
        <f>IFERROR(VLOOKUP(D2056,[29]CODIGOS!$A$1:$I$1872,8,0),"CODIGO INVALIDO ")</f>
        <v>LUMBAQUI 1</v>
      </c>
      <c r="H2056" s="53" t="s">
        <v>2614</v>
      </c>
      <c r="I2056" s="53">
        <v>3.4151630343799998E-2</v>
      </c>
      <c r="J2056" s="53">
        <v>-77.349383113849996</v>
      </c>
      <c r="K2056" s="246">
        <v>45464</v>
      </c>
      <c r="L2056" s="53" t="s">
        <v>141</v>
      </c>
      <c r="M2056" s="53" t="s">
        <v>17</v>
      </c>
      <c r="N2056" s="247">
        <v>0.75</v>
      </c>
      <c r="O2056" s="247">
        <v>0.77083333333333337</v>
      </c>
      <c r="P2056" s="53">
        <v>5.23</v>
      </c>
      <c r="Q2056" s="53" t="s">
        <v>46</v>
      </c>
      <c r="R2056" s="53" t="s">
        <v>47</v>
      </c>
      <c r="S2056" s="53" t="s">
        <v>166</v>
      </c>
      <c r="T2056" s="53" t="s">
        <v>518</v>
      </c>
      <c r="U2056" s="53" t="s">
        <v>50</v>
      </c>
    </row>
    <row r="2057" spans="1:21" s="186" customFormat="1" ht="14.25" customHeight="1" x14ac:dyDescent="0.25">
      <c r="A2057" s="53" t="str">
        <f>IFERROR(VLOOKUP(D2057,[28]CODIGOS!$A$1:$I$1872,2,0),"CODIGO INVALIDO ")</f>
        <v>ZONA 1</v>
      </c>
      <c r="B2057" s="53" t="str">
        <f>IFERROR(VLOOKUP(D2057,[28]CODIGOS!$A$1:$I$1872,3,0),"CODIGO INVALIDO ")</f>
        <v>SUCUMBIOS</v>
      </c>
      <c r="C2057" s="53" t="str">
        <f>IFERROR(VLOOKUP(D2057,[28]CODIGOS!$A$1:$I$1872,4,0),"CODIGO INVALIDO ")</f>
        <v>GONZALO PIZARRO</v>
      </c>
      <c r="D2057" s="53" t="s">
        <v>2615</v>
      </c>
      <c r="E2057" s="53" t="str">
        <f>IFERROR(VLOOKUP(D2057,[29]CODIGOS!$A$1:$I$1872,6,0),"CODIGO INVALIDO ")</f>
        <v>SUCUMBIOS</v>
      </c>
      <c r="F2057" s="53" t="str">
        <f>IFERROR(VLOOKUP(D2057,[29]CODIGOS!$A$1:$I$1872,7,0),"CODIGO INVALIDO ")</f>
        <v>LUMBAQUI</v>
      </c>
      <c r="G2057" s="53" t="str">
        <f>IFERROR(VLOOKUP(D2057,[29]CODIGOS!$A$1:$I$1872,8,0),"CODIGO INVALIDO ")</f>
        <v>LUMBAQUI 2</v>
      </c>
      <c r="H2057" s="53" t="s">
        <v>2616</v>
      </c>
      <c r="I2057" s="53">
        <v>1.7849899999999998E-2</v>
      </c>
      <c r="J2057" s="53">
        <v>-77.179361819999997</v>
      </c>
      <c r="K2057" s="246">
        <v>45465</v>
      </c>
      <c r="L2057" s="53" t="s">
        <v>141</v>
      </c>
      <c r="M2057" s="53" t="s">
        <v>17</v>
      </c>
      <c r="N2057" s="247">
        <v>0.25</v>
      </c>
      <c r="O2057" s="247">
        <v>0.41666666666666669</v>
      </c>
      <c r="P2057" s="53">
        <v>12.34</v>
      </c>
      <c r="Q2057" s="53" t="s">
        <v>46</v>
      </c>
      <c r="R2057" s="53" t="s">
        <v>109</v>
      </c>
      <c r="S2057" s="53" t="s">
        <v>647</v>
      </c>
      <c r="T2057" s="53"/>
      <c r="U2057" s="53" t="s">
        <v>50</v>
      </c>
    </row>
    <row r="2058" spans="1:21" s="186" customFormat="1" ht="14.25" customHeight="1" x14ac:dyDescent="0.25">
      <c r="A2058" s="53" t="str">
        <f>IFERROR(VLOOKUP(D2058,[28]CODIGOS!$A$1:$I$1872,2,0),"CODIGO INVALIDO ")</f>
        <v>ZONA 1</v>
      </c>
      <c r="B2058" s="53" t="str">
        <f>IFERROR(VLOOKUP(D2058,[28]CODIGOS!$A$1:$I$1872,3,0),"CODIGO INVALIDO ")</f>
        <v>SUCUMBIOS</v>
      </c>
      <c r="C2058" s="53" t="str">
        <f>IFERROR(VLOOKUP(D2058,[28]CODIGOS!$A$1:$I$1872,4,0),"CODIGO INVALIDO ")</f>
        <v>CASCALES</v>
      </c>
      <c r="D2058" s="53" t="s">
        <v>465</v>
      </c>
      <c r="E2058" s="53" t="str">
        <f>IFERROR(VLOOKUP(D2058,[29]CODIGOS!$A$1:$I$1872,6,0),"CODIGO INVALIDO ")</f>
        <v>SUCUMBIOS</v>
      </c>
      <c r="F2058" s="53" t="str">
        <f>IFERROR(VLOOKUP(D2058,[29]CODIGOS!$A$1:$I$1872,7,0),"CODIGO INVALIDO ")</f>
        <v>CASCALES</v>
      </c>
      <c r="G2058" s="53" t="str">
        <f>IFERROR(VLOOKUP(D2058,[29]CODIGOS!$A$1:$I$1872,8,0),"CODIGO INVALIDO ")</f>
        <v>CASCALES 1</v>
      </c>
      <c r="H2058" s="53" t="s">
        <v>2616</v>
      </c>
      <c r="I2058" s="53">
        <v>2.07023E-2</v>
      </c>
      <c r="J2058" s="53">
        <v>-77.105538550000006</v>
      </c>
      <c r="K2058" s="246">
        <v>45465</v>
      </c>
      <c r="L2058" s="53" t="s">
        <v>141</v>
      </c>
      <c r="M2058" s="53" t="s">
        <v>17</v>
      </c>
      <c r="N2058" s="247">
        <v>0.77500000000000002</v>
      </c>
      <c r="O2058" s="247">
        <v>0.83333333333333337</v>
      </c>
      <c r="P2058" s="53">
        <v>10.74</v>
      </c>
      <c r="Q2058" s="53" t="s">
        <v>46</v>
      </c>
      <c r="R2058" s="53" t="s">
        <v>47</v>
      </c>
      <c r="S2058" s="53" t="s">
        <v>427</v>
      </c>
      <c r="T2058" s="53"/>
      <c r="U2058" s="53" t="s">
        <v>50</v>
      </c>
    </row>
    <row r="2059" spans="1:21" s="186" customFormat="1" ht="14.25" customHeight="1" x14ac:dyDescent="0.25">
      <c r="A2059" s="53" t="str">
        <f>IFERROR(VLOOKUP(D2059,[28]CODIGOS!$A$1:$I$1872,2,0),"CODIGO INVALIDO ")</f>
        <v>ZONA 1</v>
      </c>
      <c r="B2059" s="53" t="str">
        <f>IFERROR(VLOOKUP(D2059,[28]CODIGOS!$A$1:$I$1872,3,0),"CODIGO INVALIDO ")</f>
        <v>SUCUMBIOS</v>
      </c>
      <c r="C2059" s="53" t="str">
        <f>IFERROR(VLOOKUP(D2059,[28]CODIGOS!$A$1:$I$1872,4,0),"CODIGO INVALIDO ")</f>
        <v>CASCALES</v>
      </c>
      <c r="D2059" s="53" t="s">
        <v>465</v>
      </c>
      <c r="E2059" s="53" t="str">
        <f>IFERROR(VLOOKUP(D2059,[29]CODIGOS!$A$1:$I$1872,6,0),"CODIGO INVALIDO ")</f>
        <v>SUCUMBIOS</v>
      </c>
      <c r="F2059" s="53" t="str">
        <f>IFERROR(VLOOKUP(D2059,[29]CODIGOS!$A$1:$I$1872,7,0),"CODIGO INVALIDO ")</f>
        <v>CASCALES</v>
      </c>
      <c r="G2059" s="53" t="str">
        <f>IFERROR(VLOOKUP(D2059,[29]CODIGOS!$A$1:$I$1872,8,0),"CODIGO INVALIDO ")</f>
        <v>CASCALES 1</v>
      </c>
      <c r="H2059" s="53" t="s">
        <v>2617</v>
      </c>
      <c r="I2059" s="53">
        <v>3.0254799999999998E-2</v>
      </c>
      <c r="J2059" s="53">
        <v>-77.150611999999995</v>
      </c>
      <c r="K2059" s="246">
        <v>45467</v>
      </c>
      <c r="L2059" s="53" t="s">
        <v>141</v>
      </c>
      <c r="M2059" s="53" t="s">
        <v>17</v>
      </c>
      <c r="N2059" s="247">
        <v>0.67708333333333337</v>
      </c>
      <c r="O2059" s="247">
        <v>0.75</v>
      </c>
      <c r="P2059" s="53">
        <v>10.93</v>
      </c>
      <c r="Q2059" s="53" t="s">
        <v>46</v>
      </c>
      <c r="R2059" s="53" t="s">
        <v>47</v>
      </c>
      <c r="S2059" s="53" t="s">
        <v>217</v>
      </c>
      <c r="T2059" s="53" t="s">
        <v>2618</v>
      </c>
      <c r="U2059" s="53" t="s">
        <v>50</v>
      </c>
    </row>
    <row r="2060" spans="1:21" s="186" customFormat="1" ht="14.25" customHeight="1" x14ac:dyDescent="0.25">
      <c r="A2060" s="53" t="str">
        <f>IFERROR(VLOOKUP(D2060,[28]CODIGOS!$A$1:$I$1872,2,0),"CODIGO INVALIDO ")</f>
        <v>ZONA 1</v>
      </c>
      <c r="B2060" s="53" t="str">
        <f>IFERROR(VLOOKUP(D2060,[28]CODIGOS!$A$1:$I$1872,3,0),"CODIGO INVALIDO ")</f>
        <v>SUCUMBIOS</v>
      </c>
      <c r="C2060" s="53" t="str">
        <f>IFERROR(VLOOKUP(D2060,[28]CODIGOS!$A$1:$I$1872,4,0),"CODIGO INVALIDO ")</f>
        <v>SHUSHUFINDI</v>
      </c>
      <c r="D2060" s="53" t="s">
        <v>2619</v>
      </c>
      <c r="E2060" s="53" t="str">
        <f>IFERROR(VLOOKUP(D2060,[29]CODIGOS!$A$1:$I$1872,6,0),"CODIGO INVALIDO ")</f>
        <v>SHUSHUFINDI</v>
      </c>
      <c r="F2060" s="53" t="str">
        <f>IFERROR(VLOOKUP(D2060,[29]CODIGOS!$A$1:$I$1872,7,0),"CODIGO INVALIDO ")</f>
        <v>SHUSHUFINDI CENTRO</v>
      </c>
      <c r="G2060" s="53" t="str">
        <f>IFERROR(VLOOKUP(D2060,[29]CODIGOS!$A$1:$I$1872,8,0),"CODIGO INVALIDO ")</f>
        <v>SHUSHUFINDI CENTRO 2</v>
      </c>
      <c r="H2060" s="53" t="s">
        <v>2620</v>
      </c>
      <c r="I2060" s="53">
        <v>8.3419900000000005E-2</v>
      </c>
      <c r="J2060" s="53">
        <v>-76.642154000000005</v>
      </c>
      <c r="K2060" s="246">
        <v>45470</v>
      </c>
      <c r="L2060" s="53" t="s">
        <v>141</v>
      </c>
      <c r="M2060" s="53" t="s">
        <v>17</v>
      </c>
      <c r="N2060" s="247">
        <v>0.54166666666666663</v>
      </c>
      <c r="O2060" s="247" t="s">
        <v>1950</v>
      </c>
      <c r="P2060" s="53">
        <v>13</v>
      </c>
      <c r="Q2060" s="53" t="s">
        <v>46</v>
      </c>
      <c r="R2060" s="53" t="s">
        <v>47</v>
      </c>
      <c r="S2060" s="53" t="s">
        <v>49</v>
      </c>
      <c r="T2060" s="53"/>
      <c r="U2060" s="53" t="s">
        <v>50</v>
      </c>
    </row>
    <row r="2061" spans="1:21" s="186" customFormat="1" ht="14.25" customHeight="1" x14ac:dyDescent="0.25">
      <c r="A2061" s="53" t="str">
        <f>IFERROR(VLOOKUP(D2061,[28]CODIGOS!$A$1:$I$1872,2,0),"CODIGO INVALIDO ")</f>
        <v>ZONA 1</v>
      </c>
      <c r="B2061" s="53" t="str">
        <f>IFERROR(VLOOKUP(D2061,[28]CODIGOS!$A$1:$I$1872,3,0),"CODIGO INVALIDO ")</f>
        <v>SUCUMBIOS</v>
      </c>
      <c r="C2061" s="53" t="str">
        <f>IFERROR(VLOOKUP(D2061,[28]CODIGOS!$A$1:$I$1872,4,0),"CODIGO INVALIDO ")</f>
        <v>CUYABENO</v>
      </c>
      <c r="D2061" s="53" t="s">
        <v>1271</v>
      </c>
      <c r="E2061" s="53" t="str">
        <f>IFERROR(VLOOKUP(D2061,[29]CODIGOS!$A$1:$I$1872,6,0),"CODIGO INVALIDO ")</f>
        <v>PUTUMAYO</v>
      </c>
      <c r="F2061" s="53" t="str">
        <f>IFERROR(VLOOKUP(D2061,[29]CODIGOS!$A$1:$I$1872,7,0),"CODIGO INVALIDO ")</f>
        <v>TARAPOA</v>
      </c>
      <c r="G2061" s="53" t="str">
        <f>IFERROR(VLOOKUP(D2061,[29]CODIGOS!$A$1:$I$1872,8,0),"CODIGO INVALIDO ")</f>
        <v>TARAPOA 1</v>
      </c>
      <c r="H2061" s="53" t="s">
        <v>2621</v>
      </c>
      <c r="I2061" s="53">
        <v>-7.6872300000000005E-2</v>
      </c>
      <c r="J2061" s="53">
        <v>-76.516801999999998</v>
      </c>
      <c r="K2061" s="246">
        <v>45471</v>
      </c>
      <c r="L2061" s="53" t="s">
        <v>141</v>
      </c>
      <c r="M2061" s="53" t="s">
        <v>17</v>
      </c>
      <c r="N2061" s="247">
        <v>0.66666666666666663</v>
      </c>
      <c r="O2061" s="247">
        <v>0.75</v>
      </c>
      <c r="P2061" s="53">
        <v>3.74</v>
      </c>
      <c r="Q2061" s="53" t="s">
        <v>46</v>
      </c>
      <c r="R2061" s="53" t="s">
        <v>47</v>
      </c>
      <c r="S2061" s="53" t="s">
        <v>239</v>
      </c>
      <c r="T2061" s="53"/>
      <c r="U2061" s="53" t="s">
        <v>50</v>
      </c>
    </row>
    <row r="2062" spans="1:21" s="186" customFormat="1" ht="14.25" customHeight="1" x14ac:dyDescent="0.25">
      <c r="A2062" s="53" t="str">
        <f>IFERROR(VLOOKUP(D2062,[28]CODIGOS!$A$1:$I$1872,2,0),"CODIGO INVALIDO ")</f>
        <v>ZONA 1</v>
      </c>
      <c r="B2062" s="53" t="str">
        <f>IFERROR(VLOOKUP(D2062,[28]CODIGOS!$A$1:$I$1872,3,0),"CODIGO INVALIDO ")</f>
        <v>SUCUMBIOS</v>
      </c>
      <c r="C2062" s="53" t="str">
        <f>IFERROR(VLOOKUP(D2062,[28]CODIGOS!$A$1:$I$1872,4,0),"CODIGO INVALIDO ")</f>
        <v>LAGO AGRIO</v>
      </c>
      <c r="D2062" s="53" t="s">
        <v>1276</v>
      </c>
      <c r="E2062" s="53" t="str">
        <f>IFERROR(VLOOKUP(D2062,[29]CODIGOS!$A$1:$I$1872,6,0),"CODIGO INVALIDO ")</f>
        <v>LAGO AGRIO</v>
      </c>
      <c r="F2062" s="53" t="str">
        <f>IFERROR(VLOOKUP(D2062,[29]CODIGOS!$A$1:$I$1872,7,0),"CODIGO INVALIDO ")</f>
        <v>PACAYACU</v>
      </c>
      <c r="G2062" s="53" t="str">
        <f>IFERROR(VLOOKUP(D2062,[29]CODIGOS!$A$1:$I$1872,8,0),"CODIGO INVALIDO ")</f>
        <v>PACAYACU 2</v>
      </c>
      <c r="H2062" s="53" t="s">
        <v>2622</v>
      </c>
      <c r="I2062" s="53">
        <v>0.10403</v>
      </c>
      <c r="J2062" s="53">
        <v>-76.602911000000006</v>
      </c>
      <c r="K2062" s="246">
        <v>45479</v>
      </c>
      <c r="L2062" s="53" t="s">
        <v>141</v>
      </c>
      <c r="M2062" s="53" t="s">
        <v>17</v>
      </c>
      <c r="N2062" s="247">
        <v>0.45833333333333331</v>
      </c>
      <c r="O2062" s="247">
        <v>0.54166666666666663</v>
      </c>
      <c r="P2062" s="53">
        <v>0.15</v>
      </c>
      <c r="Q2062" s="53" t="s">
        <v>46</v>
      </c>
      <c r="R2062" s="53" t="s">
        <v>47</v>
      </c>
      <c r="S2062" s="53" t="s">
        <v>451</v>
      </c>
      <c r="T2062" s="53"/>
      <c r="U2062" s="53" t="s">
        <v>50</v>
      </c>
    </row>
    <row r="2063" spans="1:21" s="186" customFormat="1" ht="14.25" customHeight="1" x14ac:dyDescent="0.25">
      <c r="A2063" s="53" t="str">
        <f>IFERROR(VLOOKUP(D2063,[28]CODIGOS!$A$1:$I$1872,2,0),"CODIGO INVALIDO ")</f>
        <v>ZONA 1</v>
      </c>
      <c r="B2063" s="53" t="str">
        <f>IFERROR(VLOOKUP(D2063,[28]CODIGOS!$A$1:$I$1872,3,0),"CODIGO INVALIDO ")</f>
        <v>SUCUMBIOS</v>
      </c>
      <c r="C2063" s="53" t="str">
        <f>IFERROR(VLOOKUP(D2063,[28]CODIGOS!$A$1:$I$1872,4,0),"CODIGO INVALIDO ")</f>
        <v>LAGO AGRIO</v>
      </c>
      <c r="D2063" s="53" t="s">
        <v>1089</v>
      </c>
      <c r="E2063" s="53" t="str">
        <f>IFERROR(VLOOKUP(D2063,[29]CODIGOS!$A$1:$I$1872,6,0),"CODIGO INVALIDO ")</f>
        <v>LAGO AGRIO</v>
      </c>
      <c r="F2063" s="53" t="str">
        <f>IFERROR(VLOOKUP(D2063,[29]CODIGOS!$A$1:$I$1872,7,0),"CODIGO INVALIDO ")</f>
        <v>SANTA CECILIA</v>
      </c>
      <c r="G2063" s="53" t="str">
        <f>IFERROR(VLOOKUP(D2063,[29]CODIGOS!$A$1:$I$1872,8,0),"CODIGO INVALIDO ")</f>
        <v>SANTA CECILIA 2</v>
      </c>
      <c r="H2063" s="53" t="s">
        <v>900</v>
      </c>
      <c r="I2063" s="53">
        <v>8.3245E-2</v>
      </c>
      <c r="J2063" s="53">
        <v>-76.991660999999993</v>
      </c>
      <c r="K2063" s="246">
        <v>45494</v>
      </c>
      <c r="L2063" s="53" t="s">
        <v>141</v>
      </c>
      <c r="M2063" s="53" t="s">
        <v>17</v>
      </c>
      <c r="N2063" s="247">
        <v>0.45833333333333331</v>
      </c>
      <c r="O2063" s="247">
        <v>0.66666666666666663</v>
      </c>
      <c r="P2063" s="53">
        <v>26.56</v>
      </c>
      <c r="Q2063" s="53" t="s">
        <v>46</v>
      </c>
      <c r="R2063" s="53" t="s">
        <v>47</v>
      </c>
      <c r="S2063" s="53" t="s">
        <v>166</v>
      </c>
      <c r="T2063" s="53" t="s">
        <v>731</v>
      </c>
      <c r="U2063" s="53" t="s">
        <v>50</v>
      </c>
    </row>
    <row r="2064" spans="1:21" s="186" customFormat="1" ht="14.25" customHeight="1" x14ac:dyDescent="0.25">
      <c r="A2064" s="53" t="str">
        <f>IFERROR(VLOOKUP(D2064,[28]CODIGOS!$A$1:$I$1872,2,0),"CODIGO INVALIDO ")</f>
        <v>ZONA 1</v>
      </c>
      <c r="B2064" s="53" t="str">
        <f>IFERROR(VLOOKUP(D2064,[28]CODIGOS!$A$1:$I$1872,3,0),"CODIGO INVALIDO ")</f>
        <v>SUCUMBIOS</v>
      </c>
      <c r="C2064" s="53" t="str">
        <f>IFERROR(VLOOKUP(D2064,[28]CODIGOS!$A$1:$I$1872,4,0),"CODIGO INVALIDO ")</f>
        <v>SHUSHUFINDI</v>
      </c>
      <c r="D2064" s="53" t="s">
        <v>1550</v>
      </c>
      <c r="E2064" s="53" t="str">
        <f>IFERROR(VLOOKUP(D2064,[29]CODIGOS!$A$1:$I$1872,6,0),"CODIGO INVALIDO ")</f>
        <v>SHUSHUFINDI</v>
      </c>
      <c r="F2064" s="53" t="str">
        <f>IFERROR(VLOOKUP(D2064,[29]CODIGOS!$A$1:$I$1872,7,0),"CODIGO INVALIDO ")</f>
        <v>7 DE JULIO</v>
      </c>
      <c r="G2064" s="53" t="str">
        <f>IFERROR(VLOOKUP(D2064,[29]CODIGOS!$A$1:$I$1872,8,0),"CODIGO INVALIDO ")</f>
        <v>7 DE JULIO 1</v>
      </c>
      <c r="H2064" s="53" t="s">
        <v>2623</v>
      </c>
      <c r="I2064" s="53">
        <v>-0.152092</v>
      </c>
      <c r="J2064" s="53">
        <v>-76.856228000000002</v>
      </c>
      <c r="K2064" s="246">
        <v>45519</v>
      </c>
      <c r="L2064" s="53" t="s">
        <v>141</v>
      </c>
      <c r="M2064" s="53" t="s">
        <v>17</v>
      </c>
      <c r="N2064" s="247">
        <v>0.70833333333333337</v>
      </c>
      <c r="O2064" s="247">
        <v>0.83333333333333337</v>
      </c>
      <c r="P2064" s="53">
        <v>11.2</v>
      </c>
      <c r="Q2064" s="53" t="s">
        <v>46</v>
      </c>
      <c r="R2064" s="53" t="s">
        <v>109</v>
      </c>
      <c r="S2064" s="53" t="s">
        <v>647</v>
      </c>
      <c r="T2064" s="53"/>
      <c r="U2064" s="53" t="s">
        <v>50</v>
      </c>
    </row>
    <row r="2065" spans="1:21" s="186" customFormat="1" ht="14.25" customHeight="1" x14ac:dyDescent="0.25">
      <c r="A2065" s="53" t="str">
        <f>IFERROR(VLOOKUP(D2065,[28]CODIGOS!$A$1:$I$1872,2,0),"CODIGO INVALIDO ")</f>
        <v>ZONA 1</v>
      </c>
      <c r="B2065" s="53" t="str">
        <f>IFERROR(VLOOKUP(D2065,[28]CODIGOS!$A$1:$I$1872,3,0),"CODIGO INVALIDO ")</f>
        <v>SUCUMBIOS</v>
      </c>
      <c r="C2065" s="53" t="str">
        <f>IFERROR(VLOOKUP(D2065,[28]CODIGOS!$A$1:$I$1872,4,0),"CODIGO INVALIDO ")</f>
        <v>LAGO AGRIO</v>
      </c>
      <c r="D2065" s="53" t="s">
        <v>1089</v>
      </c>
      <c r="E2065" s="53" t="str">
        <f>IFERROR(VLOOKUP(D2065,[29]CODIGOS!$A$1:$I$1872,6,0),"CODIGO INVALIDO ")</f>
        <v>LAGO AGRIO</v>
      </c>
      <c r="F2065" s="53" t="str">
        <f>IFERROR(VLOOKUP(D2065,[29]CODIGOS!$A$1:$I$1872,7,0),"CODIGO INVALIDO ")</f>
        <v>SANTA CECILIA</v>
      </c>
      <c r="G2065" s="53" t="str">
        <f>IFERROR(VLOOKUP(D2065,[29]CODIGOS!$A$1:$I$1872,8,0),"CODIGO INVALIDO ")</f>
        <v>SANTA CECILIA 2</v>
      </c>
      <c r="H2065" s="53" t="s">
        <v>900</v>
      </c>
      <c r="I2065" s="53">
        <v>8.3137721451472302E-2</v>
      </c>
      <c r="J2065" s="53">
        <v>-76.991940736770601</v>
      </c>
      <c r="K2065" s="246">
        <v>45552</v>
      </c>
      <c r="L2065" s="53" t="s">
        <v>141</v>
      </c>
      <c r="M2065" s="53" t="s">
        <v>17</v>
      </c>
      <c r="N2065" s="247">
        <v>8.3333333333333329E-2</v>
      </c>
      <c r="O2065" s="247">
        <v>0.35416666666666669</v>
      </c>
      <c r="P2065" s="53">
        <v>29.81</v>
      </c>
      <c r="Q2065" s="53" t="s">
        <v>46</v>
      </c>
      <c r="R2065" s="53" t="s">
        <v>47</v>
      </c>
      <c r="S2065" s="53" t="s">
        <v>496</v>
      </c>
      <c r="T2065" s="53"/>
      <c r="U2065" s="53" t="s">
        <v>50</v>
      </c>
    </row>
    <row r="2066" spans="1:21" s="186" customFormat="1" ht="14.25" customHeight="1" x14ac:dyDescent="0.25">
      <c r="A2066" s="53" t="str">
        <f>IFERROR(VLOOKUP(D2066,[28]CODIGOS!$A$1:$I$1872,2,0),"CODIGO INVALIDO ")</f>
        <v>ZONA 1</v>
      </c>
      <c r="B2066" s="53" t="str">
        <f>IFERROR(VLOOKUP(D2066,[28]CODIGOS!$A$1:$I$1872,3,0),"CODIGO INVALIDO ")</f>
        <v>SUCUMBIOS</v>
      </c>
      <c r="C2066" s="53" t="str">
        <f>IFERROR(VLOOKUP(D2066,[28]CODIGOS!$A$1:$I$1872,4,0),"CODIGO INVALIDO ")</f>
        <v>LAGO AGRIO</v>
      </c>
      <c r="D2066" s="53" t="s">
        <v>1276</v>
      </c>
      <c r="E2066" s="53" t="str">
        <f>IFERROR(VLOOKUP(D2066,[29]CODIGOS!$A$1:$I$1872,6,0),"CODIGO INVALIDO ")</f>
        <v>LAGO AGRIO</v>
      </c>
      <c r="F2066" s="53" t="str">
        <f>IFERROR(VLOOKUP(D2066,[29]CODIGOS!$A$1:$I$1872,7,0),"CODIGO INVALIDO ")</f>
        <v>PACAYACU</v>
      </c>
      <c r="G2066" s="53" t="str">
        <f>IFERROR(VLOOKUP(D2066,[29]CODIGOS!$A$1:$I$1872,8,0),"CODIGO INVALIDO ")</f>
        <v>PACAYACU 2</v>
      </c>
      <c r="H2066" s="53" t="s">
        <v>2624</v>
      </c>
      <c r="I2066" s="53">
        <v>-4.5809000000000002E-2</v>
      </c>
      <c r="J2066" s="53">
        <v>-76.578301999999994</v>
      </c>
      <c r="K2066" s="246">
        <v>45554</v>
      </c>
      <c r="L2066" s="53" t="s">
        <v>141</v>
      </c>
      <c r="M2066" s="53" t="s">
        <v>17</v>
      </c>
      <c r="N2066" s="247">
        <v>0.60416666666666663</v>
      </c>
      <c r="O2066" s="247">
        <v>0.77083333333333337</v>
      </c>
      <c r="P2066" s="53">
        <v>15.66</v>
      </c>
      <c r="Q2066" s="53" t="s">
        <v>46</v>
      </c>
      <c r="R2066" s="53" t="s">
        <v>47</v>
      </c>
      <c r="S2066" s="53" t="s">
        <v>496</v>
      </c>
      <c r="T2066" s="53"/>
      <c r="U2066" s="53" t="s">
        <v>50</v>
      </c>
    </row>
    <row r="2067" spans="1:21" s="186" customFormat="1" ht="14.25" customHeight="1" x14ac:dyDescent="0.25">
      <c r="A2067" s="53" t="str">
        <f>IFERROR(VLOOKUP(D2067,[28]CODIGOS!$A$1:$I$1872,2,0),"CODIGO INVALIDO ")</f>
        <v>ZONA 1</v>
      </c>
      <c r="B2067" s="53" t="str">
        <f>IFERROR(VLOOKUP(D2067,[28]CODIGOS!$A$1:$I$1872,3,0),"CODIGO INVALIDO ")</f>
        <v>SUCUMBIOS</v>
      </c>
      <c r="C2067" s="53" t="str">
        <f>IFERROR(VLOOKUP(D2067,[28]CODIGOS!$A$1:$I$1872,4,0),"CODIGO INVALIDO ")</f>
        <v>LAGO AGRIO</v>
      </c>
      <c r="D2067" s="53" t="s">
        <v>1089</v>
      </c>
      <c r="E2067" s="53" t="str">
        <f>IFERROR(VLOOKUP(D2067,[29]CODIGOS!$A$1:$I$1872,6,0),"CODIGO INVALIDO ")</f>
        <v>LAGO AGRIO</v>
      </c>
      <c r="F2067" s="53" t="str">
        <f>IFERROR(VLOOKUP(D2067,[29]CODIGOS!$A$1:$I$1872,7,0),"CODIGO INVALIDO ")</f>
        <v>SANTA CECILIA</v>
      </c>
      <c r="G2067" s="53" t="str">
        <f>IFERROR(VLOOKUP(D2067,[29]CODIGOS!$A$1:$I$1872,8,0),"CODIGO INVALIDO ")</f>
        <v>SANTA CECILIA 2</v>
      </c>
      <c r="H2067" s="53" t="s">
        <v>900</v>
      </c>
      <c r="I2067" s="53">
        <v>8.3137721451472302E-2</v>
      </c>
      <c r="J2067" s="53">
        <v>-76.885521411895695</v>
      </c>
      <c r="K2067" s="246">
        <v>45566</v>
      </c>
      <c r="L2067" s="53" t="s">
        <v>141</v>
      </c>
      <c r="M2067" s="53" t="s">
        <v>17</v>
      </c>
      <c r="N2067" s="247">
        <v>0.75</v>
      </c>
      <c r="O2067" s="247">
        <v>0.77083333333333337</v>
      </c>
      <c r="P2067" s="53">
        <v>25.87</v>
      </c>
      <c r="Q2067" s="53" t="s">
        <v>46</v>
      </c>
      <c r="R2067" s="53" t="s">
        <v>47</v>
      </c>
      <c r="S2067" s="53" t="s">
        <v>205</v>
      </c>
      <c r="T2067" s="53"/>
      <c r="U2067" s="53" t="s">
        <v>50</v>
      </c>
    </row>
    <row r="2068" spans="1:21" s="186" customFormat="1" ht="14.25" customHeight="1" x14ac:dyDescent="0.25">
      <c r="A2068" s="53" t="str">
        <f>IFERROR(VLOOKUP(D2068,[28]CODIGOS!$A$1:$I$1872,2,0),"CODIGO INVALIDO ")</f>
        <v>ZONA 1</v>
      </c>
      <c r="B2068" s="53" t="str">
        <f>IFERROR(VLOOKUP(D2068,[28]CODIGOS!$A$1:$I$1872,3,0),"CODIGO INVALIDO ")</f>
        <v>SUCUMBIOS</v>
      </c>
      <c r="C2068" s="53" t="str">
        <f>IFERROR(VLOOKUP(D2068,[28]CODIGOS!$A$1:$I$1872,4,0),"CODIGO INVALIDO ")</f>
        <v>LAGO AGRIO</v>
      </c>
      <c r="D2068" s="53" t="s">
        <v>1089</v>
      </c>
      <c r="E2068" s="53" t="str">
        <f>IFERROR(VLOOKUP(D2068,[29]CODIGOS!$A$1:$I$1872,6,0),"CODIGO INVALIDO ")</f>
        <v>LAGO AGRIO</v>
      </c>
      <c r="F2068" s="53" t="str">
        <f>IFERROR(VLOOKUP(D2068,[29]CODIGOS!$A$1:$I$1872,7,0),"CODIGO INVALIDO ")</f>
        <v>SANTA CECILIA</v>
      </c>
      <c r="G2068" s="53" t="str">
        <f>IFERROR(VLOOKUP(D2068,[29]CODIGOS!$A$1:$I$1872,8,0),"CODIGO INVALIDO ")</f>
        <v>SANTA CECILIA 2</v>
      </c>
      <c r="H2068" s="53" t="s">
        <v>900</v>
      </c>
      <c r="I2068" s="53">
        <v>8.3137721451472302E-2</v>
      </c>
      <c r="J2068" s="53">
        <v>-76.885521411895695</v>
      </c>
      <c r="K2068" s="246">
        <v>45569</v>
      </c>
      <c r="L2068" s="53" t="s">
        <v>141</v>
      </c>
      <c r="M2068" s="53" t="s">
        <v>17</v>
      </c>
      <c r="N2068" s="247">
        <v>0.9375</v>
      </c>
      <c r="O2068" s="247">
        <v>4.1666666666666664E-2</v>
      </c>
      <c r="P2068" s="53">
        <v>32.5</v>
      </c>
      <c r="Q2068" s="53" t="s">
        <v>46</v>
      </c>
      <c r="R2068" s="53" t="s">
        <v>47</v>
      </c>
      <c r="S2068" s="53" t="s">
        <v>49</v>
      </c>
      <c r="T2068" s="53"/>
      <c r="U2068" s="53" t="s">
        <v>50</v>
      </c>
    </row>
    <row r="2069" spans="1:21" s="186" customFormat="1" ht="14.25" customHeight="1" x14ac:dyDescent="0.25">
      <c r="A2069" s="53" t="str">
        <f>IFERROR(VLOOKUP(D2069,[28]CODIGOS!$A$1:$I$1872,2,0),"CODIGO INVALIDO ")</f>
        <v>ZONA 1</v>
      </c>
      <c r="B2069" s="53" t="str">
        <f>IFERROR(VLOOKUP(D2069,[28]CODIGOS!$A$1:$I$1872,3,0),"CODIGO INVALIDO ")</f>
        <v>SUCUMBIOS</v>
      </c>
      <c r="C2069" s="53" t="str">
        <f>IFERROR(VLOOKUP(D2069,[28]CODIGOS!$A$1:$I$1872,4,0),"CODIGO INVALIDO ")</f>
        <v>LAGO AGRIO</v>
      </c>
      <c r="D2069" s="53" t="s">
        <v>125</v>
      </c>
      <c r="E2069" s="53" t="str">
        <f>IFERROR(VLOOKUP(D2069,[29]CODIGOS!$A$1:$I$1872,6,0),"CODIGO INVALIDO ")</f>
        <v>LAGO AGRIO</v>
      </c>
      <c r="F2069" s="53" t="str">
        <f>IFERROR(VLOOKUP(D2069,[29]CODIGOS!$A$1:$I$1872,7,0),"CODIGO INVALIDO ")</f>
        <v>PARQUE ECOLOGICO</v>
      </c>
      <c r="G2069" s="53" t="str">
        <f>IFERROR(VLOOKUP(D2069,[29]CODIGOS!$A$1:$I$1872,8,0),"CODIGO INVALIDO ")</f>
        <v>PARQUE ECOLOGICO 2</v>
      </c>
      <c r="H2069" s="53" t="s">
        <v>2625</v>
      </c>
      <c r="I2069" s="53">
        <v>6.9004499999999996E-2</v>
      </c>
      <c r="J2069" s="53">
        <v>-76.887516899999994</v>
      </c>
      <c r="K2069" s="246">
        <v>45596</v>
      </c>
      <c r="L2069" s="53" t="s">
        <v>141</v>
      </c>
      <c r="M2069" s="53" t="s">
        <v>17</v>
      </c>
      <c r="N2069" s="247">
        <v>0.625</v>
      </c>
      <c r="O2069" s="247">
        <v>0.66666666666666663</v>
      </c>
      <c r="P2069" s="53">
        <v>4.26</v>
      </c>
      <c r="Q2069" s="53" t="s">
        <v>46</v>
      </c>
      <c r="R2069" s="53" t="s">
        <v>47</v>
      </c>
      <c r="S2069" s="53" t="s">
        <v>999</v>
      </c>
      <c r="T2069" s="53" t="s">
        <v>161</v>
      </c>
      <c r="U2069" s="53" t="s">
        <v>50</v>
      </c>
    </row>
    <row r="2070" spans="1:21" s="186" customFormat="1" ht="14.25" customHeight="1" x14ac:dyDescent="0.25">
      <c r="A2070" s="53" t="str">
        <f>IFERROR(VLOOKUP(D2070,[28]CODIGOS!$A$1:$I$1872,2,0),"CODIGO INVALIDO ")</f>
        <v>ZONA 1</v>
      </c>
      <c r="B2070" s="53" t="str">
        <f>IFERROR(VLOOKUP(D2070,[28]CODIGOS!$A$1:$I$1872,3,0),"CODIGO INVALIDO ")</f>
        <v>SUCUMBIOS</v>
      </c>
      <c r="C2070" s="53" t="str">
        <f>IFERROR(VLOOKUP(D2070,[28]CODIGOS!$A$1:$I$1872,4,0),"CODIGO INVALIDO ")</f>
        <v>SHUSHUFINDI</v>
      </c>
      <c r="D2070" s="53" t="s">
        <v>2626</v>
      </c>
      <c r="E2070" s="53" t="str">
        <f>IFERROR(VLOOKUP(D2070,[29]CODIGOS!$A$1:$I$1872,6,0),"CODIGO INVALIDO ")</f>
        <v>SHUSHUFINDI</v>
      </c>
      <c r="F2070" s="53" t="str">
        <f>IFERROR(VLOOKUP(D2070,[29]CODIGOS!$A$1:$I$1872,7,0),"CODIGO INVALIDO ")</f>
        <v>SHUSHUFINDI CENTRO</v>
      </c>
      <c r="G2070" s="53" t="str">
        <f>IFERROR(VLOOKUP(D2070,[29]CODIGOS!$A$1:$I$1872,8,0),"CODIGO INVALIDO ")</f>
        <v>SHUSHUFINDI CENTRO 1</v>
      </c>
      <c r="H2070" s="53" t="s">
        <v>2627</v>
      </c>
      <c r="I2070" s="53">
        <v>-0.18998588</v>
      </c>
      <c r="J2070" s="53">
        <v>-76.637792579999996</v>
      </c>
      <c r="K2070" s="246">
        <v>45599</v>
      </c>
      <c r="L2070" s="53" t="s">
        <v>141</v>
      </c>
      <c r="M2070" s="53" t="s">
        <v>17</v>
      </c>
      <c r="N2070" s="247">
        <v>0.35416666666666669</v>
      </c>
      <c r="O2070" s="247">
        <v>0.5</v>
      </c>
      <c r="P2070" s="53">
        <v>6.06</v>
      </c>
      <c r="Q2070" s="53" t="s">
        <v>46</v>
      </c>
      <c r="R2070" s="53" t="s">
        <v>47</v>
      </c>
      <c r="S2070" s="53" t="s">
        <v>999</v>
      </c>
      <c r="T2070" s="53" t="s">
        <v>239</v>
      </c>
      <c r="U2070" s="53" t="s">
        <v>50</v>
      </c>
    </row>
    <row r="2071" spans="1:21" s="186" customFormat="1" ht="14.25" customHeight="1" x14ac:dyDescent="0.25">
      <c r="A2071" s="53" t="str">
        <f>IFERROR(VLOOKUP(D2071,[28]CODIGOS!$A$1:$I$1872,2,0),"CODIGO INVALIDO ")</f>
        <v>ZONA 1</v>
      </c>
      <c r="B2071" s="53" t="str">
        <f>IFERROR(VLOOKUP(D2071,[28]CODIGOS!$A$1:$I$1872,3,0),"CODIGO INVALIDO ")</f>
        <v>SUCUMBIOS</v>
      </c>
      <c r="C2071" s="53" t="str">
        <f>IFERROR(VLOOKUP(D2071,[28]CODIGOS!$A$1:$I$1872,4,0),"CODIGO INVALIDO ")</f>
        <v>SHUSHUFINDI</v>
      </c>
      <c r="D2071" s="53" t="s">
        <v>1121</v>
      </c>
      <c r="E2071" s="53" t="str">
        <f>IFERROR(VLOOKUP(D2071,[29]CODIGOS!$A$1:$I$1872,6,0),"CODIGO INVALIDO ")</f>
        <v>SHUSHUFINDI</v>
      </c>
      <c r="F2071" s="53" t="str">
        <f>IFERROR(VLOOKUP(D2071,[29]CODIGOS!$A$1:$I$1872,7,0),"CODIGO INVALIDO ")</f>
        <v>LA PRIMAVERA</v>
      </c>
      <c r="G2071" s="53" t="str">
        <f>IFERROR(VLOOKUP(D2071,[29]CODIGOS!$A$1:$I$1872,8,0),"CODIGO INVALIDO ")</f>
        <v>LA PRIMAVERA 1</v>
      </c>
      <c r="H2071" s="53" t="s">
        <v>2628</v>
      </c>
      <c r="I2071" s="53">
        <v>-0.18198639999999999</v>
      </c>
      <c r="J2071" s="53">
        <v>-76.668830299999996</v>
      </c>
      <c r="K2071" s="246">
        <v>45636</v>
      </c>
      <c r="L2071" s="53" t="s">
        <v>141</v>
      </c>
      <c r="M2071" s="53" t="s">
        <v>17</v>
      </c>
      <c r="N2071" s="247">
        <v>0.5</v>
      </c>
      <c r="O2071" s="247">
        <v>0.5625</v>
      </c>
      <c r="P2071" s="53">
        <v>2.72</v>
      </c>
      <c r="Q2071" s="53" t="s">
        <v>46</v>
      </c>
      <c r="R2071" s="53" t="s">
        <v>47</v>
      </c>
      <c r="S2071" s="53" t="s">
        <v>908</v>
      </c>
      <c r="T2071" s="53"/>
      <c r="U2071" s="53" t="s">
        <v>50</v>
      </c>
    </row>
    <row r="2072" spans="1:21" s="186" customFormat="1" ht="14.25" customHeight="1" x14ac:dyDescent="0.25">
      <c r="A2072" s="53" t="str">
        <f>IFERROR(VLOOKUP(D2072,[28]CODIGOS!$A$1:$I$1872,2,0),"CODIGO INVALIDO ")</f>
        <v>ZONA 1</v>
      </c>
      <c r="B2072" s="53" t="str">
        <f>IFERROR(VLOOKUP(D2072,[28]CODIGOS!$A$1:$I$1872,3,0),"CODIGO INVALIDO ")</f>
        <v>SUCUMBIOS</v>
      </c>
      <c r="C2072" s="53" t="str">
        <f>IFERROR(VLOOKUP(D2072,[28]CODIGOS!$A$1:$I$1872,4,0),"CODIGO INVALIDO ")</f>
        <v>PUTUMAYO</v>
      </c>
      <c r="D2072" s="53" t="s">
        <v>375</v>
      </c>
      <c r="E2072" s="53" t="str">
        <f>IFERROR(VLOOKUP(D2072,[29]CODIGOS!$A$1:$I$1872,6,0),"CODIGO INVALIDO ")</f>
        <v>PUTUMAYO</v>
      </c>
      <c r="F2072" s="53" t="str">
        <f>IFERROR(VLOOKUP(D2072,[29]CODIGOS!$A$1:$I$1872,7,0),"CODIGO INVALIDO ")</f>
        <v>PALMA ROJA</v>
      </c>
      <c r="G2072" s="53" t="str">
        <f>IFERROR(VLOOKUP(D2072,[29]CODIGOS!$A$1:$I$1872,8,0),"CODIGO INVALIDO ")</f>
        <v>PALMA ROJA 1</v>
      </c>
      <c r="H2072" s="53" t="s">
        <v>2629</v>
      </c>
      <c r="I2072" s="53">
        <v>0.15380840900000001</v>
      </c>
      <c r="J2072" s="53">
        <v>-76.249666212999998</v>
      </c>
      <c r="K2072" s="246">
        <v>45637</v>
      </c>
      <c r="L2072" s="53" t="s">
        <v>141</v>
      </c>
      <c r="M2072" s="53" t="s">
        <v>17</v>
      </c>
      <c r="N2072" s="247">
        <v>0.63888888888888895</v>
      </c>
      <c r="O2072" s="247">
        <v>0.75</v>
      </c>
      <c r="P2072" s="53">
        <v>12.64</v>
      </c>
      <c r="Q2072" s="53" t="s">
        <v>46</v>
      </c>
      <c r="R2072" s="53" t="s">
        <v>47</v>
      </c>
      <c r="S2072" s="53" t="s">
        <v>663</v>
      </c>
      <c r="T2072" s="53" t="s">
        <v>598</v>
      </c>
      <c r="U2072" s="53" t="s">
        <v>50</v>
      </c>
    </row>
    <row r="2073" spans="1:21" s="186" customFormat="1" ht="14.25" customHeight="1" x14ac:dyDescent="0.25">
      <c r="A2073" s="53" t="str">
        <f>IFERROR(VLOOKUP(D2073,[28]CODIGOS!$A$1:$I$1872,2,0),"CODIGO INVALIDO ")</f>
        <v>ZONA 1</v>
      </c>
      <c r="B2073" s="53" t="str">
        <f>IFERROR(VLOOKUP(D2073,[28]CODIGOS!$A$1:$I$1872,3,0),"CODIGO INVALIDO ")</f>
        <v>SUCUMBIOS</v>
      </c>
      <c r="C2073" s="53" t="str">
        <f>IFERROR(VLOOKUP(D2073,[28]CODIGOS!$A$1:$I$1872,4,0),"CODIGO INVALIDO ")</f>
        <v>LAGO AGRIO</v>
      </c>
      <c r="D2073" s="53" t="s">
        <v>1089</v>
      </c>
      <c r="E2073" s="53" t="str">
        <f>IFERROR(VLOOKUP(D2073,[29]CODIGOS!$A$1:$I$1872,6,0),"CODIGO INVALIDO ")</f>
        <v>LAGO AGRIO</v>
      </c>
      <c r="F2073" s="53" t="str">
        <f>IFERROR(VLOOKUP(D2073,[29]CODIGOS!$A$1:$I$1872,7,0),"CODIGO INVALIDO ")</f>
        <v>SANTA CECILIA</v>
      </c>
      <c r="G2073" s="53" t="str">
        <f>IFERROR(VLOOKUP(D2073,[29]CODIGOS!$A$1:$I$1872,8,0),"CODIGO INVALIDO ")</f>
        <v>SANTA CECILIA 2</v>
      </c>
      <c r="H2073" s="53" t="s">
        <v>900</v>
      </c>
      <c r="I2073" s="53">
        <v>8.3137721451472302E-2</v>
      </c>
      <c r="J2073" s="53">
        <v>-76.991516899999993</v>
      </c>
      <c r="K2073" s="246">
        <v>45643</v>
      </c>
      <c r="L2073" s="53" t="s">
        <v>141</v>
      </c>
      <c r="M2073" s="53" t="s">
        <v>17</v>
      </c>
      <c r="N2073" s="247">
        <v>0.79166666666666663</v>
      </c>
      <c r="O2073" s="247">
        <v>0.89583333333333337</v>
      </c>
      <c r="P2073" s="53">
        <v>9.56</v>
      </c>
      <c r="Q2073" s="53" t="s">
        <v>46</v>
      </c>
      <c r="R2073" s="53" t="s">
        <v>47</v>
      </c>
      <c r="S2073" s="53" t="s">
        <v>48</v>
      </c>
      <c r="T2073" s="53"/>
      <c r="U2073" s="53" t="s">
        <v>50</v>
      </c>
    </row>
    <row r="2074" spans="1:21" s="186" customFormat="1" ht="14.25" customHeight="1" x14ac:dyDescent="0.25">
      <c r="A2074" s="53" t="str">
        <f>IFERROR(VLOOKUP(D2074,[28]CODIGOS!$A$1:$I$1872,2,0),"CODIGO INVALIDO ")</f>
        <v>ZONA 2</v>
      </c>
      <c r="B2074" s="53" t="str">
        <f>IFERROR(VLOOKUP(D2074,[28]CODIGOS!$A$1:$I$1872,3,0),"CODIGO INVALIDO ")</f>
        <v>PICHINCHA</v>
      </c>
      <c r="C2074" s="53" t="str">
        <f>IFERROR(VLOOKUP(D2074,[28]CODIGOS!$A$1:$I$1872,4,0),"CODIGO INVALIDO ")</f>
        <v>MEJIA</v>
      </c>
      <c r="D2074" s="53" t="s">
        <v>79</v>
      </c>
      <c r="E2074" s="53" t="str">
        <f>IFERROR(VLOOKUP(D2074,[29]CODIGOS!$A$1:$I$1872,6,0),"CODIGO INVALIDO ")</f>
        <v>RUMIÑAHUI - MEJIA</v>
      </c>
      <c r="F2074" s="53" t="str">
        <f>IFERROR(VLOOKUP(D2074,[29]CODIGOS!$A$1:$I$1872,7,0),"CODIGO INVALIDO ")</f>
        <v>TANDAPI</v>
      </c>
      <c r="G2074" s="53" t="str">
        <f>IFERROR(VLOOKUP(D2074,[29]CODIGOS!$A$1:$I$1872,8,0),"CODIGO INVALIDO ")</f>
        <v>TANDAPI 1</v>
      </c>
      <c r="H2074" s="53" t="s">
        <v>1593</v>
      </c>
      <c r="I2074" s="53">
        <v>-0.41217022673846598</v>
      </c>
      <c r="J2074" s="53">
        <v>-78.8021176560122</v>
      </c>
      <c r="K2074" s="246">
        <v>45296</v>
      </c>
      <c r="L2074" s="53" t="s">
        <v>30</v>
      </c>
      <c r="M2074" s="53" t="s">
        <v>17</v>
      </c>
      <c r="N2074" s="247">
        <v>0.28819444444444448</v>
      </c>
      <c r="O2074" s="247">
        <v>0.4375</v>
      </c>
      <c r="P2074" s="53">
        <v>25.08</v>
      </c>
      <c r="Q2074" s="53" t="s">
        <v>46</v>
      </c>
      <c r="R2074" s="53" t="s">
        <v>47</v>
      </c>
      <c r="S2074" s="53" t="s">
        <v>176</v>
      </c>
      <c r="T2074" s="53"/>
      <c r="U2074" s="53" t="s">
        <v>50</v>
      </c>
    </row>
    <row r="2075" spans="1:21" s="186" customFormat="1" ht="14.25" customHeight="1" x14ac:dyDescent="0.25">
      <c r="A2075" s="53" t="str">
        <f>IFERROR(VLOOKUP(D2075,[28]CODIGOS!$A$1:$I$1872,2,0),"CODIGO INVALIDO ")</f>
        <v>ZONA 2</v>
      </c>
      <c r="B2075" s="53" t="str">
        <f>IFERROR(VLOOKUP(D2075,[28]CODIGOS!$A$1:$I$1872,3,0),"CODIGO INVALIDO ")</f>
        <v>PICHINCHA</v>
      </c>
      <c r="C2075" s="53" t="str">
        <f>IFERROR(VLOOKUP(D2075,[28]CODIGOS!$A$1:$I$1872,4,0),"CODIGO INVALIDO ")</f>
        <v>MEJIA</v>
      </c>
      <c r="D2075" s="53" t="s">
        <v>79</v>
      </c>
      <c r="E2075" s="53" t="str">
        <f>IFERROR(VLOOKUP(D2075,[29]CODIGOS!$A$1:$I$1872,6,0),"CODIGO INVALIDO ")</f>
        <v>RUMIÑAHUI - MEJIA</v>
      </c>
      <c r="F2075" s="53" t="str">
        <f>IFERROR(VLOOKUP(D2075,[29]CODIGOS!$A$1:$I$1872,7,0),"CODIGO INVALIDO ")</f>
        <v>TANDAPI</v>
      </c>
      <c r="G2075" s="53" t="str">
        <f>IFERROR(VLOOKUP(D2075,[29]CODIGOS!$A$1:$I$1872,8,0),"CODIGO INVALIDO ")</f>
        <v>TANDAPI 1</v>
      </c>
      <c r="H2075" s="53" t="s">
        <v>1593</v>
      </c>
      <c r="I2075" s="53">
        <v>-0.41200316810587001</v>
      </c>
      <c r="J2075" s="53">
        <v>-78.802065564288696</v>
      </c>
      <c r="K2075" s="246">
        <v>45434</v>
      </c>
      <c r="L2075" s="53" t="s">
        <v>30</v>
      </c>
      <c r="M2075" s="53" t="s">
        <v>17</v>
      </c>
      <c r="N2075" s="247">
        <v>0.375</v>
      </c>
      <c r="O2075" s="247">
        <v>0.5625</v>
      </c>
      <c r="P2075" s="53">
        <v>33.25</v>
      </c>
      <c r="Q2075" s="53" t="s">
        <v>46</v>
      </c>
      <c r="R2075" s="53" t="s">
        <v>109</v>
      </c>
      <c r="S2075" s="53" t="s">
        <v>65</v>
      </c>
      <c r="T2075" s="53"/>
      <c r="U2075" s="53" t="s">
        <v>50</v>
      </c>
    </row>
    <row r="2076" spans="1:21" s="186" customFormat="1" ht="14.25" customHeight="1" x14ac:dyDescent="0.25">
      <c r="A2076" s="53" t="str">
        <f>IFERROR(VLOOKUP(D2076,[28]CODIGOS!$A$1:$I$1872,2,0),"CODIGO INVALIDO ")</f>
        <v>ZONA 2</v>
      </c>
      <c r="B2076" s="53" t="str">
        <f>IFERROR(VLOOKUP(D2076,[28]CODIGOS!$A$1:$I$1872,3,0),"CODIGO INVALIDO ")</f>
        <v>PICHINCHA</v>
      </c>
      <c r="C2076" s="53" t="str">
        <f>IFERROR(VLOOKUP(D2076,[28]CODIGOS!$A$1:$I$1872,4,0),"CODIGO INVALIDO ")</f>
        <v>MEJIA</v>
      </c>
      <c r="D2076" s="53" t="s">
        <v>79</v>
      </c>
      <c r="E2076" s="53" t="str">
        <f>IFERROR(VLOOKUP(D2076,[29]CODIGOS!$A$1:$I$1872,6,0),"CODIGO INVALIDO ")</f>
        <v>RUMIÑAHUI - MEJIA</v>
      </c>
      <c r="F2076" s="53" t="str">
        <f>IFERROR(VLOOKUP(D2076,[29]CODIGOS!$A$1:$I$1872,7,0),"CODIGO INVALIDO ")</f>
        <v>TANDAPI</v>
      </c>
      <c r="G2076" s="53" t="str">
        <f>IFERROR(VLOOKUP(D2076,[29]CODIGOS!$A$1:$I$1872,8,0),"CODIGO INVALIDO ")</f>
        <v>TANDAPI 1</v>
      </c>
      <c r="H2076" s="53" t="s">
        <v>1593</v>
      </c>
      <c r="I2076" s="53">
        <v>-0.41200316810587001</v>
      </c>
      <c r="J2076" s="53">
        <v>-78.802065564288696</v>
      </c>
      <c r="K2076" s="246">
        <v>45434</v>
      </c>
      <c r="L2076" s="53" t="s">
        <v>30</v>
      </c>
      <c r="M2076" s="53" t="s">
        <v>17</v>
      </c>
      <c r="N2076" s="247">
        <v>0.5625</v>
      </c>
      <c r="O2076" s="247">
        <v>0.67708333333333337</v>
      </c>
      <c r="P2076" s="53">
        <v>29.56</v>
      </c>
      <c r="Q2076" s="53" t="s">
        <v>46</v>
      </c>
      <c r="R2076" s="53" t="s">
        <v>109</v>
      </c>
      <c r="S2076" s="53" t="s">
        <v>372</v>
      </c>
      <c r="T2076" s="53"/>
      <c r="U2076" s="53" t="s">
        <v>50</v>
      </c>
    </row>
    <row r="2077" spans="1:21" s="186" customFormat="1" ht="14.25" customHeight="1" x14ac:dyDescent="0.25">
      <c r="A2077" s="53" t="str">
        <f>IFERROR(VLOOKUP(D2077,[28]CODIGOS!$A$1:$I$1872,2,0),"CODIGO INVALIDO ")</f>
        <v>ZONA 2</v>
      </c>
      <c r="B2077" s="53" t="str">
        <f>IFERROR(VLOOKUP(D2077,[28]CODIGOS!$A$1:$I$1872,3,0),"CODIGO INVALIDO ")</f>
        <v>PICHINCHA</v>
      </c>
      <c r="C2077" s="53" t="str">
        <f>IFERROR(VLOOKUP(D2077,[28]CODIGOS!$A$1:$I$1872,4,0),"CODIGO INVALIDO ")</f>
        <v>MEJIA</v>
      </c>
      <c r="D2077" s="53" t="s">
        <v>79</v>
      </c>
      <c r="E2077" s="53" t="str">
        <f>IFERROR(VLOOKUP(D2077,[29]CODIGOS!$A$1:$I$1872,6,0),"CODIGO INVALIDO ")</f>
        <v>RUMIÑAHUI - MEJIA</v>
      </c>
      <c r="F2077" s="53" t="str">
        <f>IFERROR(VLOOKUP(D2077,[29]CODIGOS!$A$1:$I$1872,7,0),"CODIGO INVALIDO ")</f>
        <v>TANDAPI</v>
      </c>
      <c r="G2077" s="53" t="str">
        <f>IFERROR(VLOOKUP(D2077,[29]CODIGOS!$A$1:$I$1872,8,0),"CODIGO INVALIDO ")</f>
        <v>TANDAPI 1</v>
      </c>
      <c r="H2077" s="53" t="s">
        <v>1593</v>
      </c>
      <c r="I2077" s="53">
        <v>-0.41674294900645498</v>
      </c>
      <c r="J2077" s="53">
        <v>-78.798847218763598</v>
      </c>
      <c r="K2077" s="246">
        <v>45458</v>
      </c>
      <c r="L2077" s="53" t="s">
        <v>30</v>
      </c>
      <c r="M2077" s="53" t="s">
        <v>17</v>
      </c>
      <c r="N2077" s="247">
        <v>5.5555555555555552E-2</v>
      </c>
      <c r="O2077" s="247">
        <v>0.41666666666666669</v>
      </c>
      <c r="P2077" s="53">
        <v>44.52</v>
      </c>
      <c r="Q2077" s="53" t="s">
        <v>46</v>
      </c>
      <c r="R2077" s="53" t="s">
        <v>47</v>
      </c>
      <c r="S2077" s="53" t="s">
        <v>329</v>
      </c>
      <c r="T2077" s="53"/>
      <c r="U2077" s="53" t="s">
        <v>50</v>
      </c>
    </row>
    <row r="2078" spans="1:21" s="186" customFormat="1" ht="14.25" customHeight="1" x14ac:dyDescent="0.25">
      <c r="A2078" s="53" t="str">
        <f>IFERROR(VLOOKUP(D2078,[28]CODIGOS!$A$1:$I$1872,2,0),"CODIGO INVALIDO ")</f>
        <v>ZONA 2</v>
      </c>
      <c r="B2078" s="53" t="str">
        <f>IFERROR(VLOOKUP(D2078,[28]CODIGOS!$A$1:$I$1872,3,0),"CODIGO INVALIDO ")</f>
        <v>PICHINCHA</v>
      </c>
      <c r="C2078" s="53" t="str">
        <f>IFERROR(VLOOKUP(D2078,[28]CODIGOS!$A$1:$I$1872,4,0),"CODIGO INVALIDO ")</f>
        <v>MEJIA</v>
      </c>
      <c r="D2078" s="53" t="s">
        <v>79</v>
      </c>
      <c r="E2078" s="53" t="str">
        <f>IFERROR(VLOOKUP(D2078,[29]CODIGOS!$A$1:$I$1872,6,0),"CODIGO INVALIDO ")</f>
        <v>RUMIÑAHUI - MEJIA</v>
      </c>
      <c r="F2078" s="53" t="str">
        <f>IFERROR(VLOOKUP(D2078,[29]CODIGOS!$A$1:$I$1872,7,0),"CODIGO INVALIDO ")</f>
        <v>TANDAPI</v>
      </c>
      <c r="G2078" s="53" t="str">
        <f>IFERROR(VLOOKUP(D2078,[29]CODIGOS!$A$1:$I$1872,8,0),"CODIGO INVALIDO ")</f>
        <v>TANDAPI 1</v>
      </c>
      <c r="H2078" s="53" t="s">
        <v>1593</v>
      </c>
      <c r="I2078" s="53">
        <v>-0.41210659999999999</v>
      </c>
      <c r="J2078" s="53">
        <v>-78.802127600000006</v>
      </c>
      <c r="K2078" s="246">
        <v>45483</v>
      </c>
      <c r="L2078" s="53" t="s">
        <v>30</v>
      </c>
      <c r="M2078" s="53" t="s">
        <v>17</v>
      </c>
      <c r="N2078" s="247">
        <v>0.84722222222222221</v>
      </c>
      <c r="O2078" s="247">
        <v>0.95833333333333337</v>
      </c>
      <c r="P2078" s="53">
        <v>17.010000000000002</v>
      </c>
      <c r="Q2078" s="53" t="s">
        <v>46</v>
      </c>
      <c r="R2078" s="53" t="s">
        <v>47</v>
      </c>
      <c r="S2078" s="53" t="s">
        <v>176</v>
      </c>
      <c r="T2078" s="53"/>
      <c r="U2078" s="53" t="s">
        <v>50</v>
      </c>
    </row>
    <row r="2079" spans="1:21" s="186" customFormat="1" ht="14.25" customHeight="1" x14ac:dyDescent="0.25">
      <c r="A2079" s="53" t="str">
        <f>IFERROR(VLOOKUP(D2079,[28]CODIGOS!$A$1:$I$1872,2,0),"CODIGO INVALIDO ")</f>
        <v>ZONA 2</v>
      </c>
      <c r="B2079" s="53" t="str">
        <f>IFERROR(VLOOKUP(D2079,[28]CODIGOS!$A$1:$I$1872,3,0),"CODIGO INVALIDO ")</f>
        <v>PICHINCHA</v>
      </c>
      <c r="C2079" s="53" t="str">
        <f>IFERROR(VLOOKUP(D2079,[28]CODIGOS!$A$1:$I$1872,4,0),"CODIGO INVALIDO ")</f>
        <v>MEJIA</v>
      </c>
      <c r="D2079" s="53" t="s">
        <v>79</v>
      </c>
      <c r="E2079" s="53" t="str">
        <f>IFERROR(VLOOKUP(D2079,[29]CODIGOS!$A$1:$I$1872,6,0),"CODIGO INVALIDO ")</f>
        <v>RUMIÑAHUI - MEJIA</v>
      </c>
      <c r="F2079" s="53" t="str">
        <f>IFERROR(VLOOKUP(D2079,[29]CODIGOS!$A$1:$I$1872,7,0),"CODIGO INVALIDO ")</f>
        <v>TANDAPI</v>
      </c>
      <c r="G2079" s="53" t="str">
        <f>IFERROR(VLOOKUP(D2079,[29]CODIGOS!$A$1:$I$1872,8,0),"CODIGO INVALIDO ")</f>
        <v>TANDAPI 1</v>
      </c>
      <c r="H2079" s="53" t="s">
        <v>2630</v>
      </c>
      <c r="I2079" s="53">
        <v>-0.530058662208303</v>
      </c>
      <c r="J2079" s="53">
        <v>-78.5905244093465</v>
      </c>
      <c r="K2079" s="246">
        <v>45484</v>
      </c>
      <c r="L2079" s="53" t="s">
        <v>30</v>
      </c>
      <c r="M2079" s="53" t="s">
        <v>17</v>
      </c>
      <c r="N2079" s="247">
        <v>0.72222222222222221</v>
      </c>
      <c r="O2079" s="247">
        <v>0.79166666666666663</v>
      </c>
      <c r="P2079" s="53">
        <v>31.2</v>
      </c>
      <c r="Q2079" s="53" t="s">
        <v>46</v>
      </c>
      <c r="R2079" s="53" t="s">
        <v>47</v>
      </c>
      <c r="S2079" s="53" t="s">
        <v>83</v>
      </c>
      <c r="T2079" s="53"/>
      <c r="U2079" s="53" t="s">
        <v>50</v>
      </c>
    </row>
    <row r="2080" spans="1:21" s="186" customFormat="1" ht="14.25" customHeight="1" x14ac:dyDescent="0.25">
      <c r="A2080" s="53" t="str">
        <f>IFERROR(VLOOKUP(D2080,[28]CODIGOS!$A$1:$I$1872,2,0),"CODIGO INVALIDO ")</f>
        <v>ZONA 2</v>
      </c>
      <c r="B2080" s="53" t="str">
        <f>IFERROR(VLOOKUP(D2080,[28]CODIGOS!$A$1:$I$1872,3,0),"CODIGO INVALIDO ")</f>
        <v>PICHINCHA</v>
      </c>
      <c r="C2080" s="53" t="str">
        <f>IFERROR(VLOOKUP(D2080,[28]CODIGOS!$A$1:$I$1872,4,0),"CODIGO INVALIDO ")</f>
        <v>MEJIA</v>
      </c>
      <c r="D2080" s="53" t="s">
        <v>79</v>
      </c>
      <c r="E2080" s="53" t="str">
        <f>IFERROR(VLOOKUP(D2080,[29]CODIGOS!$A$1:$I$1872,6,0),"CODIGO INVALIDO ")</f>
        <v>RUMIÑAHUI - MEJIA</v>
      </c>
      <c r="F2080" s="53" t="str">
        <f>IFERROR(VLOOKUP(D2080,[29]CODIGOS!$A$1:$I$1872,7,0),"CODIGO INVALIDO ")</f>
        <v>TANDAPI</v>
      </c>
      <c r="G2080" s="53" t="str">
        <f>IFERROR(VLOOKUP(D2080,[29]CODIGOS!$A$1:$I$1872,8,0),"CODIGO INVALIDO ")</f>
        <v>TANDAPI 1</v>
      </c>
      <c r="H2080" s="53" t="s">
        <v>1593</v>
      </c>
      <c r="I2080" s="53">
        <v>-0.40979739672691701</v>
      </c>
      <c r="J2080" s="53">
        <v>-78.803762504239401</v>
      </c>
      <c r="K2080" s="246">
        <v>45494</v>
      </c>
      <c r="L2080" s="53" t="s">
        <v>30</v>
      </c>
      <c r="M2080" s="53" t="s">
        <v>17</v>
      </c>
      <c r="N2080" s="247">
        <v>0.40625</v>
      </c>
      <c r="O2080" s="247">
        <v>0.58402777777777781</v>
      </c>
      <c r="P2080" s="53">
        <v>27.55</v>
      </c>
      <c r="Q2080" s="53" t="s">
        <v>46</v>
      </c>
      <c r="R2080" s="53" t="s">
        <v>47</v>
      </c>
      <c r="S2080" s="53" t="s">
        <v>161</v>
      </c>
      <c r="T2080" s="53"/>
      <c r="U2080" s="53" t="s">
        <v>50</v>
      </c>
    </row>
    <row r="2081" spans="1:21" s="186" customFormat="1" ht="14.25" customHeight="1" x14ac:dyDescent="0.25">
      <c r="A2081" s="53" t="str">
        <f>IFERROR(VLOOKUP(D2081,[28]CODIGOS!$A$1:$I$1872,2,0),"CODIGO INVALIDO ")</f>
        <v>ZONA 2</v>
      </c>
      <c r="B2081" s="53" t="str">
        <f>IFERROR(VLOOKUP(D2081,[28]CODIGOS!$A$1:$I$1872,3,0),"CODIGO INVALIDO ")</f>
        <v>PICHINCHA</v>
      </c>
      <c r="C2081" s="53" t="str">
        <f>IFERROR(VLOOKUP(D2081,[28]CODIGOS!$A$1:$I$1872,4,0),"CODIGO INVALIDO ")</f>
        <v>MEJIA</v>
      </c>
      <c r="D2081" s="53" t="s">
        <v>79</v>
      </c>
      <c r="E2081" s="53" t="str">
        <f>IFERROR(VLOOKUP(D2081,[29]CODIGOS!$A$1:$I$1872,6,0),"CODIGO INVALIDO ")</f>
        <v>RUMIÑAHUI - MEJIA</v>
      </c>
      <c r="F2081" s="53" t="str">
        <f>IFERROR(VLOOKUP(D2081,[29]CODIGOS!$A$1:$I$1872,7,0),"CODIGO INVALIDO ")</f>
        <v>TANDAPI</v>
      </c>
      <c r="G2081" s="53" t="str">
        <f>IFERROR(VLOOKUP(D2081,[29]CODIGOS!$A$1:$I$1872,8,0),"CODIGO INVALIDO ")</f>
        <v>TANDAPI 1</v>
      </c>
      <c r="H2081" s="53" t="s">
        <v>1593</v>
      </c>
      <c r="I2081" s="53">
        <v>-0.41210659999999999</v>
      </c>
      <c r="J2081" s="53">
        <v>-78.802319320442805</v>
      </c>
      <c r="K2081" s="246">
        <v>45544</v>
      </c>
      <c r="L2081" s="53" t="s">
        <v>30</v>
      </c>
      <c r="M2081" s="53" t="s">
        <v>17</v>
      </c>
      <c r="N2081" s="247">
        <v>0.29166666666666669</v>
      </c>
      <c r="O2081" s="247">
        <v>0.33333333333333331</v>
      </c>
      <c r="P2081" s="53">
        <v>33.159999999999997</v>
      </c>
      <c r="Q2081" s="53" t="s">
        <v>46</v>
      </c>
      <c r="R2081" s="53" t="s">
        <v>109</v>
      </c>
      <c r="S2081" s="53" t="s">
        <v>65</v>
      </c>
      <c r="T2081" s="53"/>
      <c r="U2081" s="53" t="s">
        <v>50</v>
      </c>
    </row>
    <row r="2082" spans="1:21" s="186" customFormat="1" ht="14.25" customHeight="1" x14ac:dyDescent="0.25">
      <c r="A2082" s="53" t="str">
        <f>IFERROR(VLOOKUP(D2082,[28]CODIGOS!$A$1:$I$1872,2,0),"CODIGO INVALIDO ")</f>
        <v>ZONA 2</v>
      </c>
      <c r="B2082" s="53" t="str">
        <f>IFERROR(VLOOKUP(D2082,[28]CODIGOS!$A$1:$I$1872,3,0),"CODIGO INVALIDO ")</f>
        <v>PICHINCHA</v>
      </c>
      <c r="C2082" s="53" t="str">
        <f>IFERROR(VLOOKUP(D2082,[28]CODIGOS!$A$1:$I$1872,4,0),"CODIGO INVALIDO ")</f>
        <v>MEJIA</v>
      </c>
      <c r="D2082" s="53" t="s">
        <v>79</v>
      </c>
      <c r="E2082" s="53" t="str">
        <f>IFERROR(VLOOKUP(D2082,[29]CODIGOS!$A$1:$I$1872,6,0),"CODIGO INVALIDO ")</f>
        <v>RUMIÑAHUI - MEJIA</v>
      </c>
      <c r="F2082" s="53" t="str">
        <f>IFERROR(VLOOKUP(D2082,[29]CODIGOS!$A$1:$I$1872,7,0),"CODIGO INVALIDO ")</f>
        <v>TANDAPI</v>
      </c>
      <c r="G2082" s="53" t="str">
        <f>IFERROR(VLOOKUP(D2082,[29]CODIGOS!$A$1:$I$1872,8,0),"CODIGO INVALIDO ")</f>
        <v>TANDAPI 1</v>
      </c>
      <c r="H2082" s="53" t="s">
        <v>1593</v>
      </c>
      <c r="I2082" s="53">
        <v>-0.41210659999999999</v>
      </c>
      <c r="J2082" s="53">
        <v>-78.802127600000006</v>
      </c>
      <c r="K2082" s="246">
        <v>45549</v>
      </c>
      <c r="L2082" s="53" t="s">
        <v>30</v>
      </c>
      <c r="M2082" s="53" t="s">
        <v>17</v>
      </c>
      <c r="N2082" s="247">
        <v>0.22916666666666666</v>
      </c>
      <c r="O2082" s="247">
        <v>0.29166666666666669</v>
      </c>
      <c r="P2082" s="53">
        <v>20.2</v>
      </c>
      <c r="Q2082" s="53" t="s">
        <v>46</v>
      </c>
      <c r="R2082" s="53" t="s">
        <v>109</v>
      </c>
      <c r="S2082" s="53" t="s">
        <v>772</v>
      </c>
      <c r="T2082" s="53"/>
      <c r="U2082" s="53" t="s">
        <v>50</v>
      </c>
    </row>
    <row r="2083" spans="1:21" s="186" customFormat="1" ht="14.25" customHeight="1" x14ac:dyDescent="0.25">
      <c r="A2083" s="53" t="str">
        <f>IFERROR(VLOOKUP(D2083,[28]CODIGOS!$A$1:$I$1872,2,0),"CODIGO INVALIDO ")</f>
        <v>ZONA 2</v>
      </c>
      <c r="B2083" s="53" t="str">
        <f>IFERROR(VLOOKUP(D2083,[28]CODIGOS!$A$1:$I$1872,3,0),"CODIGO INVALIDO ")</f>
        <v>PICHINCHA</v>
      </c>
      <c r="C2083" s="53" t="str">
        <f>IFERROR(VLOOKUP(D2083,[28]CODIGOS!$A$1:$I$1872,4,0),"CODIGO INVALIDO ")</f>
        <v>MEJIA</v>
      </c>
      <c r="D2083" s="53" t="s">
        <v>79</v>
      </c>
      <c r="E2083" s="53" t="str">
        <f>IFERROR(VLOOKUP(D2083,[29]CODIGOS!$A$1:$I$1872,6,0),"CODIGO INVALIDO ")</f>
        <v>RUMIÑAHUI - MEJIA</v>
      </c>
      <c r="F2083" s="53" t="str">
        <f>IFERROR(VLOOKUP(D2083,[29]CODIGOS!$A$1:$I$1872,7,0),"CODIGO INVALIDO ")</f>
        <v>TANDAPI</v>
      </c>
      <c r="G2083" s="53" t="str">
        <f>IFERROR(VLOOKUP(D2083,[29]CODIGOS!$A$1:$I$1872,8,0),"CODIGO INVALIDO ")</f>
        <v>TANDAPI 1</v>
      </c>
      <c r="H2083" s="53" t="s">
        <v>1593</v>
      </c>
      <c r="I2083" s="53">
        <v>-0.41173130338095798</v>
      </c>
      <c r="J2083" s="53">
        <v>-78.802319320442805</v>
      </c>
      <c r="K2083" s="246">
        <v>45551</v>
      </c>
      <c r="L2083" s="53" t="s">
        <v>30</v>
      </c>
      <c r="M2083" s="53" t="s">
        <v>17</v>
      </c>
      <c r="N2083" s="247">
        <v>0.6875</v>
      </c>
      <c r="O2083" s="247">
        <v>0.72916666666666663</v>
      </c>
      <c r="P2083" s="53">
        <v>23.8</v>
      </c>
      <c r="Q2083" s="53" t="s">
        <v>46</v>
      </c>
      <c r="R2083" s="53" t="s">
        <v>109</v>
      </c>
      <c r="S2083" s="53" t="s">
        <v>288</v>
      </c>
      <c r="T2083" s="53"/>
      <c r="U2083" s="53" t="s">
        <v>50</v>
      </c>
    </row>
    <row r="2084" spans="1:21" s="186" customFormat="1" ht="14.25" customHeight="1" x14ac:dyDescent="0.25">
      <c r="A2084" s="53" t="str">
        <f>IFERROR(VLOOKUP(D2084,[28]CODIGOS!$A$1:$I$1872,2,0),"CODIGO INVALIDO ")</f>
        <v>ZONA 2</v>
      </c>
      <c r="B2084" s="53" t="str">
        <f>IFERROR(VLOOKUP(D2084,[28]CODIGOS!$A$1:$I$1872,3,0),"CODIGO INVALIDO ")</f>
        <v>PICHINCHA</v>
      </c>
      <c r="C2084" s="53" t="str">
        <f>IFERROR(VLOOKUP(D2084,[28]CODIGOS!$A$1:$I$1872,4,0),"CODIGO INVALIDO ")</f>
        <v>MEJIA</v>
      </c>
      <c r="D2084" s="53" t="s">
        <v>79</v>
      </c>
      <c r="E2084" s="53" t="str">
        <f>IFERROR(VLOOKUP(D2084,[29]CODIGOS!$A$1:$I$1872,6,0),"CODIGO INVALIDO ")</f>
        <v>RUMIÑAHUI - MEJIA</v>
      </c>
      <c r="F2084" s="53" t="str">
        <f>IFERROR(VLOOKUP(D2084,[29]CODIGOS!$A$1:$I$1872,7,0),"CODIGO INVALIDO ")</f>
        <v>TANDAPI</v>
      </c>
      <c r="G2084" s="53" t="str">
        <f>IFERROR(VLOOKUP(D2084,[29]CODIGOS!$A$1:$I$1872,8,0),"CODIGO INVALIDO ")</f>
        <v>TANDAPI 1</v>
      </c>
      <c r="H2084" s="53" t="s">
        <v>1593</v>
      </c>
      <c r="I2084" s="53">
        <v>-0.41200433048950902</v>
      </c>
      <c r="J2084" s="53">
        <v>-78.802318998982997</v>
      </c>
      <c r="K2084" s="246">
        <v>45574</v>
      </c>
      <c r="L2084" s="53" t="s">
        <v>30</v>
      </c>
      <c r="M2084" s="53" t="s">
        <v>17</v>
      </c>
      <c r="N2084" s="247">
        <v>0.34722222222222227</v>
      </c>
      <c r="O2084" s="247">
        <v>0.45833333333333331</v>
      </c>
      <c r="P2084" s="53">
        <v>35</v>
      </c>
      <c r="Q2084" s="53" t="s">
        <v>46</v>
      </c>
      <c r="R2084" s="53" t="s">
        <v>47</v>
      </c>
      <c r="S2084" s="53" t="s">
        <v>83</v>
      </c>
      <c r="T2084" s="53"/>
      <c r="U2084" s="53" t="s">
        <v>50</v>
      </c>
    </row>
    <row r="2085" spans="1:21" s="186" customFormat="1" ht="14.25" customHeight="1" x14ac:dyDescent="0.25">
      <c r="A2085" s="53" t="str">
        <f>IFERROR(VLOOKUP(D2085,[28]CODIGOS!$A$1:$I$1872,2,0),"CODIGO INVALIDO ")</f>
        <v>ZONA 2</v>
      </c>
      <c r="B2085" s="53" t="str">
        <f>IFERROR(VLOOKUP(D2085,[28]CODIGOS!$A$1:$I$1872,3,0),"CODIGO INVALIDO ")</f>
        <v>PICHINCHA</v>
      </c>
      <c r="C2085" s="53" t="str">
        <f>IFERROR(VLOOKUP(D2085,[28]CODIGOS!$A$1:$I$1872,4,0),"CODIGO INVALIDO ")</f>
        <v>MEJIA</v>
      </c>
      <c r="D2085" s="53" t="s">
        <v>79</v>
      </c>
      <c r="E2085" s="53" t="str">
        <f>IFERROR(VLOOKUP(D2085,[29]CODIGOS!$A$1:$I$1872,6,0),"CODIGO INVALIDO ")</f>
        <v>RUMIÑAHUI - MEJIA</v>
      </c>
      <c r="F2085" s="53" t="str">
        <f>IFERROR(VLOOKUP(D2085,[29]CODIGOS!$A$1:$I$1872,7,0),"CODIGO INVALIDO ")</f>
        <v>TANDAPI</v>
      </c>
      <c r="G2085" s="53" t="str">
        <f>IFERROR(VLOOKUP(D2085,[29]CODIGOS!$A$1:$I$1872,8,0),"CODIGO INVALIDO ")</f>
        <v>TANDAPI 1</v>
      </c>
      <c r="H2085" s="53" t="s">
        <v>1593</v>
      </c>
      <c r="I2085" s="53">
        <v>-0.41200433048950902</v>
      </c>
      <c r="J2085" s="53">
        <v>-78.802318998982997</v>
      </c>
      <c r="K2085" s="246">
        <v>45575</v>
      </c>
      <c r="L2085" s="53" t="s">
        <v>30</v>
      </c>
      <c r="M2085" s="53" t="s">
        <v>17</v>
      </c>
      <c r="N2085" s="247">
        <v>0.90277777777777779</v>
      </c>
      <c r="O2085" s="247">
        <v>0.69166666666666676</v>
      </c>
      <c r="P2085" s="53">
        <v>31.42</v>
      </c>
      <c r="Q2085" s="53" t="s">
        <v>46</v>
      </c>
      <c r="R2085" s="53" t="s">
        <v>47</v>
      </c>
      <c r="S2085" s="53" t="s">
        <v>176</v>
      </c>
      <c r="T2085" s="53"/>
      <c r="U2085" s="53" t="s">
        <v>50</v>
      </c>
    </row>
    <row r="2086" spans="1:21" s="186" customFormat="1" ht="14.25" customHeight="1" x14ac:dyDescent="0.25">
      <c r="A2086" s="53" t="str">
        <f>IFERROR(VLOOKUP(D2086,[28]CODIGOS!$A$1:$I$1872,2,0),"CODIGO INVALIDO ")</f>
        <v>ZONA 2</v>
      </c>
      <c r="B2086" s="53" t="str">
        <f>IFERROR(VLOOKUP(D2086,[28]CODIGOS!$A$1:$I$1872,3,0),"CODIGO INVALIDO ")</f>
        <v>PICHINCHA</v>
      </c>
      <c r="C2086" s="53" t="str">
        <f>IFERROR(VLOOKUP(D2086,[28]CODIGOS!$A$1:$I$1872,4,0),"CODIGO INVALIDO ")</f>
        <v>MEJIA</v>
      </c>
      <c r="D2086" s="53" t="s">
        <v>79</v>
      </c>
      <c r="E2086" s="53" t="str">
        <f>IFERROR(VLOOKUP(D2086,[29]CODIGOS!$A$1:$I$1872,6,0),"CODIGO INVALIDO ")</f>
        <v>RUMIÑAHUI - MEJIA</v>
      </c>
      <c r="F2086" s="53" t="str">
        <f>IFERROR(VLOOKUP(D2086,[29]CODIGOS!$A$1:$I$1872,7,0),"CODIGO INVALIDO ")</f>
        <v>TANDAPI</v>
      </c>
      <c r="G2086" s="53" t="str">
        <f>IFERROR(VLOOKUP(D2086,[29]CODIGOS!$A$1:$I$1872,8,0),"CODIGO INVALIDO ")</f>
        <v>TANDAPI 1</v>
      </c>
      <c r="H2086" s="53" t="s">
        <v>2631</v>
      </c>
      <c r="I2086" s="53">
        <v>-0.52930433123083798</v>
      </c>
      <c r="J2086" s="53">
        <v>-78.565552003382294</v>
      </c>
      <c r="K2086" s="246">
        <v>45622</v>
      </c>
      <c r="L2086" s="53" t="s">
        <v>30</v>
      </c>
      <c r="M2086" s="53" t="s">
        <v>17</v>
      </c>
      <c r="N2086" s="247">
        <v>0.66666666666666663</v>
      </c>
      <c r="O2086" s="247">
        <v>0.72986111111111107</v>
      </c>
      <c r="P2086" s="53">
        <v>11.42</v>
      </c>
      <c r="Q2086" s="53" t="s">
        <v>46</v>
      </c>
      <c r="R2086" s="53" t="s">
        <v>47</v>
      </c>
      <c r="S2086" s="53" t="s">
        <v>49</v>
      </c>
      <c r="T2086" s="53"/>
      <c r="U2086" s="53" t="s">
        <v>50</v>
      </c>
    </row>
    <row r="2087" spans="1:21" s="186" customFormat="1" ht="14.25" customHeight="1" x14ac:dyDescent="0.25">
      <c r="A2087" s="53" t="str">
        <f>IFERROR(VLOOKUP(D2087,[28]CODIGOS!$A$1:$I$1872,2,0),"CODIGO INVALIDO ")</f>
        <v>ZONA 2</v>
      </c>
      <c r="B2087" s="53" t="str">
        <f>IFERROR(VLOOKUP(D2087,[28]CODIGOS!$A$1:$I$1872,3,0),"CODIGO INVALIDO ")</f>
        <v>PICHINCHA</v>
      </c>
      <c r="C2087" s="53" t="str">
        <f>IFERROR(VLOOKUP(D2087,[28]CODIGOS!$A$1:$I$1872,4,0),"CODIGO INVALIDO ")</f>
        <v>MEJIA</v>
      </c>
      <c r="D2087" s="53" t="s">
        <v>79</v>
      </c>
      <c r="E2087" s="53" t="str">
        <f>IFERROR(VLOOKUP(D2087,[29]CODIGOS!$A$1:$I$1872,6,0),"CODIGO INVALIDO ")</f>
        <v>RUMIÑAHUI - MEJIA</v>
      </c>
      <c r="F2087" s="53" t="str">
        <f>IFERROR(VLOOKUP(D2087,[29]CODIGOS!$A$1:$I$1872,7,0),"CODIGO INVALIDO ")</f>
        <v>TANDAPI</v>
      </c>
      <c r="G2087" s="53" t="str">
        <f>IFERROR(VLOOKUP(D2087,[29]CODIGOS!$A$1:$I$1872,8,0),"CODIGO INVALIDO ")</f>
        <v>TANDAPI 1</v>
      </c>
      <c r="H2087" s="53" t="s">
        <v>2632</v>
      </c>
      <c r="I2087" s="53">
        <v>-0.52850569830119598</v>
      </c>
      <c r="J2087" s="53">
        <v>-78.596330881118703</v>
      </c>
      <c r="K2087" s="246">
        <v>45630</v>
      </c>
      <c r="L2087" s="53" t="s">
        <v>30</v>
      </c>
      <c r="M2087" s="53" t="s">
        <v>17</v>
      </c>
      <c r="N2087" s="247">
        <v>0.41666666666666669</v>
      </c>
      <c r="O2087" s="247">
        <v>0.45833333333333331</v>
      </c>
      <c r="P2087" s="53">
        <v>19.61</v>
      </c>
      <c r="Q2087" s="53" t="s">
        <v>46</v>
      </c>
      <c r="R2087" s="53" t="s">
        <v>47</v>
      </c>
      <c r="S2087" s="53" t="s">
        <v>538</v>
      </c>
      <c r="T2087" s="53" t="s">
        <v>166</v>
      </c>
      <c r="U2087" s="53" t="s">
        <v>50</v>
      </c>
    </row>
    <row r="2088" spans="1:21" s="186" customFormat="1" ht="14.25" customHeight="1" x14ac:dyDescent="0.25">
      <c r="A2088" s="53" t="str">
        <f>IFERROR(VLOOKUP(D2088,[28]CODIGOS!$A$1:$I$1872,2,0),"CODIGO INVALIDO ")</f>
        <v>ZONA 2</v>
      </c>
      <c r="B2088" s="53" t="str">
        <f>IFERROR(VLOOKUP(D2088,[28]CODIGOS!$A$1:$I$1872,3,0),"CODIGO INVALIDO ")</f>
        <v>PICHINCHA</v>
      </c>
      <c r="C2088" s="53" t="str">
        <f>IFERROR(VLOOKUP(D2088,[28]CODIGOS!$A$1:$I$1872,4,0),"CODIGO INVALIDO ")</f>
        <v>MEJIA</v>
      </c>
      <c r="D2088" s="53" t="s">
        <v>79</v>
      </c>
      <c r="E2088" s="53" t="str">
        <f>IFERROR(VLOOKUP(D2088,[29]CODIGOS!$A$1:$I$1872,6,0),"CODIGO INVALIDO ")</f>
        <v>RUMIÑAHUI - MEJIA</v>
      </c>
      <c r="F2088" s="53" t="str">
        <f>IFERROR(VLOOKUP(D2088,[29]CODIGOS!$A$1:$I$1872,7,0),"CODIGO INVALIDO ")</f>
        <v>TANDAPI</v>
      </c>
      <c r="G2088" s="53" t="str">
        <f>IFERROR(VLOOKUP(D2088,[29]CODIGOS!$A$1:$I$1872,8,0),"CODIGO INVALIDO ")</f>
        <v>TANDAPI 1</v>
      </c>
      <c r="H2088" s="53" t="s">
        <v>2633</v>
      </c>
      <c r="I2088" s="53">
        <v>-0.46702106213056799</v>
      </c>
      <c r="J2088" s="53">
        <f>-78.5843789577484</f>
        <v>-78.584378957748399</v>
      </c>
      <c r="K2088" s="246">
        <v>45630</v>
      </c>
      <c r="L2088" s="53" t="s">
        <v>30</v>
      </c>
      <c r="M2088" s="53" t="s">
        <v>17</v>
      </c>
      <c r="N2088" s="247">
        <v>0.5</v>
      </c>
      <c r="O2088" s="247">
        <v>0.54166666666666663</v>
      </c>
      <c r="P2088" s="53">
        <v>5.04</v>
      </c>
      <c r="Q2088" s="53" t="s">
        <v>46</v>
      </c>
      <c r="R2088" s="53" t="s">
        <v>47</v>
      </c>
      <c r="S2088" s="53" t="s">
        <v>1165</v>
      </c>
      <c r="T2088" s="53"/>
      <c r="U2088" s="53" t="s">
        <v>50</v>
      </c>
    </row>
    <row r="2089" spans="1:21" s="186" customFormat="1" ht="14.25" customHeight="1" x14ac:dyDescent="0.25">
      <c r="A2089" s="53" t="str">
        <f>IFERROR(VLOOKUP(D2089,[28]CODIGOS!$A$1:$I$1872,2,0),"CODIGO INVALIDO ")</f>
        <v>ZONA 2</v>
      </c>
      <c r="B2089" s="53" t="str">
        <f>IFERROR(VLOOKUP(D2089,[28]CODIGOS!$A$1:$I$1872,3,0),"CODIGO INVALIDO ")</f>
        <v>PICHINCHA</v>
      </c>
      <c r="C2089" s="53" t="str">
        <f>IFERROR(VLOOKUP(D2089,[28]CODIGOS!$A$1:$I$1872,4,0),"CODIGO INVALIDO ")</f>
        <v>MEJIA</v>
      </c>
      <c r="D2089" s="53" t="s">
        <v>79</v>
      </c>
      <c r="E2089" s="53" t="str">
        <f>IFERROR(VLOOKUP(D2089,[29]CODIGOS!$A$1:$I$1872,6,0),"CODIGO INVALIDO ")</f>
        <v>RUMIÑAHUI - MEJIA</v>
      </c>
      <c r="F2089" s="53" t="str">
        <f>IFERROR(VLOOKUP(D2089,[29]CODIGOS!$A$1:$I$1872,7,0),"CODIGO INVALIDO ")</f>
        <v>TANDAPI</v>
      </c>
      <c r="G2089" s="53" t="str">
        <f>IFERROR(VLOOKUP(D2089,[29]CODIGOS!$A$1:$I$1872,8,0),"CODIGO INVALIDO ")</f>
        <v>TANDAPI 1</v>
      </c>
      <c r="H2089" s="53" t="s">
        <v>2634</v>
      </c>
      <c r="I2089" s="53">
        <v>-0.46608768433897901</v>
      </c>
      <c r="J2089" s="53">
        <f>-78.5840570926666</f>
        <v>-78.584057092666598</v>
      </c>
      <c r="K2089" s="246">
        <v>45630</v>
      </c>
      <c r="L2089" s="53" t="s">
        <v>30</v>
      </c>
      <c r="M2089" s="53" t="s">
        <v>17</v>
      </c>
      <c r="N2089" s="247">
        <v>0.58333333333333337</v>
      </c>
      <c r="O2089" s="247">
        <v>0.625</v>
      </c>
      <c r="P2089" s="53">
        <v>3.32</v>
      </c>
      <c r="Q2089" s="53" t="s">
        <v>46</v>
      </c>
      <c r="R2089" s="53" t="s">
        <v>47</v>
      </c>
      <c r="S2089" s="53" t="s">
        <v>448</v>
      </c>
      <c r="T2089" s="53" t="s">
        <v>382</v>
      </c>
      <c r="U2089" s="53" t="s">
        <v>50</v>
      </c>
    </row>
    <row r="2090" spans="1:21" s="186" customFormat="1" ht="14.25" customHeight="1" x14ac:dyDescent="0.25">
      <c r="A2090" s="53" t="str">
        <f>IFERROR(VLOOKUP(D2090,[28]CODIGOS!$A$1:$I$1872,2,0),"CODIGO INVALIDO ")</f>
        <v>ZONA 2</v>
      </c>
      <c r="B2090" s="53" t="str">
        <f>IFERROR(VLOOKUP(D2090,[28]CODIGOS!$A$1:$I$1872,3,0),"CODIGO INVALIDO ")</f>
        <v>PICHINCHA</v>
      </c>
      <c r="C2090" s="53" t="str">
        <f>IFERROR(VLOOKUP(D2090,[28]CODIGOS!$A$1:$I$1872,4,0),"CODIGO INVALIDO ")</f>
        <v>MEJIA</v>
      </c>
      <c r="D2090" s="53" t="s">
        <v>79</v>
      </c>
      <c r="E2090" s="53" t="str">
        <f>IFERROR(VLOOKUP(D2090,[29]CODIGOS!$A$1:$I$1872,6,0),"CODIGO INVALIDO ")</f>
        <v>RUMIÑAHUI - MEJIA</v>
      </c>
      <c r="F2090" s="53" t="str">
        <f>IFERROR(VLOOKUP(D2090,[29]CODIGOS!$A$1:$I$1872,7,0),"CODIGO INVALIDO ")</f>
        <v>TANDAPI</v>
      </c>
      <c r="G2090" s="53" t="str">
        <f>IFERROR(VLOOKUP(D2090,[29]CODIGOS!$A$1:$I$1872,8,0),"CODIGO INVALIDO ")</f>
        <v>TANDAPI 1</v>
      </c>
      <c r="H2090" s="53" t="s">
        <v>2635</v>
      </c>
      <c r="I2090" s="53">
        <v>-0.42693036977950599</v>
      </c>
      <c r="J2090" s="53">
        <v>-78.788932190652204</v>
      </c>
      <c r="K2090" s="246">
        <v>45647</v>
      </c>
      <c r="L2090" s="53" t="s">
        <v>30</v>
      </c>
      <c r="M2090" s="53" t="s">
        <v>17</v>
      </c>
      <c r="N2090" s="247">
        <v>6.25E-2</v>
      </c>
      <c r="O2090" s="247">
        <v>0.10416666666666667</v>
      </c>
      <c r="P2090" s="53">
        <v>25.55</v>
      </c>
      <c r="Q2090" s="53" t="s">
        <v>46</v>
      </c>
      <c r="R2090" s="53" t="s">
        <v>47</v>
      </c>
      <c r="S2090" s="53" t="s">
        <v>372</v>
      </c>
      <c r="T2090" s="53"/>
      <c r="U2090" s="53" t="s">
        <v>50</v>
      </c>
    </row>
    <row r="2091" spans="1:21" s="186" customFormat="1" ht="14.25" customHeight="1" x14ac:dyDescent="0.25">
      <c r="A2091" s="53" t="str">
        <f>IFERROR(VLOOKUP(D2091,[28]CODIGOS!$A$1:$I$1872,2,0),"CODIGO INVALIDO ")</f>
        <v>ZONA 2</v>
      </c>
      <c r="B2091" s="53" t="str">
        <f>IFERROR(VLOOKUP(D2091,[28]CODIGOS!$A$1:$I$1872,3,0),"CODIGO INVALIDO ")</f>
        <v>PICHINCHA</v>
      </c>
      <c r="C2091" s="53" t="str">
        <f>IFERROR(VLOOKUP(D2091,[28]CODIGOS!$A$1:$I$1872,4,0),"CODIGO INVALIDO ")</f>
        <v>SAN MIGUEL DE LOS BANCOS</v>
      </c>
      <c r="D2091" s="53" t="s">
        <v>521</v>
      </c>
      <c r="E2091" s="53" t="str">
        <f>IFERROR(VLOOKUP(D2091,[29]CODIGOS!$A$1:$I$1872,6,0),"CODIGO INVALIDO ")</f>
        <v>NOROCCIDENTE</v>
      </c>
      <c r="F2091" s="53" t="str">
        <f>IFERROR(VLOOKUP(D2091,[29]CODIGOS!$A$1:$I$1872,7,0),"CODIGO INVALIDO ")</f>
        <v>LOS BANCOS</v>
      </c>
      <c r="G2091" s="53" t="str">
        <f>IFERROR(VLOOKUP(D2091,[29]CODIGOS!$A$1:$I$1872,8,0),"CODIGO INVALIDO ")</f>
        <v>LOS BANCOS 3</v>
      </c>
      <c r="H2091" s="53" t="s">
        <v>2636</v>
      </c>
      <c r="I2091" s="53">
        <v>2.3514305423364398E-2</v>
      </c>
      <c r="J2091" s="53">
        <v>-78.892588459062907</v>
      </c>
      <c r="K2091" s="246">
        <v>45503</v>
      </c>
      <c r="L2091" s="53" t="s">
        <v>129</v>
      </c>
      <c r="M2091" s="53" t="s">
        <v>17</v>
      </c>
      <c r="N2091" s="247">
        <v>0.47916666666666669</v>
      </c>
      <c r="O2091" s="247">
        <v>0.83472222222222225</v>
      </c>
      <c r="P2091" s="53">
        <v>6.72</v>
      </c>
      <c r="Q2091" s="53" t="s">
        <v>46</v>
      </c>
      <c r="R2091" s="53" t="s">
        <v>47</v>
      </c>
      <c r="S2091" s="53" t="s">
        <v>2637</v>
      </c>
      <c r="T2091" s="53" t="s">
        <v>1940</v>
      </c>
      <c r="U2091" s="53" t="s">
        <v>50</v>
      </c>
    </row>
    <row r="2092" spans="1:21" s="186" customFormat="1" ht="14.25" customHeight="1" x14ac:dyDescent="0.25">
      <c r="A2092" s="53" t="str">
        <f>IFERROR(VLOOKUP(D2092,[28]CODIGOS!$A$1:$I$1872,2,0),"CODIGO INVALIDO ")</f>
        <v>ZONA 2</v>
      </c>
      <c r="B2092" s="53" t="str">
        <f>IFERROR(VLOOKUP(D2092,[28]CODIGOS!$A$1:$I$1872,3,0),"CODIGO INVALIDO ")</f>
        <v>PICHINCHA</v>
      </c>
      <c r="C2092" s="53" t="str">
        <f>IFERROR(VLOOKUP(D2092,[28]CODIGOS!$A$1:$I$1872,4,0),"CODIGO INVALIDO ")</f>
        <v>SAN MIGUEL DE LOS BANCOS</v>
      </c>
      <c r="D2092" s="53" t="s">
        <v>521</v>
      </c>
      <c r="E2092" s="53" t="str">
        <f>IFERROR(VLOOKUP(D2092,[29]CODIGOS!$A$1:$I$1872,6,0),"CODIGO INVALIDO ")</f>
        <v>NOROCCIDENTE</v>
      </c>
      <c r="F2092" s="53" t="str">
        <f>IFERROR(VLOOKUP(D2092,[29]CODIGOS!$A$1:$I$1872,7,0),"CODIGO INVALIDO ")</f>
        <v>LOS BANCOS</v>
      </c>
      <c r="G2092" s="53" t="str">
        <f>IFERROR(VLOOKUP(D2092,[29]CODIGOS!$A$1:$I$1872,8,0),"CODIGO INVALIDO ")</f>
        <v>LOS BANCOS 3</v>
      </c>
      <c r="H2092" s="53" t="s">
        <v>2638</v>
      </c>
      <c r="I2092" s="53">
        <v>2.3718707928915402E-2</v>
      </c>
      <c r="J2092" s="53">
        <v>-78.888675561227501</v>
      </c>
      <c r="K2092" s="246">
        <v>45503</v>
      </c>
      <c r="L2092" s="53" t="s">
        <v>129</v>
      </c>
      <c r="M2092" s="53" t="s">
        <v>17</v>
      </c>
      <c r="N2092" s="247">
        <v>0.54166666666666663</v>
      </c>
      <c r="O2092" s="247">
        <v>0.8520833333333333</v>
      </c>
      <c r="P2092" s="53">
        <v>8.36</v>
      </c>
      <c r="Q2092" s="53" t="s">
        <v>46</v>
      </c>
      <c r="R2092" s="53" t="s">
        <v>47</v>
      </c>
      <c r="S2092" s="53" t="s">
        <v>176</v>
      </c>
      <c r="T2092" s="53" t="s">
        <v>396</v>
      </c>
      <c r="U2092" s="53" t="s">
        <v>50</v>
      </c>
    </row>
    <row r="2093" spans="1:21" s="186" customFormat="1" ht="14.25" customHeight="1" x14ac:dyDescent="0.25">
      <c r="A2093" s="53" t="str">
        <f>IFERROR(VLOOKUP(D2093,[28]CODIGOS!$A$1:$I$1872,2,0),"CODIGO INVALIDO ")</f>
        <v>ZONA 2</v>
      </c>
      <c r="B2093" s="53" t="str">
        <f>IFERROR(VLOOKUP(D2093,[28]CODIGOS!$A$1:$I$1872,3,0),"CODIGO INVALIDO ")</f>
        <v>PICHINCHA</v>
      </c>
      <c r="C2093" s="53" t="str">
        <f>IFERROR(VLOOKUP(D2093,[28]CODIGOS!$A$1:$I$1872,4,0),"CODIGO INVALIDO ")</f>
        <v>SAN MIGUEL DE LOS BANCOS</v>
      </c>
      <c r="D2093" s="53" t="s">
        <v>521</v>
      </c>
      <c r="E2093" s="53" t="str">
        <f>IFERROR(VLOOKUP(D2093,[29]CODIGOS!$A$1:$I$1872,6,0),"CODIGO INVALIDO ")</f>
        <v>NOROCCIDENTE</v>
      </c>
      <c r="F2093" s="53" t="str">
        <f>IFERROR(VLOOKUP(D2093,[29]CODIGOS!$A$1:$I$1872,7,0),"CODIGO INVALIDO ")</f>
        <v>LOS BANCOS</v>
      </c>
      <c r="G2093" s="53" t="str">
        <f>IFERROR(VLOOKUP(D2093,[29]CODIGOS!$A$1:$I$1872,8,0),"CODIGO INVALIDO ")</f>
        <v>LOS BANCOS 3</v>
      </c>
      <c r="H2093" s="53" t="s">
        <v>411</v>
      </c>
      <c r="I2093" s="53">
        <v>2.3711615784675E-2</v>
      </c>
      <c r="J2093" s="53">
        <v>-78.882214941564996</v>
      </c>
      <c r="K2093" s="246">
        <v>45503</v>
      </c>
      <c r="L2093" s="53" t="s">
        <v>129</v>
      </c>
      <c r="M2093" s="53" t="s">
        <v>17</v>
      </c>
      <c r="N2093" s="247">
        <v>0.60416666666666663</v>
      </c>
      <c r="O2093" s="247">
        <v>0.86875000000000002</v>
      </c>
      <c r="P2093" s="53">
        <v>3.61</v>
      </c>
      <c r="Q2093" s="53" t="s">
        <v>46</v>
      </c>
      <c r="R2093" s="53" t="s">
        <v>47</v>
      </c>
      <c r="S2093" s="53" t="s">
        <v>1940</v>
      </c>
      <c r="T2093" s="53" t="s">
        <v>696</v>
      </c>
      <c r="U2093" s="53" t="s">
        <v>50</v>
      </c>
    </row>
    <row r="2094" spans="1:21" s="186" customFormat="1" ht="14.25" customHeight="1" x14ac:dyDescent="0.25">
      <c r="A2094" s="53" t="str">
        <f>IFERROR(VLOOKUP(D2094,[28]CODIGOS!$A$1:$I$1872,2,0),"CODIGO INVALIDO ")</f>
        <v>ZONA 2</v>
      </c>
      <c r="B2094" s="53" t="str">
        <f>IFERROR(VLOOKUP(D2094,[28]CODIGOS!$A$1:$I$1872,3,0),"CODIGO INVALIDO ")</f>
        <v>PICHINCHA</v>
      </c>
      <c r="C2094" s="53" t="str">
        <f>IFERROR(VLOOKUP(D2094,[28]CODIGOS!$A$1:$I$1872,4,0),"CODIGO INVALIDO ")</f>
        <v>PEDRO VICENTE MALDONADO</v>
      </c>
      <c r="D2094" s="53" t="s">
        <v>321</v>
      </c>
      <c r="E2094" s="53" t="str">
        <f>IFERROR(VLOOKUP(D2094,[29]CODIGOS!$A$1:$I$1872,6,0),"CODIGO INVALIDO ")</f>
        <v>NOROCCIDENTE</v>
      </c>
      <c r="F2094" s="53" t="str">
        <f>IFERROR(VLOOKUP(D2094,[29]CODIGOS!$A$1:$I$1872,7,0),"CODIGO INVALIDO ")</f>
        <v>MALDONADO</v>
      </c>
      <c r="G2094" s="53" t="str">
        <f>IFERROR(VLOOKUP(D2094,[29]CODIGOS!$A$1:$I$1872,8,0),"CODIGO INVALIDO ")</f>
        <v>MALDONADO 1</v>
      </c>
      <c r="H2094" s="53" t="s">
        <v>693</v>
      </c>
      <c r="I2094" s="53">
        <v>8.8477299353970099E-2</v>
      </c>
      <c r="J2094" s="53">
        <v>-79.062094272383106</v>
      </c>
      <c r="K2094" s="246">
        <v>45503</v>
      </c>
      <c r="L2094" s="53" t="s">
        <v>129</v>
      </c>
      <c r="M2094" s="53" t="s">
        <v>17</v>
      </c>
      <c r="N2094" s="247">
        <v>0.70833333333333337</v>
      </c>
      <c r="O2094" s="247">
        <v>0.87916666666666676</v>
      </c>
      <c r="P2094" s="53">
        <v>4.24</v>
      </c>
      <c r="Q2094" s="53" t="s">
        <v>46</v>
      </c>
      <c r="R2094" s="53" t="s">
        <v>47</v>
      </c>
      <c r="S2094" s="53" t="s">
        <v>453</v>
      </c>
      <c r="T2094" s="53" t="s">
        <v>2639</v>
      </c>
      <c r="U2094" s="53" t="s">
        <v>50</v>
      </c>
    </row>
    <row r="2095" spans="1:21" s="186" customFormat="1" ht="14.25" customHeight="1" x14ac:dyDescent="0.25">
      <c r="A2095" s="53" t="str">
        <f>IFERROR(VLOOKUP(D2095,[28]CODIGOS!$A$1:$I$1872,2,0),"CODIGO INVALIDO ")</f>
        <v>ZONA 2</v>
      </c>
      <c r="B2095" s="53" t="str">
        <f>IFERROR(VLOOKUP(D2095,[28]CODIGOS!$A$1:$I$1872,3,0),"CODIGO INVALIDO ")</f>
        <v>PICHINCHA</v>
      </c>
      <c r="C2095" s="53" t="str">
        <f>IFERROR(VLOOKUP(D2095,[28]CODIGOS!$A$1:$I$1872,4,0),"CODIGO INVALIDO ")</f>
        <v>PUERTO QUITO</v>
      </c>
      <c r="D2095" s="53" t="s">
        <v>322</v>
      </c>
      <c r="E2095" s="53" t="str">
        <f>IFERROR(VLOOKUP(D2095,[29]CODIGOS!$A$1:$I$1872,6,0),"CODIGO INVALIDO ")</f>
        <v>NOROCCIDENTE</v>
      </c>
      <c r="F2095" s="53" t="str">
        <f>IFERROR(VLOOKUP(D2095,[29]CODIGOS!$A$1:$I$1872,7,0),"CODIGO INVALIDO ")</f>
        <v>PUERTO QUITO NORTE</v>
      </c>
      <c r="G2095" s="53" t="str">
        <f>IFERROR(VLOOKUP(D2095,[29]CODIGOS!$A$1:$I$1872,8,0),"CODIGO INVALIDO ")</f>
        <v>PUERTO QUITO NORTE 1</v>
      </c>
      <c r="H2095" s="53" t="s">
        <v>2640</v>
      </c>
      <c r="I2095" s="53">
        <v>-0.109028926832839</v>
      </c>
      <c r="J2095" s="53">
        <v>-79.170280594448201</v>
      </c>
      <c r="K2095" s="246">
        <v>45545</v>
      </c>
      <c r="L2095" s="53" t="s">
        <v>129</v>
      </c>
      <c r="M2095" s="53" t="s">
        <v>17</v>
      </c>
      <c r="N2095" s="247">
        <v>0.47916666666666669</v>
      </c>
      <c r="O2095" s="247">
        <v>0.79166666666666663</v>
      </c>
      <c r="P2095" s="53">
        <v>24.62</v>
      </c>
      <c r="Q2095" s="53" t="s">
        <v>46</v>
      </c>
      <c r="R2095" s="53" t="s">
        <v>47</v>
      </c>
      <c r="S2095" s="53" t="s">
        <v>49</v>
      </c>
      <c r="T2095" s="53"/>
      <c r="U2095" s="53" t="s">
        <v>50</v>
      </c>
    </row>
    <row r="2096" spans="1:21" s="186" customFormat="1" ht="14.25" customHeight="1" x14ac:dyDescent="0.25">
      <c r="A2096" s="53" t="str">
        <f>IFERROR(VLOOKUP(D2096,[28]CODIGOS!$A$1:$I$1872,2,0),"CODIGO INVALIDO ")</f>
        <v>ZONA 2</v>
      </c>
      <c r="B2096" s="53" t="str">
        <f>IFERROR(VLOOKUP(D2096,[28]CODIGOS!$A$1:$I$1872,3,0),"CODIGO INVALIDO ")</f>
        <v>PICHINCHA</v>
      </c>
      <c r="C2096" s="53" t="str">
        <f>IFERROR(VLOOKUP(D2096,[28]CODIGOS!$A$1:$I$1872,4,0),"CODIGO INVALIDO ")</f>
        <v>PEDRO VICENTE MALDONADO</v>
      </c>
      <c r="D2096" s="53" t="s">
        <v>321</v>
      </c>
      <c r="E2096" s="53" t="str">
        <f>IFERROR(VLOOKUP(D2096,[29]CODIGOS!$A$1:$I$1872,6,0),"CODIGO INVALIDO ")</f>
        <v>NOROCCIDENTE</v>
      </c>
      <c r="F2096" s="53" t="str">
        <f>IFERROR(VLOOKUP(D2096,[29]CODIGOS!$A$1:$I$1872,7,0),"CODIGO INVALIDO ")</f>
        <v>MALDONADO</v>
      </c>
      <c r="G2096" s="53" t="str">
        <f>IFERROR(VLOOKUP(D2096,[29]CODIGOS!$A$1:$I$1872,8,0),"CODIGO INVALIDO ")</f>
        <v>MALDONADO 1</v>
      </c>
      <c r="H2096" s="53" t="s">
        <v>2641</v>
      </c>
      <c r="I2096" s="53">
        <v>-0.11513659736292101</v>
      </c>
      <c r="J2096" s="53">
        <v>-79.259458351549696</v>
      </c>
      <c r="K2096" s="246">
        <v>45545</v>
      </c>
      <c r="L2096" s="53" t="s">
        <v>129</v>
      </c>
      <c r="M2096" s="53" t="s">
        <v>17</v>
      </c>
      <c r="N2096" s="247">
        <v>0.5625</v>
      </c>
      <c r="O2096" s="247">
        <v>0.81111111111111101</v>
      </c>
      <c r="P2096" s="53">
        <v>9.93</v>
      </c>
      <c r="Q2096" s="53" t="s">
        <v>46</v>
      </c>
      <c r="R2096" s="53" t="s">
        <v>47</v>
      </c>
      <c r="S2096" s="53" t="s">
        <v>49</v>
      </c>
      <c r="T2096" s="53" t="s">
        <v>2642</v>
      </c>
      <c r="U2096" s="53" t="s">
        <v>50</v>
      </c>
    </row>
    <row r="2097" spans="1:21" s="186" customFormat="1" ht="14.25" customHeight="1" x14ac:dyDescent="0.25">
      <c r="A2097" s="53" t="str">
        <f>IFERROR(VLOOKUP(D2097,[28]CODIGOS!$A$1:$I$1872,2,0),"CODIGO INVALIDO ")</f>
        <v>ZONA 2</v>
      </c>
      <c r="B2097" s="53" t="str">
        <f>IFERROR(VLOOKUP(D2097,[28]CODIGOS!$A$1:$I$1872,3,0),"CODIGO INVALIDO ")</f>
        <v>PICHINCHA</v>
      </c>
      <c r="C2097" s="53" t="str">
        <f>IFERROR(VLOOKUP(D2097,[28]CODIGOS!$A$1:$I$1872,4,0),"CODIGO INVALIDO ")</f>
        <v>SAN MIGUEL DE LOS BANCOS</v>
      </c>
      <c r="D2097" s="53" t="s">
        <v>128</v>
      </c>
      <c r="E2097" s="53" t="str">
        <f>IFERROR(VLOOKUP(D2097,[29]CODIGOS!$A$1:$I$1872,6,0),"CODIGO INVALIDO ")</f>
        <v>NOROCCIDENTE</v>
      </c>
      <c r="F2097" s="53" t="str">
        <f>IFERROR(VLOOKUP(D2097,[29]CODIGOS!$A$1:$I$1872,7,0),"CODIGO INVALIDO ")</f>
        <v>LOS BANCOS</v>
      </c>
      <c r="G2097" s="53" t="str">
        <f>IFERROR(VLOOKUP(D2097,[29]CODIGOS!$A$1:$I$1872,8,0),"CODIGO INVALIDO ")</f>
        <v>LOS BANCOS 1</v>
      </c>
      <c r="H2097" s="53" t="s">
        <v>2643</v>
      </c>
      <c r="I2097" s="53">
        <v>1.6522407302747899E-2</v>
      </c>
      <c r="J2097" s="53">
        <v>-78.839880824088993</v>
      </c>
      <c r="K2097" s="246">
        <v>45583</v>
      </c>
      <c r="L2097" s="53" t="s">
        <v>129</v>
      </c>
      <c r="M2097" s="53" t="s">
        <v>17</v>
      </c>
      <c r="N2097" s="247">
        <v>0.6875</v>
      </c>
      <c r="O2097" s="247">
        <v>0.77777777777777779</v>
      </c>
      <c r="P2097" s="53">
        <v>5.51</v>
      </c>
      <c r="Q2097" s="53" t="s">
        <v>46</v>
      </c>
      <c r="R2097" s="53" t="s">
        <v>47</v>
      </c>
      <c r="S2097" s="53" t="s">
        <v>239</v>
      </c>
      <c r="T2097" s="53" t="s">
        <v>480</v>
      </c>
      <c r="U2097" s="53" t="s">
        <v>50</v>
      </c>
    </row>
    <row r="2098" spans="1:21" s="186" customFormat="1" ht="14.25" customHeight="1" x14ac:dyDescent="0.25">
      <c r="A2098" s="53" t="str">
        <f>IFERROR(VLOOKUP(D2098,[28]CODIGOS!$A$1:$I$1872,2,0),"CODIGO INVALIDO ")</f>
        <v>ZONA 2</v>
      </c>
      <c r="B2098" s="53" t="str">
        <f>IFERROR(VLOOKUP(D2098,[28]CODIGOS!$A$1:$I$1872,3,0),"CODIGO INVALIDO ")</f>
        <v>PICHINCHA</v>
      </c>
      <c r="C2098" s="53" t="str">
        <f>IFERROR(VLOOKUP(D2098,[28]CODIGOS!$A$1:$I$1872,4,0),"CODIGO INVALIDO ")</f>
        <v>PEDRO VICENTE MALDONADO</v>
      </c>
      <c r="D2098" s="53" t="s">
        <v>321</v>
      </c>
      <c r="E2098" s="53" t="str">
        <f>IFERROR(VLOOKUP(D2098,[29]CODIGOS!$A$1:$I$1872,6,0),"CODIGO INVALIDO ")</f>
        <v>NOROCCIDENTE</v>
      </c>
      <c r="F2098" s="53" t="str">
        <f>IFERROR(VLOOKUP(D2098,[29]CODIGOS!$A$1:$I$1872,7,0),"CODIGO INVALIDO ")</f>
        <v>MALDONADO</v>
      </c>
      <c r="G2098" s="53" t="str">
        <f>IFERROR(VLOOKUP(D2098,[29]CODIGOS!$A$1:$I$1872,8,0),"CODIGO INVALIDO ")</f>
        <v>MALDONADO 1</v>
      </c>
      <c r="H2098" s="53" t="s">
        <v>2641</v>
      </c>
      <c r="I2098" s="53">
        <v>4.8442809328443803E-2</v>
      </c>
      <c r="J2098" s="53">
        <v>-79.335092568064894</v>
      </c>
      <c r="K2098" s="246">
        <v>45584</v>
      </c>
      <c r="L2098" s="53" t="s">
        <v>129</v>
      </c>
      <c r="M2098" s="53" t="s">
        <v>17</v>
      </c>
      <c r="N2098" s="247">
        <v>0.52083333333333337</v>
      </c>
      <c r="O2098" s="247">
        <v>0.73333333333333339</v>
      </c>
      <c r="P2098" s="53">
        <v>12.77</v>
      </c>
      <c r="Q2098" s="53" t="s">
        <v>46</v>
      </c>
      <c r="R2098" s="53" t="s">
        <v>47</v>
      </c>
      <c r="S2098" s="53" t="s">
        <v>166</v>
      </c>
      <c r="T2098" s="53" t="s">
        <v>452</v>
      </c>
      <c r="U2098" s="53" t="s">
        <v>50</v>
      </c>
    </row>
    <row r="2099" spans="1:21" s="186" customFormat="1" ht="14.25" customHeight="1" x14ac:dyDescent="0.25">
      <c r="A2099" s="53" t="str">
        <f>IFERROR(VLOOKUP(D2099,[28]CODIGOS!$A$1:$I$1872,2,0),"CODIGO INVALIDO ")</f>
        <v>ZONA 2</v>
      </c>
      <c r="B2099" s="53" t="str">
        <f>IFERROR(VLOOKUP(D2099,[28]CODIGOS!$A$1:$I$1872,3,0),"CODIGO INVALIDO ")</f>
        <v>PICHINCHA</v>
      </c>
      <c r="C2099" s="53" t="str">
        <f>IFERROR(VLOOKUP(D2099,[28]CODIGOS!$A$1:$I$1872,4,0),"CODIGO INVALIDO ")</f>
        <v>PEDRO VICENTE MALDONADO</v>
      </c>
      <c r="D2099" s="53" t="s">
        <v>321</v>
      </c>
      <c r="E2099" s="53" t="str">
        <f>IFERROR(VLOOKUP(D2099,[29]CODIGOS!$A$1:$I$1872,6,0),"CODIGO INVALIDO ")</f>
        <v>NOROCCIDENTE</v>
      </c>
      <c r="F2099" s="53" t="str">
        <f>IFERROR(VLOOKUP(D2099,[29]CODIGOS!$A$1:$I$1872,7,0),"CODIGO INVALIDO ")</f>
        <v>MALDONADO</v>
      </c>
      <c r="G2099" s="53" t="str">
        <f>IFERROR(VLOOKUP(D2099,[29]CODIGOS!$A$1:$I$1872,8,0),"CODIGO INVALIDO ")</f>
        <v>MALDONADO 1</v>
      </c>
      <c r="H2099" s="53" t="s">
        <v>2641</v>
      </c>
      <c r="I2099" s="53">
        <v>0.13194847364677501</v>
      </c>
      <c r="J2099" s="53">
        <v>-79.318558573722797</v>
      </c>
      <c r="K2099" s="246">
        <v>45639</v>
      </c>
      <c r="L2099" s="53" t="s">
        <v>129</v>
      </c>
      <c r="M2099" s="53" t="s">
        <v>17</v>
      </c>
      <c r="N2099" s="247">
        <v>0.5</v>
      </c>
      <c r="O2099" s="247">
        <v>0.77013888888888893</v>
      </c>
      <c r="P2099" s="53">
        <v>136.35</v>
      </c>
      <c r="Q2099" s="53" t="s">
        <v>46</v>
      </c>
      <c r="R2099" s="53" t="s">
        <v>47</v>
      </c>
      <c r="S2099" s="53" t="s">
        <v>2618</v>
      </c>
      <c r="T2099" s="53" t="s">
        <v>49</v>
      </c>
      <c r="U2099" s="53" t="s">
        <v>50</v>
      </c>
    </row>
    <row r="2100" spans="1:21" s="186" customFormat="1" ht="14.25" customHeight="1" x14ac:dyDescent="0.25">
      <c r="A2100" s="53" t="str">
        <f>IFERROR(VLOOKUP(D2100,[28]CODIGOS!$A$1:$I$1872,2,0),"CODIGO INVALIDO ")</f>
        <v>ZONA 2</v>
      </c>
      <c r="B2100" s="53" t="str">
        <f>IFERROR(VLOOKUP(D2100,[28]CODIGOS!$A$1:$I$1872,3,0),"CODIGO INVALIDO ")</f>
        <v>PICHINCHA</v>
      </c>
      <c r="C2100" s="53" t="str">
        <f>IFERROR(VLOOKUP(D2100,[28]CODIGOS!$A$1:$I$1872,4,0),"CODIGO INVALIDO ")</f>
        <v>PEDRO MONCAYO</v>
      </c>
      <c r="D2100" s="53" t="s">
        <v>103</v>
      </c>
      <c r="E2100" s="53" t="str">
        <f>IFERROR(VLOOKUP(D2100,[29]CODIGOS!$A$1:$I$1872,6,0),"CODIGO INVALIDO ")</f>
        <v>CAYAMBE</v>
      </c>
      <c r="F2100" s="53" t="str">
        <f>IFERROR(VLOOKUP(D2100,[29]CODIGOS!$A$1:$I$1872,7,0),"CODIGO INVALIDO ")</f>
        <v>TABACUNDO</v>
      </c>
      <c r="G2100" s="53" t="str">
        <f>IFERROR(VLOOKUP(D2100,[29]CODIGOS!$A$1:$I$1872,8,0),"CODIGO INVALIDO ")</f>
        <v>TABACUNDO 1</v>
      </c>
      <c r="H2100" s="53" t="s">
        <v>2644</v>
      </c>
      <c r="I2100" s="53">
        <v>4.3945308191358001E-2</v>
      </c>
      <c r="J2100" s="53">
        <v>-78.183517456054702</v>
      </c>
      <c r="K2100" s="246">
        <v>45412</v>
      </c>
      <c r="L2100" s="53" t="s">
        <v>24</v>
      </c>
      <c r="M2100" s="53" t="s">
        <v>17</v>
      </c>
      <c r="N2100" s="247">
        <v>0.5</v>
      </c>
      <c r="O2100" s="247">
        <v>0.79166666666666663</v>
      </c>
      <c r="P2100" s="53">
        <v>12.46</v>
      </c>
      <c r="Q2100" s="53" t="s">
        <v>46</v>
      </c>
      <c r="R2100" s="53" t="s">
        <v>47</v>
      </c>
      <c r="S2100" s="53" t="s">
        <v>83</v>
      </c>
      <c r="T2100" s="53"/>
      <c r="U2100" s="53" t="s">
        <v>50</v>
      </c>
    </row>
    <row r="2101" spans="1:21" s="186" customFormat="1" ht="14.25" customHeight="1" x14ac:dyDescent="0.25">
      <c r="A2101" s="53" t="str">
        <f>IFERROR(VLOOKUP(D2101,[28]CODIGOS!$A$1:$I$1872,2,0),"CODIGO INVALIDO ")</f>
        <v>ZONA 2</v>
      </c>
      <c r="B2101" s="53" t="str">
        <f>IFERROR(VLOOKUP(D2101,[28]CODIGOS!$A$1:$I$1872,3,0),"CODIGO INVALIDO ")</f>
        <v>PICHINCHA</v>
      </c>
      <c r="C2101" s="53" t="str">
        <f>IFERROR(VLOOKUP(D2101,[28]CODIGOS!$A$1:$I$1872,4,0),"CODIGO INVALIDO ")</f>
        <v>CAYAMBE</v>
      </c>
      <c r="D2101" s="53" t="s">
        <v>2645</v>
      </c>
      <c r="E2101" s="53" t="str">
        <f>IFERROR(VLOOKUP(D2101,[29]CODIGOS!$A$1:$I$1872,6,0),"CODIGO INVALIDO ")</f>
        <v>CAYAMBE</v>
      </c>
      <c r="F2101" s="53" t="str">
        <f>IFERROR(VLOOKUP(D2101,[29]CODIGOS!$A$1:$I$1872,7,0),"CODIGO INVALIDO ")</f>
        <v>OLMEDO</v>
      </c>
      <c r="G2101" s="53" t="str">
        <f>IFERROR(VLOOKUP(D2101,[29]CODIGOS!$A$1:$I$1872,8,0),"CODIGO INVALIDO ")</f>
        <v>OLMEDO 1</v>
      </c>
      <c r="H2101" s="53" t="s">
        <v>2646</v>
      </c>
      <c r="I2101" s="53">
        <v>9.1248498611874104E-2</v>
      </c>
      <c r="J2101" s="53">
        <v>-78.199050826156196</v>
      </c>
      <c r="K2101" s="246">
        <v>45423</v>
      </c>
      <c r="L2101" s="53" t="s">
        <v>24</v>
      </c>
      <c r="M2101" s="53" t="s">
        <v>17</v>
      </c>
      <c r="N2101" s="247">
        <v>0.41666666666666669</v>
      </c>
      <c r="O2101" s="247">
        <v>0.77916666666666667</v>
      </c>
      <c r="P2101" s="53">
        <v>3.86</v>
      </c>
      <c r="Q2101" s="53" t="s">
        <v>46</v>
      </c>
      <c r="R2101" s="53" t="s">
        <v>47</v>
      </c>
      <c r="S2101" s="53" t="s">
        <v>83</v>
      </c>
      <c r="T2101" s="53"/>
      <c r="U2101" s="53" t="s">
        <v>50</v>
      </c>
    </row>
    <row r="2102" spans="1:21" s="186" customFormat="1" ht="14.25" customHeight="1" x14ac:dyDescent="0.25">
      <c r="A2102" s="53" t="str">
        <f>IFERROR(VLOOKUP(D2102,[28]CODIGOS!$A$1:$I$1872,2,0),"CODIGO INVALIDO ")</f>
        <v>ZONA 2</v>
      </c>
      <c r="B2102" s="53" t="str">
        <f>IFERROR(VLOOKUP(D2102,[28]CODIGOS!$A$1:$I$1872,3,0),"CODIGO INVALIDO ")</f>
        <v>PICHINCHA</v>
      </c>
      <c r="C2102" s="53" t="str">
        <f>IFERROR(VLOOKUP(D2102,[28]CODIGOS!$A$1:$I$1872,4,0),"CODIGO INVALIDO ")</f>
        <v>CAYAMBE</v>
      </c>
      <c r="D2102" s="53" t="s">
        <v>2645</v>
      </c>
      <c r="E2102" s="53" t="str">
        <f>IFERROR(VLOOKUP(D2102,[29]CODIGOS!$A$1:$I$1872,6,0),"CODIGO INVALIDO ")</f>
        <v>CAYAMBE</v>
      </c>
      <c r="F2102" s="53" t="str">
        <f>IFERROR(VLOOKUP(D2102,[29]CODIGOS!$A$1:$I$1872,7,0),"CODIGO INVALIDO ")</f>
        <v>OLMEDO</v>
      </c>
      <c r="G2102" s="53" t="str">
        <f>IFERROR(VLOOKUP(D2102,[29]CODIGOS!$A$1:$I$1872,8,0),"CODIGO INVALIDO ")</f>
        <v>OLMEDO 1</v>
      </c>
      <c r="H2102" s="53" t="s">
        <v>2647</v>
      </c>
      <c r="I2102" s="53">
        <v>4.3430324210195499E-2</v>
      </c>
      <c r="J2102" s="53">
        <v>-78.148005008697496</v>
      </c>
      <c r="K2102" s="246">
        <v>45454</v>
      </c>
      <c r="L2102" s="53" t="s">
        <v>24</v>
      </c>
      <c r="M2102" s="53" t="s">
        <v>17</v>
      </c>
      <c r="N2102" s="247">
        <v>0.64583333333333337</v>
      </c>
      <c r="O2102" s="247">
        <v>0.69444444444444453</v>
      </c>
      <c r="P2102" s="53">
        <v>1.29</v>
      </c>
      <c r="Q2102" s="53" t="s">
        <v>46</v>
      </c>
      <c r="R2102" s="53" t="s">
        <v>47</v>
      </c>
      <c r="S2102" s="53" t="s">
        <v>166</v>
      </c>
      <c r="T2102" s="53"/>
      <c r="U2102" s="53" t="s">
        <v>50</v>
      </c>
    </row>
    <row r="2103" spans="1:21" s="186" customFormat="1" ht="14.25" customHeight="1" x14ac:dyDescent="0.25">
      <c r="A2103" s="53" t="str">
        <f>IFERROR(VLOOKUP(D2103,[28]CODIGOS!$A$1:$I$1872,2,0),"CODIGO INVALIDO ")</f>
        <v>ZONA 2</v>
      </c>
      <c r="B2103" s="53" t="str">
        <f>IFERROR(VLOOKUP(D2103,[28]CODIGOS!$A$1:$I$1872,3,0),"CODIGO INVALIDO ")</f>
        <v>PICHINCHA</v>
      </c>
      <c r="C2103" s="53" t="str">
        <f>IFERROR(VLOOKUP(D2103,[28]CODIGOS!$A$1:$I$1872,4,0),"CODIGO INVALIDO ")</f>
        <v>CAYAMBE</v>
      </c>
      <c r="D2103" s="53" t="s">
        <v>2645</v>
      </c>
      <c r="E2103" s="53" t="str">
        <f>IFERROR(VLOOKUP(D2103,[29]CODIGOS!$A$1:$I$1872,6,0),"CODIGO INVALIDO ")</f>
        <v>CAYAMBE</v>
      </c>
      <c r="F2103" s="53" t="str">
        <f>IFERROR(VLOOKUP(D2103,[29]CODIGOS!$A$1:$I$1872,7,0),"CODIGO INVALIDO ")</f>
        <v>OLMEDO</v>
      </c>
      <c r="G2103" s="53" t="str">
        <f>IFERROR(VLOOKUP(D2103,[29]CODIGOS!$A$1:$I$1872,8,0),"CODIGO INVALIDO ")</f>
        <v>OLMEDO 1</v>
      </c>
      <c r="H2103" s="53" t="s">
        <v>2648</v>
      </c>
      <c r="I2103" s="53">
        <v>4.5662846803842E-2</v>
      </c>
      <c r="J2103" s="53">
        <v>-78.186391717727801</v>
      </c>
      <c r="K2103" s="246">
        <v>45455</v>
      </c>
      <c r="L2103" s="53" t="s">
        <v>24</v>
      </c>
      <c r="M2103" s="53" t="s">
        <v>17</v>
      </c>
      <c r="N2103" s="247">
        <v>0.53541666666666665</v>
      </c>
      <c r="O2103" s="247">
        <v>0.56944444444444442</v>
      </c>
      <c r="P2103" s="53">
        <v>13.72</v>
      </c>
      <c r="Q2103" s="53" t="s">
        <v>46</v>
      </c>
      <c r="R2103" s="53" t="s">
        <v>47</v>
      </c>
      <c r="S2103" s="53" t="s">
        <v>83</v>
      </c>
      <c r="T2103" s="53"/>
      <c r="U2103" s="53" t="s">
        <v>50</v>
      </c>
    </row>
    <row r="2104" spans="1:21" s="186" customFormat="1" ht="14.25" customHeight="1" x14ac:dyDescent="0.25">
      <c r="A2104" s="53" t="str">
        <f>IFERROR(VLOOKUP(D2104,[28]CODIGOS!$A$1:$I$1872,2,0),"CODIGO INVALIDO ")</f>
        <v>ZONA 2</v>
      </c>
      <c r="B2104" s="53" t="str">
        <f>IFERROR(VLOOKUP(D2104,[28]CODIGOS!$A$1:$I$1872,3,0),"CODIGO INVALIDO ")</f>
        <v>PICHINCHA</v>
      </c>
      <c r="C2104" s="53" t="str">
        <f>IFERROR(VLOOKUP(D2104,[28]CODIGOS!$A$1:$I$1872,4,0),"CODIGO INVALIDO ")</f>
        <v>CAYAMBE</v>
      </c>
      <c r="D2104" s="53" t="s">
        <v>2645</v>
      </c>
      <c r="E2104" s="53" t="str">
        <f>IFERROR(VLOOKUP(D2104,[29]CODIGOS!$A$1:$I$1872,6,0),"CODIGO INVALIDO ")</f>
        <v>CAYAMBE</v>
      </c>
      <c r="F2104" s="53" t="str">
        <f>IFERROR(VLOOKUP(D2104,[29]CODIGOS!$A$1:$I$1872,7,0),"CODIGO INVALIDO ")</f>
        <v>OLMEDO</v>
      </c>
      <c r="G2104" s="53" t="str">
        <f>IFERROR(VLOOKUP(D2104,[29]CODIGOS!$A$1:$I$1872,8,0),"CODIGO INVALIDO ")</f>
        <v>OLMEDO 1</v>
      </c>
      <c r="H2104" s="53" t="s">
        <v>2649</v>
      </c>
      <c r="I2104" s="53">
        <v>-4.78559676793993E-2</v>
      </c>
      <c r="J2104" s="53">
        <v>-78.146288394927893</v>
      </c>
      <c r="K2104" s="246">
        <v>45456</v>
      </c>
      <c r="L2104" s="53" t="s">
        <v>24</v>
      </c>
      <c r="M2104" s="53" t="s">
        <v>17</v>
      </c>
      <c r="N2104" s="247">
        <v>0.41666666666666669</v>
      </c>
      <c r="O2104" s="247">
        <v>0.5</v>
      </c>
      <c r="P2104" s="53">
        <v>19.7</v>
      </c>
      <c r="Q2104" s="53" t="s">
        <v>46</v>
      </c>
      <c r="R2104" s="53" t="s">
        <v>47</v>
      </c>
      <c r="S2104" s="53" t="s">
        <v>49</v>
      </c>
      <c r="T2104" s="53"/>
      <c r="U2104" s="53" t="s">
        <v>50</v>
      </c>
    </row>
    <row r="2105" spans="1:21" s="186" customFormat="1" ht="14.25" customHeight="1" x14ac:dyDescent="0.25">
      <c r="A2105" s="53" t="str">
        <f>IFERROR(VLOOKUP(D2105,[28]CODIGOS!$A$1:$I$1872,2,0),"CODIGO INVALIDO ")</f>
        <v>ZONA 2</v>
      </c>
      <c r="B2105" s="53" t="str">
        <f>IFERROR(VLOOKUP(D2105,[28]CODIGOS!$A$1:$I$1872,3,0),"CODIGO INVALIDO ")</f>
        <v>PICHINCHA</v>
      </c>
      <c r="C2105" s="53" t="str">
        <f>IFERROR(VLOOKUP(D2105,[28]CODIGOS!$A$1:$I$1872,4,0),"CODIGO INVALIDO ")</f>
        <v>CAYAMBE</v>
      </c>
      <c r="D2105" s="53" t="s">
        <v>2645</v>
      </c>
      <c r="E2105" s="53" t="str">
        <f>IFERROR(VLOOKUP(D2105,[29]CODIGOS!$A$1:$I$1872,6,0),"CODIGO INVALIDO ")</f>
        <v>CAYAMBE</v>
      </c>
      <c r="F2105" s="53" t="str">
        <f>IFERROR(VLOOKUP(D2105,[29]CODIGOS!$A$1:$I$1872,7,0),"CODIGO INVALIDO ")</f>
        <v>OLMEDO</v>
      </c>
      <c r="G2105" s="53" t="str">
        <f>IFERROR(VLOOKUP(D2105,[29]CODIGOS!$A$1:$I$1872,8,0),"CODIGO INVALIDO ")</f>
        <v>OLMEDO 1</v>
      </c>
      <c r="H2105" s="53" t="s">
        <v>547</v>
      </c>
      <c r="I2105" s="53">
        <v>4.2400356237412E-2</v>
      </c>
      <c r="J2105" s="53">
        <v>-78.283252716064396</v>
      </c>
      <c r="K2105" s="246">
        <v>45461</v>
      </c>
      <c r="L2105" s="53" t="s">
        <v>24</v>
      </c>
      <c r="M2105" s="53" t="s">
        <v>17</v>
      </c>
      <c r="N2105" s="247">
        <v>0.6875</v>
      </c>
      <c r="O2105" s="247">
        <v>0.7416666666666667</v>
      </c>
      <c r="P2105" s="53">
        <v>5.6</v>
      </c>
      <c r="Q2105" s="53" t="s">
        <v>46</v>
      </c>
      <c r="R2105" s="53" t="s">
        <v>47</v>
      </c>
      <c r="S2105" s="53" t="s">
        <v>83</v>
      </c>
      <c r="T2105" s="53"/>
      <c r="U2105" s="53" t="s">
        <v>50</v>
      </c>
    </row>
    <row r="2106" spans="1:21" s="186" customFormat="1" ht="14.25" customHeight="1" x14ac:dyDescent="0.25">
      <c r="A2106" s="53" t="str">
        <f>IFERROR(VLOOKUP(D2106,[28]CODIGOS!$A$1:$I$1872,2,0),"CODIGO INVALIDO ")</f>
        <v>ZONA 2</v>
      </c>
      <c r="B2106" s="53" t="str">
        <f>IFERROR(VLOOKUP(D2106,[28]CODIGOS!$A$1:$I$1872,3,0),"CODIGO INVALIDO ")</f>
        <v>PICHINCHA</v>
      </c>
      <c r="C2106" s="53" t="str">
        <f>IFERROR(VLOOKUP(D2106,[28]CODIGOS!$A$1:$I$1872,4,0),"CODIGO INVALIDO ")</f>
        <v>CAYAMBE</v>
      </c>
      <c r="D2106" s="53" t="s">
        <v>2645</v>
      </c>
      <c r="E2106" s="53" t="str">
        <f>IFERROR(VLOOKUP(D2106,[29]CODIGOS!$A$1:$I$1872,6,0),"CODIGO INVALIDO ")</f>
        <v>CAYAMBE</v>
      </c>
      <c r="F2106" s="53" t="str">
        <f>IFERROR(VLOOKUP(D2106,[29]CODIGOS!$A$1:$I$1872,7,0),"CODIGO INVALIDO ")</f>
        <v>OLMEDO</v>
      </c>
      <c r="G2106" s="53" t="str">
        <f>IFERROR(VLOOKUP(D2106,[29]CODIGOS!$A$1:$I$1872,8,0),"CODIGO INVALIDO ")</f>
        <v>OLMEDO 1</v>
      </c>
      <c r="H2106" s="53" t="s">
        <v>2650</v>
      </c>
      <c r="I2106" s="53">
        <v>-3.1569598507893301E-2</v>
      </c>
      <c r="J2106" s="53">
        <v>-78.149689435958805</v>
      </c>
      <c r="K2106" s="246">
        <v>45465</v>
      </c>
      <c r="L2106" s="53" t="s">
        <v>24</v>
      </c>
      <c r="M2106" s="53" t="s">
        <v>17</v>
      </c>
      <c r="N2106" s="247">
        <v>0.71666666666666667</v>
      </c>
      <c r="O2106" s="247">
        <v>0.78541666666666676</v>
      </c>
      <c r="P2106" s="53">
        <v>2.0099999999999998</v>
      </c>
      <c r="Q2106" s="53" t="s">
        <v>46</v>
      </c>
      <c r="R2106" s="53" t="s">
        <v>47</v>
      </c>
      <c r="S2106" s="53" t="s">
        <v>1292</v>
      </c>
      <c r="T2106" s="53" t="s">
        <v>1156</v>
      </c>
      <c r="U2106" s="53" t="s">
        <v>50</v>
      </c>
    </row>
    <row r="2107" spans="1:21" s="186" customFormat="1" ht="14.25" customHeight="1" x14ac:dyDescent="0.25">
      <c r="A2107" s="53" t="str">
        <f>IFERROR(VLOOKUP(D2107,[28]CODIGOS!$A$1:$I$1872,2,0),"CODIGO INVALIDO ")</f>
        <v>ZONA 2</v>
      </c>
      <c r="B2107" s="53" t="str">
        <f>IFERROR(VLOOKUP(D2107,[28]CODIGOS!$A$1:$I$1872,3,0),"CODIGO INVALIDO ")</f>
        <v>PICHINCHA</v>
      </c>
      <c r="C2107" s="53" t="str">
        <f>IFERROR(VLOOKUP(D2107,[28]CODIGOS!$A$1:$I$1872,4,0),"CODIGO INVALIDO ")</f>
        <v>CAYAMBE</v>
      </c>
      <c r="D2107" s="53" t="s">
        <v>101</v>
      </c>
      <c r="E2107" s="53" t="str">
        <f>IFERROR(VLOOKUP(D2107,[29]CODIGOS!$A$1:$I$1872,6,0),"CODIGO INVALIDO ")</f>
        <v>CAYAMBE</v>
      </c>
      <c r="F2107" s="53" t="str">
        <f>IFERROR(VLOOKUP(D2107,[29]CODIGOS!$A$1:$I$1872,7,0),"CODIGO INVALIDO ")</f>
        <v>CAYAMBE SUR</v>
      </c>
      <c r="G2107" s="53" t="str">
        <f>IFERROR(VLOOKUP(D2107,[29]CODIGOS!$A$1:$I$1872,8,0),"CODIGO INVALIDO ")</f>
        <v>CAYAMBE SUR 2</v>
      </c>
      <c r="H2107" s="53" t="s">
        <v>2651</v>
      </c>
      <c r="I2107" s="53">
        <v>-1.9101E-2</v>
      </c>
      <c r="J2107" s="53">
        <v>-78.159912000000006</v>
      </c>
      <c r="K2107" s="246">
        <v>45465</v>
      </c>
      <c r="L2107" s="53" t="s">
        <v>24</v>
      </c>
      <c r="M2107" s="53" t="s">
        <v>17</v>
      </c>
      <c r="N2107" s="247">
        <v>0.47222222222222227</v>
      </c>
      <c r="O2107" s="247">
        <v>0.83194444444444438</v>
      </c>
      <c r="P2107" s="53">
        <v>50.6</v>
      </c>
      <c r="Q2107" s="53" t="s">
        <v>46</v>
      </c>
      <c r="R2107" s="53" t="s">
        <v>47</v>
      </c>
      <c r="S2107" s="53" t="s">
        <v>653</v>
      </c>
      <c r="T2107" s="53" t="s">
        <v>176</v>
      </c>
      <c r="U2107" s="53" t="s">
        <v>50</v>
      </c>
    </row>
    <row r="2108" spans="1:21" s="186" customFormat="1" ht="14.25" customHeight="1" x14ac:dyDescent="0.25">
      <c r="A2108" s="53" t="str">
        <f>IFERROR(VLOOKUP(D2108,[28]CODIGOS!$A$1:$I$1872,2,0),"CODIGO INVALIDO ")</f>
        <v>ZONA 2</v>
      </c>
      <c r="B2108" s="53" t="str">
        <f>IFERROR(VLOOKUP(D2108,[28]CODIGOS!$A$1:$I$1872,3,0),"CODIGO INVALIDO ")</f>
        <v>PICHINCHA</v>
      </c>
      <c r="C2108" s="53" t="str">
        <f>IFERROR(VLOOKUP(D2108,[28]CODIGOS!$A$1:$I$1872,4,0),"CODIGO INVALIDO ")</f>
        <v>CAYAMBE</v>
      </c>
      <c r="D2108" s="53" t="s">
        <v>2645</v>
      </c>
      <c r="E2108" s="53" t="str">
        <f>IFERROR(VLOOKUP(D2108,[29]CODIGOS!$A$1:$I$1872,6,0),"CODIGO INVALIDO ")</f>
        <v>CAYAMBE</v>
      </c>
      <c r="F2108" s="53" t="str">
        <f>IFERROR(VLOOKUP(D2108,[29]CODIGOS!$A$1:$I$1872,7,0),"CODIGO INVALIDO ")</f>
        <v>OLMEDO</v>
      </c>
      <c r="G2108" s="53" t="str">
        <f>IFERROR(VLOOKUP(D2108,[29]CODIGOS!$A$1:$I$1872,8,0),"CODIGO INVALIDO ")</f>
        <v>OLMEDO 1</v>
      </c>
      <c r="H2108" s="53" t="s">
        <v>2652</v>
      </c>
      <c r="I2108" s="53">
        <v>4.4460292168945599E-2</v>
      </c>
      <c r="J2108" s="53">
        <v>-78.285570000000007</v>
      </c>
      <c r="K2108" s="246">
        <v>45511</v>
      </c>
      <c r="L2108" s="53" t="s">
        <v>24</v>
      </c>
      <c r="M2108" s="53" t="s">
        <v>17</v>
      </c>
      <c r="N2108" s="247">
        <v>0.66666666666666663</v>
      </c>
      <c r="O2108" s="247">
        <v>0.70833333333333337</v>
      </c>
      <c r="P2108" s="53">
        <v>4.03</v>
      </c>
      <c r="Q2108" s="53" t="s">
        <v>46</v>
      </c>
      <c r="R2108" s="53" t="s">
        <v>47</v>
      </c>
      <c r="S2108" s="53" t="s">
        <v>49</v>
      </c>
      <c r="T2108" s="53"/>
      <c r="U2108" s="53" t="s">
        <v>50</v>
      </c>
    </row>
    <row r="2109" spans="1:21" s="186" customFormat="1" ht="14.25" customHeight="1" x14ac:dyDescent="0.25">
      <c r="A2109" s="53" t="str">
        <f>IFERROR(VLOOKUP(D2109,[28]CODIGOS!$A$1:$I$1872,2,0),"CODIGO INVALIDO ")</f>
        <v>ZONA 2</v>
      </c>
      <c r="B2109" s="53" t="str">
        <f>IFERROR(VLOOKUP(D2109,[28]CODIGOS!$A$1:$I$1872,3,0),"CODIGO INVALIDO ")</f>
        <v>PICHINCHA</v>
      </c>
      <c r="C2109" s="53" t="str">
        <f>IFERROR(VLOOKUP(D2109,[28]CODIGOS!$A$1:$I$1872,4,0),"CODIGO INVALIDO ")</f>
        <v>CAYAMBE</v>
      </c>
      <c r="D2109" s="53" t="s">
        <v>307</v>
      </c>
      <c r="E2109" s="53" t="str">
        <f>IFERROR(VLOOKUP(D2109,[29]CODIGOS!$A$1:$I$1872,6,0),"CODIGO INVALIDO ")</f>
        <v>CAYAMBE</v>
      </c>
      <c r="F2109" s="53" t="str">
        <f>IFERROR(VLOOKUP(D2109,[29]CODIGOS!$A$1:$I$1872,7,0),"CODIGO INVALIDO ")</f>
        <v>CANGAGUA</v>
      </c>
      <c r="G2109" s="53" t="str">
        <f>IFERROR(VLOOKUP(D2109,[29]CODIGOS!$A$1:$I$1872,8,0),"CODIGO INVALIDO ")</f>
        <v>CANGAGUA 1</v>
      </c>
      <c r="H2109" s="53" t="s">
        <v>2653</v>
      </c>
      <c r="I2109" s="53">
        <v>3.8946719999999997E-2</v>
      </c>
      <c r="J2109" s="53">
        <v>-78.350704719999996</v>
      </c>
      <c r="K2109" s="246">
        <v>45553</v>
      </c>
      <c r="L2109" s="53" t="s">
        <v>24</v>
      </c>
      <c r="M2109" s="53" t="s">
        <v>17</v>
      </c>
      <c r="N2109" s="247">
        <v>0.54166666666666663</v>
      </c>
      <c r="O2109" s="247">
        <v>0.70833333333333337</v>
      </c>
      <c r="P2109" s="53">
        <v>4.76</v>
      </c>
      <c r="Q2109" s="53" t="s">
        <v>46</v>
      </c>
      <c r="R2109" s="53" t="s">
        <v>47</v>
      </c>
      <c r="S2109" s="53" t="s">
        <v>48</v>
      </c>
      <c r="T2109" s="53"/>
      <c r="U2109" s="53" t="s">
        <v>50</v>
      </c>
    </row>
    <row r="2110" spans="1:21" s="186" customFormat="1" ht="14.25" customHeight="1" x14ac:dyDescent="0.25">
      <c r="A2110" s="53" t="str">
        <f>IFERROR(VLOOKUP(D2110,[28]CODIGOS!$A$1:$I$1872,2,0),"CODIGO INVALIDO ")</f>
        <v>ZONA 2</v>
      </c>
      <c r="B2110" s="53" t="str">
        <f>IFERROR(VLOOKUP(D2110,[28]CODIGOS!$A$1:$I$1872,3,0),"CODIGO INVALIDO ")</f>
        <v>PICHINCHA</v>
      </c>
      <c r="C2110" s="53" t="str">
        <f>IFERROR(VLOOKUP(D2110,[28]CODIGOS!$A$1:$I$1872,4,0),"CODIGO INVALIDO ")</f>
        <v>CAYAMBE</v>
      </c>
      <c r="D2110" s="53" t="s">
        <v>220</v>
      </c>
      <c r="E2110" s="53" t="str">
        <f>IFERROR(VLOOKUP(D2110,[29]CODIGOS!$A$1:$I$1872,6,0),"CODIGO INVALIDO ")</f>
        <v>CAYAMBE</v>
      </c>
      <c r="F2110" s="53" t="str">
        <f>IFERROR(VLOOKUP(D2110,[29]CODIGOS!$A$1:$I$1872,7,0),"CODIGO INVALIDO ")</f>
        <v>CUSUBAMBA</v>
      </c>
      <c r="G2110" s="53" t="str">
        <f>IFERROR(VLOOKUP(D2110,[29]CODIGOS!$A$1:$I$1872,8,0),"CODIGO INVALIDO ")</f>
        <v>CUSUBAMBA 2</v>
      </c>
      <c r="H2110" s="53" t="s">
        <v>2654</v>
      </c>
      <c r="I2110" s="53">
        <v>9.0696100000000002E-2</v>
      </c>
      <c r="J2110" s="53">
        <v>-78.289425699999995</v>
      </c>
      <c r="K2110" s="246">
        <v>45596</v>
      </c>
      <c r="L2110" s="53" t="s">
        <v>24</v>
      </c>
      <c r="M2110" s="53" t="s">
        <v>17</v>
      </c>
      <c r="N2110" s="247">
        <v>0.45833333333333331</v>
      </c>
      <c r="O2110" s="247">
        <v>0.66666666666666663</v>
      </c>
      <c r="P2110" s="53">
        <v>16.260000000000002</v>
      </c>
      <c r="Q2110" s="53" t="s">
        <v>46</v>
      </c>
      <c r="R2110" s="53" t="s">
        <v>47</v>
      </c>
      <c r="S2110" s="53" t="s">
        <v>165</v>
      </c>
      <c r="T2110" s="53" t="s">
        <v>1165</v>
      </c>
      <c r="U2110" s="53" t="s">
        <v>50</v>
      </c>
    </row>
    <row r="2111" spans="1:21" s="186" customFormat="1" ht="14.25" customHeight="1" x14ac:dyDescent="0.25">
      <c r="A2111" s="53" t="str">
        <f>IFERROR(VLOOKUP(D2111,[28]CODIGOS!$A$1:$I$1872,2,0),"CODIGO INVALIDO ")</f>
        <v>ZONA 2</v>
      </c>
      <c r="B2111" s="53" t="str">
        <f>IFERROR(VLOOKUP(D2111,[28]CODIGOS!$A$1:$I$1872,3,0),"CODIGO INVALIDO ")</f>
        <v>PICHINCHA</v>
      </c>
      <c r="C2111" s="53" t="str">
        <f>IFERROR(VLOOKUP(D2111,[28]CODIGOS!$A$1:$I$1872,4,0),"CODIGO INVALIDO ")</f>
        <v>CAYAMBE</v>
      </c>
      <c r="D2111" s="53" t="s">
        <v>220</v>
      </c>
      <c r="E2111" s="53" t="str">
        <f>IFERROR(VLOOKUP(D2111,[29]CODIGOS!$A$1:$I$1872,6,0),"CODIGO INVALIDO ")</f>
        <v>CAYAMBE</v>
      </c>
      <c r="F2111" s="53" t="str">
        <f>IFERROR(VLOOKUP(D2111,[29]CODIGOS!$A$1:$I$1872,7,0),"CODIGO INVALIDO ")</f>
        <v>CUSUBAMBA</v>
      </c>
      <c r="G2111" s="53" t="str">
        <f>IFERROR(VLOOKUP(D2111,[29]CODIGOS!$A$1:$I$1872,8,0),"CODIGO INVALIDO ")</f>
        <v>CUSUBAMBA 2</v>
      </c>
      <c r="H2111" s="53" t="s">
        <v>2655</v>
      </c>
      <c r="I2111" s="53">
        <v>0.13940200999999999</v>
      </c>
      <c r="J2111" s="53">
        <v>-78.077967200000003</v>
      </c>
      <c r="K2111" s="246">
        <v>45600</v>
      </c>
      <c r="L2111" s="53" t="s">
        <v>24</v>
      </c>
      <c r="M2111" s="53" t="s">
        <v>17</v>
      </c>
      <c r="N2111" s="247">
        <v>0.66666666666666663</v>
      </c>
      <c r="O2111" s="247">
        <v>0.75</v>
      </c>
      <c r="P2111" s="53">
        <v>6.48</v>
      </c>
      <c r="Q2111" s="53" t="s">
        <v>46</v>
      </c>
      <c r="R2111" s="53" t="s">
        <v>47</v>
      </c>
      <c r="S2111" s="53" t="s">
        <v>1165</v>
      </c>
      <c r="T2111" s="53"/>
      <c r="U2111" s="53" t="s">
        <v>50</v>
      </c>
    </row>
    <row r="2112" spans="1:21" s="186" customFormat="1" ht="14.25" customHeight="1" x14ac:dyDescent="0.25">
      <c r="A2112" s="53" t="str">
        <f>IFERROR(VLOOKUP(D2112,[28]CODIGOS!$A$1:$I$1872,2,0),"CODIGO INVALIDO ")</f>
        <v>ZONA 2</v>
      </c>
      <c r="B2112" s="53" t="str">
        <f>IFERROR(VLOOKUP(D2112,[28]CODIGOS!$A$1:$I$1872,3,0),"CODIGO INVALIDO ")</f>
        <v>PICHINCHA</v>
      </c>
      <c r="C2112" s="53" t="str">
        <f>IFERROR(VLOOKUP(D2112,[28]CODIGOS!$A$1:$I$1872,4,0),"CODIGO INVALIDO ")</f>
        <v>PEDRO MONCAYO</v>
      </c>
      <c r="D2112" s="53" t="s">
        <v>351</v>
      </c>
      <c r="E2112" s="53" t="str">
        <f>IFERROR(VLOOKUP(D2112,[29]CODIGOS!$A$1:$I$1872,6,0),"CODIGO INVALIDO ")</f>
        <v>CAYAMBE</v>
      </c>
      <c r="F2112" s="53" t="str">
        <f>IFERROR(VLOOKUP(D2112,[29]CODIGOS!$A$1:$I$1872,7,0),"CODIGO INVALIDO ")</f>
        <v>MALCHINGUI</v>
      </c>
      <c r="G2112" s="53" t="str">
        <f>IFERROR(VLOOKUP(D2112,[29]CODIGOS!$A$1:$I$1872,8,0),"CODIGO INVALIDO ")</f>
        <v>MALCHINGUI 1</v>
      </c>
      <c r="H2112" s="53" t="s">
        <v>2656</v>
      </c>
      <c r="I2112" s="53">
        <v>4.7242159999999998E-2</v>
      </c>
      <c r="J2112" s="53">
        <v>-78.347637300000002</v>
      </c>
      <c r="K2112" s="246">
        <v>45605</v>
      </c>
      <c r="L2112" s="53" t="s">
        <v>24</v>
      </c>
      <c r="M2112" s="53" t="s">
        <v>17</v>
      </c>
      <c r="N2112" s="247">
        <v>0.54166666666666663</v>
      </c>
      <c r="O2112" s="247">
        <v>0.66666666666666663</v>
      </c>
      <c r="P2112" s="53">
        <v>3.26</v>
      </c>
      <c r="Q2112" s="53" t="s">
        <v>46</v>
      </c>
      <c r="R2112" s="53" t="s">
        <v>47</v>
      </c>
      <c r="S2112" s="53" t="s">
        <v>266</v>
      </c>
      <c r="T2112" s="53"/>
      <c r="U2112" s="53" t="s">
        <v>50</v>
      </c>
    </row>
    <row r="2113" spans="1:21" s="186" customFormat="1" ht="14.25" customHeight="1" x14ac:dyDescent="0.25">
      <c r="A2113" s="53" t="str">
        <f>IFERROR(VLOOKUP(D2113,[28]CODIGOS!$A$1:$I$1872,2,0),"CODIGO INVALIDO ")</f>
        <v>ZONA 2</v>
      </c>
      <c r="B2113" s="53" t="str">
        <f>IFERROR(VLOOKUP(D2113,[28]CODIGOS!$A$1:$I$1872,3,0),"CODIGO INVALIDO ")</f>
        <v>PICHINCHA</v>
      </c>
      <c r="C2113" s="53" t="str">
        <f>IFERROR(VLOOKUP(D2113,[28]CODIGOS!$A$1:$I$1872,4,0),"CODIGO INVALIDO ")</f>
        <v>CAYAMBE</v>
      </c>
      <c r="D2113" s="53" t="s">
        <v>220</v>
      </c>
      <c r="E2113" s="53" t="str">
        <f>IFERROR(VLOOKUP(D2113,[29]CODIGOS!$A$1:$I$1872,6,0),"CODIGO INVALIDO ")</f>
        <v>CAYAMBE</v>
      </c>
      <c r="F2113" s="53" t="str">
        <f>IFERROR(VLOOKUP(D2113,[29]CODIGOS!$A$1:$I$1872,7,0),"CODIGO INVALIDO ")</f>
        <v>CUSUBAMBA</v>
      </c>
      <c r="G2113" s="53" t="str">
        <f>IFERROR(VLOOKUP(D2113,[29]CODIGOS!$A$1:$I$1872,8,0),"CODIGO INVALIDO ")</f>
        <v>CUSUBAMBA 2</v>
      </c>
      <c r="H2113" s="53" t="s">
        <v>2657</v>
      </c>
      <c r="I2113" s="53">
        <v>-5.3079098386699997E-2</v>
      </c>
      <c r="J2113" s="53">
        <v>-78.344154377551803</v>
      </c>
      <c r="K2113" s="246">
        <v>45616</v>
      </c>
      <c r="L2113" s="53" t="s">
        <v>24</v>
      </c>
      <c r="M2113" s="53" t="s">
        <v>17</v>
      </c>
      <c r="N2113" s="247">
        <v>0.58333333333333337</v>
      </c>
      <c r="O2113" s="247">
        <v>0.70833333333333337</v>
      </c>
      <c r="P2113" s="53">
        <v>8.2899999999999991</v>
      </c>
      <c r="Q2113" s="53" t="s">
        <v>46</v>
      </c>
      <c r="R2113" s="53" t="s">
        <v>47</v>
      </c>
      <c r="S2113" s="53" t="s">
        <v>382</v>
      </c>
      <c r="T2113" s="53" t="s">
        <v>467</v>
      </c>
      <c r="U2113" s="53" t="s">
        <v>50</v>
      </c>
    </row>
    <row r="2114" spans="1:21" s="186" customFormat="1" ht="14.25" customHeight="1" x14ac:dyDescent="0.25">
      <c r="A2114" s="53" t="str">
        <f>IFERROR(VLOOKUP(D2114,[28]CODIGOS!$A$1:$I$1872,2,0),"CODIGO INVALIDO ")</f>
        <v>ZONA 2</v>
      </c>
      <c r="B2114" s="53" t="str">
        <f>IFERROR(VLOOKUP(D2114,[28]CODIGOS!$A$1:$I$1872,3,0),"CODIGO INVALIDO ")</f>
        <v>PICHINCHA</v>
      </c>
      <c r="C2114" s="53" t="str">
        <f>IFERROR(VLOOKUP(D2114,[28]CODIGOS!$A$1:$I$1872,4,0),"CODIGO INVALIDO ")</f>
        <v>CAYAMBE</v>
      </c>
      <c r="D2114" s="53" t="s">
        <v>2658</v>
      </c>
      <c r="E2114" s="53" t="str">
        <f>IFERROR(VLOOKUP(D2114,[29]CODIGOS!$A$1:$I$1872,6,0),"CODIGO INVALIDO ")</f>
        <v>CAYAMBE</v>
      </c>
      <c r="F2114" s="53" t="str">
        <f>IFERROR(VLOOKUP(D2114,[29]CODIGOS!$A$1:$I$1872,7,0),"CODIGO INVALIDO ")</f>
        <v>CAYAMBE NORTE</v>
      </c>
      <c r="G2114" s="53" t="str">
        <f>IFERROR(VLOOKUP(D2114,[29]CODIGOS!$A$1:$I$1872,8,0),"CODIGO INVALIDO ")</f>
        <v>CAYAMBE NORTE 2</v>
      </c>
      <c r="H2114" s="53" t="s">
        <v>2659</v>
      </c>
      <c r="I2114" s="53">
        <v>-4.6874726599965798E-2</v>
      </c>
      <c r="J2114" s="53">
        <v>-78.122319967555597</v>
      </c>
      <c r="K2114" s="246">
        <v>45618</v>
      </c>
      <c r="L2114" s="53" t="s">
        <v>24</v>
      </c>
      <c r="M2114" s="53" t="s">
        <v>17</v>
      </c>
      <c r="N2114" s="247">
        <v>0.5</v>
      </c>
      <c r="O2114" s="247">
        <v>0.70833333333333337</v>
      </c>
      <c r="P2114" s="53">
        <v>12.92</v>
      </c>
      <c r="Q2114" s="53" t="s">
        <v>46</v>
      </c>
      <c r="R2114" s="53" t="s">
        <v>47</v>
      </c>
      <c r="S2114" s="53" t="s">
        <v>83</v>
      </c>
      <c r="T2114" s="53"/>
      <c r="U2114" s="53" t="s">
        <v>50</v>
      </c>
    </row>
    <row r="2115" spans="1:21" s="186" customFormat="1" ht="14.25" customHeight="1" x14ac:dyDescent="0.25">
      <c r="A2115" s="53" t="str">
        <f>IFERROR(VLOOKUP(D2115,[28]CODIGOS!$A$1:$I$1872,2,0),"CODIGO INVALIDO ")</f>
        <v>ZONA 2</v>
      </c>
      <c r="B2115" s="53" t="str">
        <f>IFERROR(VLOOKUP(D2115,[28]CODIGOS!$A$1:$I$1872,3,0),"CODIGO INVALIDO ")</f>
        <v>PICHINCHA</v>
      </c>
      <c r="C2115" s="53" t="str">
        <f>IFERROR(VLOOKUP(D2115,[28]CODIGOS!$A$1:$I$1872,4,0),"CODIGO INVALIDO ")</f>
        <v>CAYAMBE</v>
      </c>
      <c r="D2115" s="53" t="s">
        <v>2660</v>
      </c>
      <c r="E2115" s="53" t="str">
        <f>IFERROR(VLOOKUP(D2115,[29]CODIGOS!$A$1:$I$1872,6,0),"CODIGO INVALIDO ")</f>
        <v>CAYAMBE</v>
      </c>
      <c r="F2115" s="53" t="str">
        <f>IFERROR(VLOOKUP(D2115,[29]CODIGOS!$A$1:$I$1872,7,0),"CODIGO INVALIDO ")</f>
        <v>CAYAMBE NORTE</v>
      </c>
      <c r="G2115" s="53" t="str">
        <f>IFERROR(VLOOKUP(D2115,[29]CODIGOS!$A$1:$I$1872,8,0),"CODIGO INVALIDO ")</f>
        <v>CAYAMBE NORTE 3</v>
      </c>
      <c r="H2115" s="53" t="s">
        <v>2661</v>
      </c>
      <c r="I2115" s="53">
        <v>-6.2378736999999997E-2</v>
      </c>
      <c r="J2115" s="53">
        <v>-78.109715870000002</v>
      </c>
      <c r="K2115" s="246">
        <v>45623</v>
      </c>
      <c r="L2115" s="53" t="s">
        <v>24</v>
      </c>
      <c r="M2115" s="53" t="s">
        <v>17</v>
      </c>
      <c r="N2115" s="247">
        <v>0.54166666666666663</v>
      </c>
      <c r="O2115" s="247">
        <v>0.625</v>
      </c>
      <c r="P2115" s="53">
        <v>12.52</v>
      </c>
      <c r="Q2115" s="53" t="s">
        <v>46</v>
      </c>
      <c r="R2115" s="53" t="s">
        <v>47</v>
      </c>
      <c r="S2115" s="53" t="s">
        <v>83</v>
      </c>
      <c r="T2115" s="53"/>
      <c r="U2115" s="53" t="s">
        <v>50</v>
      </c>
    </row>
    <row r="2116" spans="1:21" s="186" customFormat="1" ht="14.25" customHeight="1" x14ac:dyDescent="0.2">
      <c r="A2116" s="53" t="str">
        <f>IFERROR(VLOOKUP(D2116,[28]CODIGOS!$A$1:$I$1872,2,0),"CODIGO INVALIDO ")</f>
        <v>ZONA 2</v>
      </c>
      <c r="B2116" s="53" t="str">
        <f>IFERROR(VLOOKUP(D2116,[28]CODIGOS!$A$1:$I$1872,3,0),"CODIGO INVALIDO ")</f>
        <v>PICHINCHA</v>
      </c>
      <c r="C2116" s="53" t="str">
        <f>IFERROR(VLOOKUP(D2116,[28]CODIGOS!$A$1:$I$1872,4,0),"CODIGO INVALIDO ")</f>
        <v>PEDRO MONCAYO</v>
      </c>
      <c r="D2116" s="53" t="s">
        <v>103</v>
      </c>
      <c r="E2116" s="53" t="str">
        <f>IFERROR(VLOOKUP(D2116,[29]CODIGOS!$A$1:$I$1872,6,0),"CODIGO INVALIDO ")</f>
        <v>CAYAMBE</v>
      </c>
      <c r="F2116" s="53" t="str">
        <f>IFERROR(VLOOKUP(D2116,[29]CODIGOS!$A$1:$I$1872,7,0),"CODIGO INVALIDO ")</f>
        <v>TABACUNDO</v>
      </c>
      <c r="G2116" s="53" t="str">
        <f>IFERROR(VLOOKUP(D2116,[29]CODIGOS!$A$1:$I$1872,8,0),"CODIGO INVALIDO ")</f>
        <v>TABACUNDO 1</v>
      </c>
      <c r="H2116" s="53" t="s">
        <v>2662</v>
      </c>
      <c r="I2116" s="53">
        <v>4.6071842632435502E-2</v>
      </c>
      <c r="J2116" s="53">
        <v>-78.206761480101605</v>
      </c>
      <c r="K2116" s="67">
        <v>45657</v>
      </c>
      <c r="L2116" s="53" t="s">
        <v>24</v>
      </c>
      <c r="M2116" s="53" t="s">
        <v>17</v>
      </c>
      <c r="N2116" s="247">
        <v>0.375</v>
      </c>
      <c r="O2116" s="247">
        <v>0.66666666666666663</v>
      </c>
      <c r="P2116" s="53">
        <v>6.09</v>
      </c>
      <c r="Q2116" s="53" t="s">
        <v>46</v>
      </c>
      <c r="R2116" s="53" t="s">
        <v>47</v>
      </c>
      <c r="S2116" s="53" t="s">
        <v>1165</v>
      </c>
      <c r="T2116" s="53"/>
      <c r="U2116" s="53" t="s">
        <v>50</v>
      </c>
    </row>
    <row r="2117" spans="1:21" s="186" customFormat="1" ht="14.25" customHeight="1" x14ac:dyDescent="0.25">
      <c r="A2117" s="53" t="str">
        <f>IFERROR(VLOOKUP(D2117,[28]CODIGOS!$A$1:$I$1872,2,0),"CODIGO INVALIDO ")</f>
        <v>ZONA 2</v>
      </c>
      <c r="B2117" s="53" t="str">
        <f>IFERROR(VLOOKUP(D2117,[28]CODIGOS!$A$1:$I$1872,3,0),"CODIGO INVALIDO ")</f>
        <v>NAPO</v>
      </c>
      <c r="C2117" s="53" t="str">
        <f>IFERROR(VLOOKUP(D2117,[28]CODIGOS!$A$1:$I$1872,4,0),"CODIGO INVALIDO ")</f>
        <v>ARCHIDONA</v>
      </c>
      <c r="D2117" s="53" t="s">
        <v>144</v>
      </c>
      <c r="E2117" s="53" t="str">
        <f>IFERROR(VLOOKUP(D2117,[29]CODIGOS!$A$1:$I$1872,6,0),"CODIGO INVALIDO ")</f>
        <v>TENA</v>
      </c>
      <c r="F2117" s="53" t="str">
        <f>IFERROR(VLOOKUP(D2117,[29]CODIGOS!$A$1:$I$1872,7,0),"CODIGO INVALIDO ")</f>
        <v>KM 24</v>
      </c>
      <c r="G2117" s="53" t="str">
        <f>IFERROR(VLOOKUP(D2117,[29]CODIGOS!$A$1:$I$1872,8,0),"CODIGO INVALIDO ")</f>
        <v>KM 24 1</v>
      </c>
      <c r="H2117" s="53" t="s">
        <v>2663</v>
      </c>
      <c r="I2117" s="53">
        <v>-0.71799783179996901</v>
      </c>
      <c r="J2117" s="53">
        <v>-77.620085477938105</v>
      </c>
      <c r="K2117" s="246">
        <v>45301</v>
      </c>
      <c r="L2117" s="53" t="s">
        <v>145</v>
      </c>
      <c r="M2117" s="53" t="s">
        <v>17</v>
      </c>
      <c r="N2117" s="247">
        <v>0.5625</v>
      </c>
      <c r="O2117" s="247">
        <v>0.625</v>
      </c>
      <c r="P2117" s="53">
        <v>8</v>
      </c>
      <c r="Q2117" s="53" t="s">
        <v>46</v>
      </c>
      <c r="R2117" s="53" t="s">
        <v>47</v>
      </c>
      <c r="S2117" s="53" t="s">
        <v>165</v>
      </c>
      <c r="T2117" s="53"/>
      <c r="U2117" s="53" t="s">
        <v>50</v>
      </c>
    </row>
    <row r="2118" spans="1:21" s="186" customFormat="1" ht="14.25" customHeight="1" x14ac:dyDescent="0.25">
      <c r="A2118" s="53" t="str">
        <f>IFERROR(VLOOKUP(D2118,[28]CODIGOS!$A$1:$I$1872,2,0),"CODIGO INVALIDO ")</f>
        <v>ZONA 2</v>
      </c>
      <c r="B2118" s="53" t="str">
        <f>IFERROR(VLOOKUP(D2118,[28]CODIGOS!$A$1:$I$1872,3,0),"CODIGO INVALIDO ")</f>
        <v>NAPO</v>
      </c>
      <c r="C2118" s="53" t="str">
        <f>IFERROR(VLOOKUP(D2118,[28]CODIGOS!$A$1:$I$1872,4,0),"CODIGO INVALIDO ")</f>
        <v>QUIJOS</v>
      </c>
      <c r="D2118" s="53" t="s">
        <v>380</v>
      </c>
      <c r="E2118" s="53" t="str">
        <f>IFERROR(VLOOKUP(D2118,[29]CODIGOS!$A$1:$I$1872,6,0),"CODIGO INVALIDO ")</f>
        <v>EL VALLE DE QUIJOS</v>
      </c>
      <c r="F2118" s="53" t="str">
        <f>IFERROR(VLOOKUP(D2118,[29]CODIGOS!$A$1:$I$1872,7,0),"CODIGO INVALIDO ")</f>
        <v>SAN FRANCISCO DE BORJA</v>
      </c>
      <c r="G2118" s="53" t="str">
        <f>IFERROR(VLOOKUP(D2118,[29]CODIGOS!$A$1:$I$1872,8,0),"CODIGO INVALIDO ")</f>
        <v>SAN FRANCISCO DE BORJA 2</v>
      </c>
      <c r="H2118" s="53" t="s">
        <v>1619</v>
      </c>
      <c r="I2118" s="53">
        <v>-0.46432392091304697</v>
      </c>
      <c r="J2118" s="53">
        <f>-77.9174679706989</f>
        <v>-77.917467970698894</v>
      </c>
      <c r="K2118" s="246">
        <v>45309</v>
      </c>
      <c r="L2118" s="53" t="s">
        <v>145</v>
      </c>
      <c r="M2118" s="53" t="s">
        <v>17</v>
      </c>
      <c r="N2118" s="247">
        <v>0.35416666666666669</v>
      </c>
      <c r="O2118" s="247">
        <v>0.45833333333333331</v>
      </c>
      <c r="P2118" s="53">
        <v>22.73</v>
      </c>
      <c r="Q2118" s="53" t="s">
        <v>46</v>
      </c>
      <c r="R2118" s="53" t="s">
        <v>47</v>
      </c>
      <c r="S2118" s="53" t="s">
        <v>472</v>
      </c>
      <c r="T2118" s="53" t="s">
        <v>1643</v>
      </c>
      <c r="U2118" s="53" t="s">
        <v>50</v>
      </c>
    </row>
    <row r="2119" spans="1:21" s="186" customFormat="1" ht="14.25" customHeight="1" x14ac:dyDescent="0.25">
      <c r="A2119" s="53" t="str">
        <f>IFERROR(VLOOKUP(D2119,[28]CODIGOS!$A$1:$I$1872,2,0),"CODIGO INVALIDO ")</f>
        <v>ZONA 2</v>
      </c>
      <c r="B2119" s="53" t="str">
        <f>IFERROR(VLOOKUP(D2119,[28]CODIGOS!$A$1:$I$1872,3,0),"CODIGO INVALIDO ")</f>
        <v>NAPO</v>
      </c>
      <c r="C2119" s="53" t="str">
        <f>IFERROR(VLOOKUP(D2119,[28]CODIGOS!$A$1:$I$1872,4,0),"CODIGO INVALIDO ")</f>
        <v>QUIJOS</v>
      </c>
      <c r="D2119" s="53" t="s">
        <v>380</v>
      </c>
      <c r="E2119" s="53" t="str">
        <f>IFERROR(VLOOKUP(D2119,[29]CODIGOS!$A$1:$I$1872,6,0),"CODIGO INVALIDO ")</f>
        <v>EL VALLE DE QUIJOS</v>
      </c>
      <c r="F2119" s="53" t="str">
        <f>IFERROR(VLOOKUP(D2119,[29]CODIGOS!$A$1:$I$1872,7,0),"CODIGO INVALIDO ")</f>
        <v>SAN FRANCISCO DE BORJA</v>
      </c>
      <c r="G2119" s="53" t="str">
        <f>IFERROR(VLOOKUP(D2119,[29]CODIGOS!$A$1:$I$1872,8,0),"CODIGO INVALIDO ")</f>
        <v>SAN FRANCISCO DE BORJA 2</v>
      </c>
      <c r="H2119" s="53" t="s">
        <v>1619</v>
      </c>
      <c r="I2119" s="53">
        <v>-0.46417586868690203</v>
      </c>
      <c r="J2119" s="53">
        <v>-77.917309039987899</v>
      </c>
      <c r="K2119" s="246">
        <v>45320</v>
      </c>
      <c r="L2119" s="53" t="s">
        <v>145</v>
      </c>
      <c r="M2119" s="53" t="s">
        <v>17</v>
      </c>
      <c r="N2119" s="247">
        <v>7.2916666666666671E-2</v>
      </c>
      <c r="O2119" s="247">
        <v>0.25</v>
      </c>
      <c r="P2119" s="53">
        <v>27.28</v>
      </c>
      <c r="Q2119" s="53" t="s">
        <v>46</v>
      </c>
      <c r="R2119" s="53" t="s">
        <v>47</v>
      </c>
      <c r="S2119" s="53" t="s">
        <v>598</v>
      </c>
      <c r="T2119" s="53" t="s">
        <v>49</v>
      </c>
      <c r="U2119" s="53" t="s">
        <v>50</v>
      </c>
    </row>
    <row r="2120" spans="1:21" s="186" customFormat="1" ht="14.25" customHeight="1" x14ac:dyDescent="0.25">
      <c r="A2120" s="53" t="str">
        <f>IFERROR(VLOOKUP(D2120,[28]CODIGOS!$A$1:$I$1872,2,0),"CODIGO INVALIDO ")</f>
        <v>ZONA 2</v>
      </c>
      <c r="B2120" s="53" t="str">
        <f>IFERROR(VLOOKUP(D2120,[28]CODIGOS!$A$1:$I$1872,3,0),"CODIGO INVALIDO ")</f>
        <v>NAPO</v>
      </c>
      <c r="C2120" s="53" t="str">
        <f>IFERROR(VLOOKUP(D2120,[28]CODIGOS!$A$1:$I$1872,4,0),"CODIGO INVALIDO ")</f>
        <v>QUIJOS</v>
      </c>
      <c r="D2120" s="53" t="s">
        <v>380</v>
      </c>
      <c r="E2120" s="53" t="str">
        <f>IFERROR(VLOOKUP(D2120,[29]CODIGOS!$A$1:$I$1872,6,0),"CODIGO INVALIDO ")</f>
        <v>EL VALLE DE QUIJOS</v>
      </c>
      <c r="F2120" s="53" t="str">
        <f>IFERROR(VLOOKUP(D2120,[29]CODIGOS!$A$1:$I$1872,7,0),"CODIGO INVALIDO ")</f>
        <v>SAN FRANCISCO DE BORJA</v>
      </c>
      <c r="G2120" s="53" t="str">
        <f>IFERROR(VLOOKUP(D2120,[29]CODIGOS!$A$1:$I$1872,8,0),"CODIGO INVALIDO ")</f>
        <v>SAN FRANCISCO DE BORJA 2</v>
      </c>
      <c r="H2120" s="53" t="s">
        <v>1619</v>
      </c>
      <c r="I2120" s="53">
        <v>-0.46417586868690203</v>
      </c>
      <c r="J2120" s="53">
        <v>-77.917309039987899</v>
      </c>
      <c r="K2120" s="246">
        <v>45326</v>
      </c>
      <c r="L2120" s="53" t="s">
        <v>145</v>
      </c>
      <c r="M2120" s="53" t="s">
        <v>17</v>
      </c>
      <c r="N2120" s="247">
        <v>0.33333333333333331</v>
      </c>
      <c r="O2120" s="247">
        <v>0.4548611111111111</v>
      </c>
      <c r="P2120" s="53">
        <v>27.7</v>
      </c>
      <c r="Q2120" s="53" t="s">
        <v>46</v>
      </c>
      <c r="R2120" s="53" t="s">
        <v>47</v>
      </c>
      <c r="S2120" s="53" t="s">
        <v>228</v>
      </c>
      <c r="T2120" s="53" t="s">
        <v>49</v>
      </c>
      <c r="U2120" s="53" t="s">
        <v>50</v>
      </c>
    </row>
    <row r="2121" spans="1:21" s="186" customFormat="1" ht="14.25" customHeight="1" x14ac:dyDescent="0.25">
      <c r="A2121" s="53" t="str">
        <f>IFERROR(VLOOKUP(D2121,[28]CODIGOS!$A$1:$I$1872,2,0),"CODIGO INVALIDO ")</f>
        <v>ZONA 2</v>
      </c>
      <c r="B2121" s="53" t="str">
        <f>IFERROR(VLOOKUP(D2121,[28]CODIGOS!$A$1:$I$1872,3,0),"CODIGO INVALIDO ")</f>
        <v>NAPO</v>
      </c>
      <c r="C2121" s="53" t="str">
        <f>IFERROR(VLOOKUP(D2121,[28]CODIGOS!$A$1:$I$1872,4,0),"CODIGO INVALIDO ")</f>
        <v>QUIJOS</v>
      </c>
      <c r="D2121" s="53" t="s">
        <v>380</v>
      </c>
      <c r="E2121" s="53" t="str">
        <f>IFERROR(VLOOKUP(D2121,[29]CODIGOS!$A$1:$I$1872,6,0),"CODIGO INVALIDO ")</f>
        <v>EL VALLE DE QUIJOS</v>
      </c>
      <c r="F2121" s="53" t="str">
        <f>IFERROR(VLOOKUP(D2121,[29]CODIGOS!$A$1:$I$1872,7,0),"CODIGO INVALIDO ")</f>
        <v>SAN FRANCISCO DE BORJA</v>
      </c>
      <c r="G2121" s="53" t="str">
        <f>IFERROR(VLOOKUP(D2121,[29]CODIGOS!$A$1:$I$1872,8,0),"CODIGO INVALIDO ")</f>
        <v>SAN FRANCISCO DE BORJA 2</v>
      </c>
      <c r="H2121" s="53" t="s">
        <v>1619</v>
      </c>
      <c r="I2121" s="53">
        <v>-0.464245310737394</v>
      </c>
      <c r="J2121" s="53">
        <v>-77.917272646672799</v>
      </c>
      <c r="K2121" s="246">
        <v>45331</v>
      </c>
      <c r="L2121" s="53" t="s">
        <v>145</v>
      </c>
      <c r="M2121" s="53" t="s">
        <v>17</v>
      </c>
      <c r="N2121" s="247">
        <v>0.625</v>
      </c>
      <c r="O2121" s="247">
        <v>0.75</v>
      </c>
      <c r="P2121" s="53">
        <v>25.91</v>
      </c>
      <c r="Q2121" s="53" t="s">
        <v>46</v>
      </c>
      <c r="R2121" s="53" t="s">
        <v>47</v>
      </c>
      <c r="S2121" s="53" t="s">
        <v>2664</v>
      </c>
      <c r="T2121" s="53" t="s">
        <v>645</v>
      </c>
      <c r="U2121" s="53" t="s">
        <v>50</v>
      </c>
    </row>
    <row r="2122" spans="1:21" s="186" customFormat="1" ht="14.25" customHeight="1" x14ac:dyDescent="0.25">
      <c r="A2122" s="53" t="str">
        <f>IFERROR(VLOOKUP(D2122,[28]CODIGOS!$A$1:$I$1872,2,0),"CODIGO INVALIDO ")</f>
        <v>ZONA 2</v>
      </c>
      <c r="B2122" s="53" t="str">
        <f>IFERROR(VLOOKUP(D2122,[28]CODIGOS!$A$1:$I$1872,3,0),"CODIGO INVALIDO ")</f>
        <v>NAPO</v>
      </c>
      <c r="C2122" s="53" t="str">
        <f>IFERROR(VLOOKUP(D2122,[28]CODIGOS!$A$1:$I$1872,4,0),"CODIGO INVALIDO ")</f>
        <v>QUIJOS</v>
      </c>
      <c r="D2122" s="53" t="s">
        <v>380</v>
      </c>
      <c r="E2122" s="53" t="str">
        <f>IFERROR(VLOOKUP(D2122,[29]CODIGOS!$A$1:$I$1872,6,0),"CODIGO INVALIDO ")</f>
        <v>EL VALLE DE QUIJOS</v>
      </c>
      <c r="F2122" s="53" t="str">
        <f>IFERROR(VLOOKUP(D2122,[29]CODIGOS!$A$1:$I$1872,7,0),"CODIGO INVALIDO ")</f>
        <v>SAN FRANCISCO DE BORJA</v>
      </c>
      <c r="G2122" s="53" t="str">
        <f>IFERROR(VLOOKUP(D2122,[29]CODIGOS!$A$1:$I$1872,8,0),"CODIGO INVALIDO ")</f>
        <v>SAN FRANCISCO DE BORJA 2</v>
      </c>
      <c r="H2122" s="53" t="s">
        <v>1619</v>
      </c>
      <c r="I2122" s="53">
        <v>-0.464245310737394</v>
      </c>
      <c r="J2122" s="53">
        <v>-77.917272646672799</v>
      </c>
      <c r="K2122" s="246">
        <v>45333</v>
      </c>
      <c r="L2122" s="53" t="s">
        <v>145</v>
      </c>
      <c r="M2122" s="53" t="s">
        <v>17</v>
      </c>
      <c r="N2122" s="247">
        <v>0.9375</v>
      </c>
      <c r="O2122" s="247">
        <v>0.97916666666666663</v>
      </c>
      <c r="P2122" s="53">
        <v>8.2100000000000009</v>
      </c>
      <c r="Q2122" s="53" t="s">
        <v>46</v>
      </c>
      <c r="R2122" s="53" t="s">
        <v>47</v>
      </c>
      <c r="S2122" s="53" t="s">
        <v>165</v>
      </c>
      <c r="T2122" s="53"/>
      <c r="U2122" s="53" t="s">
        <v>50</v>
      </c>
    </row>
    <row r="2123" spans="1:21" s="186" customFormat="1" ht="14.25" customHeight="1" x14ac:dyDescent="0.25">
      <c r="A2123" s="53" t="str">
        <f>IFERROR(VLOOKUP(D2123,[28]CODIGOS!$A$1:$I$1872,2,0),"CODIGO INVALIDO ")</f>
        <v>ZONA 2</v>
      </c>
      <c r="B2123" s="53" t="str">
        <f>IFERROR(VLOOKUP(D2123,[28]CODIGOS!$A$1:$I$1872,3,0),"CODIGO INVALIDO ")</f>
        <v>NAPO</v>
      </c>
      <c r="C2123" s="53" t="str">
        <f>IFERROR(VLOOKUP(D2123,[28]CODIGOS!$A$1:$I$1872,4,0),"CODIGO INVALIDO ")</f>
        <v>TENA</v>
      </c>
      <c r="D2123" s="53" t="s">
        <v>369</v>
      </c>
      <c r="E2123" s="53" t="str">
        <f>IFERROR(VLOOKUP(D2123,[29]CODIGOS!$A$1:$I$1872,6,0),"CODIGO INVALIDO ")</f>
        <v>TENA</v>
      </c>
      <c r="F2123" s="53" t="str">
        <f>IFERROR(VLOOKUP(D2123,[29]CODIGOS!$A$1:$I$1872,7,0),"CODIGO INVALIDO ")</f>
        <v>MISAHUALLI</v>
      </c>
      <c r="G2123" s="53" t="str">
        <f>IFERROR(VLOOKUP(D2123,[29]CODIGOS!$A$1:$I$1872,8,0),"CODIGO INVALIDO ")</f>
        <v>MISAHUALLI 2</v>
      </c>
      <c r="H2123" s="53" t="s">
        <v>449</v>
      </c>
      <c r="I2123" s="53">
        <v>-1.04535978444247</v>
      </c>
      <c r="J2123" s="53">
        <v>-77.794929742813096</v>
      </c>
      <c r="K2123" s="246">
        <v>45343</v>
      </c>
      <c r="L2123" s="53" t="s">
        <v>145</v>
      </c>
      <c r="M2123" s="53" t="s">
        <v>17</v>
      </c>
      <c r="N2123" s="247">
        <v>0.92569444444444438</v>
      </c>
      <c r="O2123" s="247">
        <v>0.97916666666666663</v>
      </c>
      <c r="P2123" s="53">
        <v>14.4</v>
      </c>
      <c r="Q2123" s="53" t="s">
        <v>46</v>
      </c>
      <c r="R2123" s="53" t="s">
        <v>47</v>
      </c>
      <c r="S2123" s="53" t="s">
        <v>382</v>
      </c>
      <c r="T2123" s="53"/>
      <c r="U2123" s="53" t="s">
        <v>50</v>
      </c>
    </row>
    <row r="2124" spans="1:21" s="186" customFormat="1" ht="14.25" customHeight="1" x14ac:dyDescent="0.25">
      <c r="A2124" s="53" t="str">
        <f>IFERROR(VLOOKUP(D2124,[28]CODIGOS!$A$1:$I$1872,2,0),"CODIGO INVALIDO ")</f>
        <v>ZONA 2</v>
      </c>
      <c r="B2124" s="53" t="str">
        <f>IFERROR(VLOOKUP(D2124,[28]CODIGOS!$A$1:$I$1872,3,0),"CODIGO INVALIDO ")</f>
        <v>NAPO</v>
      </c>
      <c r="C2124" s="53" t="str">
        <f>IFERROR(VLOOKUP(D2124,[28]CODIGOS!$A$1:$I$1872,4,0),"CODIGO INVALIDO ")</f>
        <v>QUIJOS</v>
      </c>
      <c r="D2124" s="53" t="s">
        <v>380</v>
      </c>
      <c r="E2124" s="53" t="str">
        <f>IFERROR(VLOOKUP(D2124,[29]CODIGOS!$A$1:$I$1872,6,0),"CODIGO INVALIDO ")</f>
        <v>EL VALLE DE QUIJOS</v>
      </c>
      <c r="F2124" s="53" t="str">
        <f>IFERROR(VLOOKUP(D2124,[29]CODIGOS!$A$1:$I$1872,7,0),"CODIGO INVALIDO ")</f>
        <v>SAN FRANCISCO DE BORJA</v>
      </c>
      <c r="G2124" s="53" t="str">
        <f>IFERROR(VLOOKUP(D2124,[29]CODIGOS!$A$1:$I$1872,8,0),"CODIGO INVALIDO ")</f>
        <v>SAN FRANCISCO DE BORJA 2</v>
      </c>
      <c r="H2124" s="53" t="s">
        <v>1619</v>
      </c>
      <c r="I2124" s="53">
        <v>-0.464245310737394</v>
      </c>
      <c r="J2124" s="53">
        <v>-77.917272646672799</v>
      </c>
      <c r="K2124" s="246">
        <v>45345</v>
      </c>
      <c r="L2124" s="53" t="s">
        <v>145</v>
      </c>
      <c r="M2124" s="53" t="s">
        <v>17</v>
      </c>
      <c r="N2124" s="247">
        <v>0.20833333333333334</v>
      </c>
      <c r="O2124" s="247">
        <v>0.33333333333333331</v>
      </c>
      <c r="P2124" s="53">
        <v>13.95</v>
      </c>
      <c r="Q2124" s="53" t="s">
        <v>46</v>
      </c>
      <c r="R2124" s="53" t="s">
        <v>47</v>
      </c>
      <c r="S2124" s="53" t="s">
        <v>686</v>
      </c>
      <c r="T2124" s="53"/>
      <c r="U2124" s="53" t="s">
        <v>50</v>
      </c>
    </row>
    <row r="2125" spans="1:21" s="186" customFormat="1" ht="14.25" customHeight="1" x14ac:dyDescent="0.25">
      <c r="A2125" s="53" t="str">
        <f>IFERROR(VLOOKUP(D2125,[28]CODIGOS!$A$1:$I$1872,2,0),"CODIGO INVALIDO ")</f>
        <v>ZONA 2</v>
      </c>
      <c r="B2125" s="53" t="str">
        <f>IFERROR(VLOOKUP(D2125,[28]CODIGOS!$A$1:$I$1872,3,0),"CODIGO INVALIDO ")</f>
        <v>NAPO</v>
      </c>
      <c r="C2125" s="53" t="str">
        <f>IFERROR(VLOOKUP(D2125,[28]CODIGOS!$A$1:$I$1872,4,0),"CODIGO INVALIDO ")</f>
        <v>QUIJOS</v>
      </c>
      <c r="D2125" s="53" t="s">
        <v>380</v>
      </c>
      <c r="E2125" s="53" t="str">
        <f>IFERROR(VLOOKUP(D2125,[29]CODIGOS!$A$1:$I$1872,6,0),"CODIGO INVALIDO ")</f>
        <v>EL VALLE DE QUIJOS</v>
      </c>
      <c r="F2125" s="53" t="str">
        <f>IFERROR(VLOOKUP(D2125,[29]CODIGOS!$A$1:$I$1872,7,0),"CODIGO INVALIDO ")</f>
        <v>SAN FRANCISCO DE BORJA</v>
      </c>
      <c r="G2125" s="53" t="str">
        <f>IFERROR(VLOOKUP(D2125,[29]CODIGOS!$A$1:$I$1872,8,0),"CODIGO INVALIDO ")</f>
        <v>SAN FRANCISCO DE BORJA 2</v>
      </c>
      <c r="H2125" s="53" t="s">
        <v>1619</v>
      </c>
      <c r="I2125" s="53">
        <v>-0.464245310737394</v>
      </c>
      <c r="J2125" s="53">
        <v>-77.917272646672799</v>
      </c>
      <c r="K2125" s="246">
        <v>45349</v>
      </c>
      <c r="L2125" s="53" t="s">
        <v>145</v>
      </c>
      <c r="M2125" s="53" t="s">
        <v>17</v>
      </c>
      <c r="N2125" s="247">
        <v>0.89583333333333337</v>
      </c>
      <c r="O2125" s="247">
        <v>0.95833333333333337</v>
      </c>
      <c r="P2125" s="53">
        <v>35.159999999999997</v>
      </c>
      <c r="Q2125" s="53" t="s">
        <v>46</v>
      </c>
      <c r="R2125" s="53" t="s">
        <v>109</v>
      </c>
      <c r="S2125" s="53" t="s">
        <v>65</v>
      </c>
      <c r="T2125" s="53"/>
      <c r="U2125" s="53" t="s">
        <v>50</v>
      </c>
    </row>
    <row r="2126" spans="1:21" s="186" customFormat="1" ht="14.25" customHeight="1" x14ac:dyDescent="0.25">
      <c r="A2126" s="53" t="str">
        <f>IFERROR(VLOOKUP(D2126,[28]CODIGOS!$A$1:$I$1872,2,0),"CODIGO INVALIDO ")</f>
        <v>ZONA 2</v>
      </c>
      <c r="B2126" s="53" t="str">
        <f>IFERROR(VLOOKUP(D2126,[28]CODIGOS!$A$1:$I$1872,3,0),"CODIGO INVALIDO ")</f>
        <v>NAPO</v>
      </c>
      <c r="C2126" s="53" t="str">
        <f>IFERROR(VLOOKUP(D2126,[28]CODIGOS!$A$1:$I$1872,4,0),"CODIGO INVALIDO ")</f>
        <v>QUIJOS</v>
      </c>
      <c r="D2126" s="53" t="s">
        <v>380</v>
      </c>
      <c r="E2126" s="53" t="str">
        <f>IFERROR(VLOOKUP(D2126,[29]CODIGOS!$A$1:$I$1872,6,0),"CODIGO INVALIDO ")</f>
        <v>EL VALLE DE QUIJOS</v>
      </c>
      <c r="F2126" s="53" t="str">
        <f>IFERROR(VLOOKUP(D2126,[29]CODIGOS!$A$1:$I$1872,7,0),"CODIGO INVALIDO ")</f>
        <v>SAN FRANCISCO DE BORJA</v>
      </c>
      <c r="G2126" s="53" t="str">
        <f>IFERROR(VLOOKUP(D2126,[29]CODIGOS!$A$1:$I$1872,8,0),"CODIGO INVALIDO ")</f>
        <v>SAN FRANCISCO DE BORJA 2</v>
      </c>
      <c r="H2126" s="53" t="s">
        <v>1619</v>
      </c>
      <c r="I2126" s="53">
        <v>-0.464245310737394</v>
      </c>
      <c r="J2126" s="53">
        <v>-77.917272646672799</v>
      </c>
      <c r="K2126" s="246">
        <v>45355</v>
      </c>
      <c r="L2126" s="53" t="s">
        <v>145</v>
      </c>
      <c r="M2126" s="53" t="s">
        <v>17</v>
      </c>
      <c r="N2126" s="247">
        <v>0.83333333333333337</v>
      </c>
      <c r="O2126" s="247">
        <v>0.91666666666666663</v>
      </c>
      <c r="P2126" s="53">
        <v>5.04</v>
      </c>
      <c r="Q2126" s="53" t="s">
        <v>46</v>
      </c>
      <c r="R2126" s="53" t="s">
        <v>47</v>
      </c>
      <c r="S2126" s="53" t="s">
        <v>467</v>
      </c>
      <c r="T2126" s="53" t="s">
        <v>75</v>
      </c>
      <c r="U2126" s="53" t="s">
        <v>50</v>
      </c>
    </row>
    <row r="2127" spans="1:21" s="186" customFormat="1" ht="14.25" customHeight="1" x14ac:dyDescent="0.25">
      <c r="A2127" s="53" t="str">
        <f>IFERROR(VLOOKUP(D2127,[28]CODIGOS!$A$1:$I$1872,2,0),"CODIGO INVALIDO ")</f>
        <v>ZONA 2</v>
      </c>
      <c r="B2127" s="53" t="str">
        <f>IFERROR(VLOOKUP(D2127,[28]CODIGOS!$A$1:$I$1872,3,0),"CODIGO INVALIDO ")</f>
        <v>NAPO</v>
      </c>
      <c r="C2127" s="53" t="str">
        <f>IFERROR(VLOOKUP(D2127,[28]CODIGOS!$A$1:$I$1872,4,0),"CODIGO INVALIDO ")</f>
        <v>ARCHIDONA</v>
      </c>
      <c r="D2127" s="53" t="s">
        <v>144</v>
      </c>
      <c r="E2127" s="53" t="str">
        <f>IFERROR(VLOOKUP(D2127,[29]CODIGOS!$A$1:$I$1872,6,0),"CODIGO INVALIDO ")</f>
        <v>TENA</v>
      </c>
      <c r="F2127" s="53" t="str">
        <f>IFERROR(VLOOKUP(D2127,[29]CODIGOS!$A$1:$I$1872,7,0),"CODIGO INVALIDO ")</f>
        <v>KM 24</v>
      </c>
      <c r="G2127" s="53" t="str">
        <f>IFERROR(VLOOKUP(D2127,[29]CODIGOS!$A$1:$I$1872,8,0),"CODIGO INVALIDO ")</f>
        <v>KM 24 1</v>
      </c>
      <c r="H2127" s="53" t="s">
        <v>2663</v>
      </c>
      <c r="I2127" s="53">
        <v>-0.72020243404694195</v>
      </c>
      <c r="J2127" s="53">
        <v>-77.614243626519496</v>
      </c>
      <c r="K2127" s="246">
        <v>45358</v>
      </c>
      <c r="L2127" s="53" t="s">
        <v>145</v>
      </c>
      <c r="M2127" s="53" t="s">
        <v>17</v>
      </c>
      <c r="N2127" s="247">
        <v>0.52083333333333337</v>
      </c>
      <c r="O2127" s="247">
        <v>0.6875</v>
      </c>
      <c r="P2127" s="53">
        <v>5.23</v>
      </c>
      <c r="Q2127" s="53" t="s">
        <v>46</v>
      </c>
      <c r="R2127" s="53" t="s">
        <v>47</v>
      </c>
      <c r="S2127" s="53" t="s">
        <v>165</v>
      </c>
      <c r="T2127" s="53"/>
      <c r="U2127" s="53" t="s">
        <v>50</v>
      </c>
    </row>
    <row r="2128" spans="1:21" s="186" customFormat="1" ht="14.25" customHeight="1" x14ac:dyDescent="0.25">
      <c r="A2128" s="53" t="str">
        <f>IFERROR(VLOOKUP(D2128,[28]CODIGOS!$A$1:$I$1872,2,0),"CODIGO INVALIDO ")</f>
        <v>ZONA 2</v>
      </c>
      <c r="B2128" s="53" t="str">
        <f>IFERROR(VLOOKUP(D2128,[28]CODIGOS!$A$1:$I$1872,3,0),"CODIGO INVALIDO ")</f>
        <v>NAPO</v>
      </c>
      <c r="C2128" s="53" t="str">
        <f>IFERROR(VLOOKUP(D2128,[28]CODIGOS!$A$1:$I$1872,4,0),"CODIGO INVALIDO ")</f>
        <v>TENA</v>
      </c>
      <c r="D2128" s="53" t="s">
        <v>226</v>
      </c>
      <c r="E2128" s="53" t="str">
        <f>IFERROR(VLOOKUP(D2128,[29]CODIGOS!$A$1:$I$1872,6,0),"CODIGO INVALIDO ")</f>
        <v>TENA</v>
      </c>
      <c r="F2128" s="53" t="str">
        <f>IFERROR(VLOOKUP(D2128,[29]CODIGOS!$A$1:$I$1872,7,0),"CODIGO INVALIDO ")</f>
        <v>AHUANO</v>
      </c>
      <c r="G2128" s="53" t="str">
        <f>IFERROR(VLOOKUP(D2128,[29]CODIGOS!$A$1:$I$1872,8,0),"CODIGO INVALIDO ")</f>
        <v>AHUANO 1</v>
      </c>
      <c r="H2128" s="53" t="s">
        <v>2665</v>
      </c>
      <c r="I2128" s="53">
        <v>-1.0865245670067201</v>
      </c>
      <c r="J2128" s="53">
        <v>-77.566528916358905</v>
      </c>
      <c r="K2128" s="246">
        <v>45360</v>
      </c>
      <c r="L2128" s="53" t="s">
        <v>145</v>
      </c>
      <c r="M2128" s="53" t="s">
        <v>17</v>
      </c>
      <c r="N2128" s="247">
        <v>0.53125</v>
      </c>
      <c r="O2128" s="247">
        <v>0.78125</v>
      </c>
      <c r="P2128" s="53">
        <v>6.16</v>
      </c>
      <c r="Q2128" s="53" t="s">
        <v>46</v>
      </c>
      <c r="R2128" s="53" t="s">
        <v>47</v>
      </c>
      <c r="S2128" s="53" t="s">
        <v>217</v>
      </c>
      <c r="T2128" s="53" t="s">
        <v>49</v>
      </c>
      <c r="U2128" s="53" t="s">
        <v>50</v>
      </c>
    </row>
    <row r="2129" spans="1:21" s="186" customFormat="1" ht="14.25" customHeight="1" x14ac:dyDescent="0.25">
      <c r="A2129" s="53" t="str">
        <f>IFERROR(VLOOKUP(D2129,[28]CODIGOS!$A$1:$I$1872,2,0),"CODIGO INVALIDO ")</f>
        <v>ZONA 2</v>
      </c>
      <c r="B2129" s="53" t="str">
        <f>IFERROR(VLOOKUP(D2129,[28]CODIGOS!$A$1:$I$1872,3,0),"CODIGO INVALIDO ")</f>
        <v>NAPO</v>
      </c>
      <c r="C2129" s="53" t="str">
        <f>IFERROR(VLOOKUP(D2129,[28]CODIGOS!$A$1:$I$1872,4,0),"CODIGO INVALIDO ")</f>
        <v>ARCHIDONA</v>
      </c>
      <c r="D2129" s="53" t="s">
        <v>144</v>
      </c>
      <c r="E2129" s="53" t="str">
        <f>IFERROR(VLOOKUP(D2129,[29]CODIGOS!$A$1:$I$1872,6,0),"CODIGO INVALIDO ")</f>
        <v>TENA</v>
      </c>
      <c r="F2129" s="53" t="str">
        <f>IFERROR(VLOOKUP(D2129,[29]CODIGOS!$A$1:$I$1872,7,0),"CODIGO INVALIDO ")</f>
        <v>KM 24</v>
      </c>
      <c r="G2129" s="53" t="str">
        <f>IFERROR(VLOOKUP(D2129,[29]CODIGOS!$A$1:$I$1872,8,0),"CODIGO INVALIDO ")</f>
        <v>KM 24 1</v>
      </c>
      <c r="H2129" s="53" t="s">
        <v>2666</v>
      </c>
      <c r="I2129" s="53">
        <v>-0.711172733514148</v>
      </c>
      <c r="J2129" s="53">
        <v>-77.750566662859995</v>
      </c>
      <c r="K2129" s="246">
        <v>45367</v>
      </c>
      <c r="L2129" s="53" t="s">
        <v>145</v>
      </c>
      <c r="M2129" s="53" t="s">
        <v>17</v>
      </c>
      <c r="N2129" s="247">
        <v>0.85416666666666663</v>
      </c>
      <c r="O2129" s="247">
        <v>8.3333333333333329E-2</v>
      </c>
      <c r="P2129" s="53">
        <v>26.99</v>
      </c>
      <c r="Q2129" s="53" t="s">
        <v>46</v>
      </c>
      <c r="R2129" s="53" t="s">
        <v>47</v>
      </c>
      <c r="S2129" s="53" t="s">
        <v>49</v>
      </c>
      <c r="T2129" s="53" t="s">
        <v>48</v>
      </c>
      <c r="U2129" s="53" t="s">
        <v>50</v>
      </c>
    </row>
    <row r="2130" spans="1:21" s="186" customFormat="1" ht="14.25" customHeight="1" x14ac:dyDescent="0.25">
      <c r="A2130" s="53" t="str">
        <f>IFERROR(VLOOKUP(D2130,[28]CODIGOS!$A$1:$I$1872,2,0),"CODIGO INVALIDO ")</f>
        <v>ZONA 2</v>
      </c>
      <c r="B2130" s="53" t="str">
        <f>IFERROR(VLOOKUP(D2130,[28]CODIGOS!$A$1:$I$1872,3,0),"CODIGO INVALIDO ")</f>
        <v>NAPO</v>
      </c>
      <c r="C2130" s="53" t="str">
        <f>IFERROR(VLOOKUP(D2130,[28]CODIGOS!$A$1:$I$1872,4,0),"CODIGO INVALIDO ")</f>
        <v>QUIJOS</v>
      </c>
      <c r="D2130" s="53" t="s">
        <v>380</v>
      </c>
      <c r="E2130" s="53" t="str">
        <f>IFERROR(VLOOKUP(D2130,[29]CODIGOS!$A$1:$I$1872,6,0),"CODIGO INVALIDO ")</f>
        <v>EL VALLE DE QUIJOS</v>
      </c>
      <c r="F2130" s="53" t="str">
        <f>IFERROR(VLOOKUP(D2130,[29]CODIGOS!$A$1:$I$1872,7,0),"CODIGO INVALIDO ")</f>
        <v>SAN FRANCISCO DE BORJA</v>
      </c>
      <c r="G2130" s="53" t="str">
        <f>IFERROR(VLOOKUP(D2130,[29]CODIGOS!$A$1:$I$1872,8,0),"CODIGO INVALIDO ")</f>
        <v>SAN FRANCISCO DE BORJA 2</v>
      </c>
      <c r="H2130" s="53" t="s">
        <v>1619</v>
      </c>
      <c r="I2130" s="53">
        <v>-0.464245310737394</v>
      </c>
      <c r="J2130" s="53">
        <v>-77.917272646672799</v>
      </c>
      <c r="K2130" s="246">
        <v>45372</v>
      </c>
      <c r="L2130" s="53" t="s">
        <v>145</v>
      </c>
      <c r="M2130" s="53" t="s">
        <v>17</v>
      </c>
      <c r="N2130" s="247">
        <v>4.1666666666666664E-2</v>
      </c>
      <c r="O2130" s="247">
        <v>0.1388888888888889</v>
      </c>
      <c r="P2130" s="53">
        <v>42.1</v>
      </c>
      <c r="Q2130" s="53" t="s">
        <v>46</v>
      </c>
      <c r="R2130" s="53" t="s">
        <v>47</v>
      </c>
      <c r="S2130" s="53" t="s">
        <v>598</v>
      </c>
      <c r="T2130" s="53" t="s">
        <v>451</v>
      </c>
      <c r="U2130" s="53" t="s">
        <v>50</v>
      </c>
    </row>
    <row r="2131" spans="1:21" s="186" customFormat="1" ht="14.25" customHeight="1" x14ac:dyDescent="0.25">
      <c r="A2131" s="53" t="str">
        <f>IFERROR(VLOOKUP(D2131,[28]CODIGOS!$A$1:$I$1872,2,0),"CODIGO INVALIDO ")</f>
        <v>ZONA 2</v>
      </c>
      <c r="B2131" s="53" t="str">
        <f>IFERROR(VLOOKUP(D2131,[28]CODIGOS!$A$1:$I$1872,3,0),"CODIGO INVALIDO ")</f>
        <v>NAPO</v>
      </c>
      <c r="C2131" s="53" t="str">
        <f>IFERROR(VLOOKUP(D2131,[28]CODIGOS!$A$1:$I$1872,4,0),"CODIGO INVALIDO ")</f>
        <v>QUIJOS</v>
      </c>
      <c r="D2131" s="53" t="s">
        <v>380</v>
      </c>
      <c r="E2131" s="53" t="str">
        <f>IFERROR(VLOOKUP(D2131,[29]CODIGOS!$A$1:$I$1872,6,0),"CODIGO INVALIDO ")</f>
        <v>EL VALLE DE QUIJOS</v>
      </c>
      <c r="F2131" s="53" t="str">
        <f>IFERROR(VLOOKUP(D2131,[29]CODIGOS!$A$1:$I$1872,7,0),"CODIGO INVALIDO ")</f>
        <v>SAN FRANCISCO DE BORJA</v>
      </c>
      <c r="G2131" s="53" t="str">
        <f>IFERROR(VLOOKUP(D2131,[29]CODIGOS!$A$1:$I$1872,8,0),"CODIGO INVALIDO ")</f>
        <v>SAN FRANCISCO DE BORJA 2</v>
      </c>
      <c r="H2131" s="53" t="s">
        <v>1619</v>
      </c>
      <c r="I2131" s="53">
        <v>-0.464245310737394</v>
      </c>
      <c r="J2131" s="53">
        <v>-77.857269644737201</v>
      </c>
      <c r="K2131" s="246">
        <v>45411</v>
      </c>
      <c r="L2131" s="53" t="s">
        <v>145</v>
      </c>
      <c r="M2131" s="53" t="s">
        <v>17</v>
      </c>
      <c r="N2131" s="247">
        <v>7.2916666666666671E-2</v>
      </c>
      <c r="O2131" s="247">
        <v>0.29166666666666669</v>
      </c>
      <c r="P2131" s="53">
        <v>20.97</v>
      </c>
      <c r="Q2131" s="53" t="s">
        <v>46</v>
      </c>
      <c r="R2131" s="53" t="s">
        <v>109</v>
      </c>
      <c r="S2131" s="53" t="s">
        <v>65</v>
      </c>
      <c r="T2131" s="53"/>
      <c r="U2131" s="53" t="s">
        <v>50</v>
      </c>
    </row>
    <row r="2132" spans="1:21" s="186" customFormat="1" ht="14.25" customHeight="1" x14ac:dyDescent="0.25">
      <c r="A2132" s="53" t="str">
        <f>IFERROR(VLOOKUP(D2132,[28]CODIGOS!$A$1:$I$1872,2,0),"CODIGO INVALIDO ")</f>
        <v>ZONA 2</v>
      </c>
      <c r="B2132" s="53" t="str">
        <f>IFERROR(VLOOKUP(D2132,[28]CODIGOS!$A$1:$I$1872,3,0),"CODIGO INVALIDO ")</f>
        <v>NAPO</v>
      </c>
      <c r="C2132" s="53" t="str">
        <f>IFERROR(VLOOKUP(D2132,[28]CODIGOS!$A$1:$I$1872,4,0),"CODIGO INVALIDO ")</f>
        <v>TENA</v>
      </c>
      <c r="D2132" s="53" t="s">
        <v>226</v>
      </c>
      <c r="E2132" s="53" t="str">
        <f>IFERROR(VLOOKUP(D2132,[29]CODIGOS!$A$1:$I$1872,6,0),"CODIGO INVALIDO ")</f>
        <v>TENA</v>
      </c>
      <c r="F2132" s="53" t="str">
        <f>IFERROR(VLOOKUP(D2132,[29]CODIGOS!$A$1:$I$1872,7,0),"CODIGO INVALIDO ")</f>
        <v>AHUANO</v>
      </c>
      <c r="G2132" s="53" t="str">
        <f>IFERROR(VLOOKUP(D2132,[29]CODIGOS!$A$1:$I$1872,8,0),"CODIGO INVALIDO ")</f>
        <v>AHUANO 1</v>
      </c>
      <c r="H2132" s="53" t="s">
        <v>2667</v>
      </c>
      <c r="I2132" s="53">
        <v>-1.0616165870333101</v>
      </c>
      <c r="J2132" s="53">
        <v>-77.597932219505296</v>
      </c>
      <c r="K2132" s="246">
        <v>45415</v>
      </c>
      <c r="L2132" s="53" t="s">
        <v>145</v>
      </c>
      <c r="M2132" s="53" t="s">
        <v>17</v>
      </c>
      <c r="N2132" s="247" t="s">
        <v>2107</v>
      </c>
      <c r="O2132" s="247">
        <v>0.40625</v>
      </c>
      <c r="P2132" s="53">
        <v>6.37</v>
      </c>
      <c r="Q2132" s="53" t="s">
        <v>46</v>
      </c>
      <c r="R2132" s="53" t="s">
        <v>109</v>
      </c>
      <c r="S2132" s="53" t="s">
        <v>65</v>
      </c>
      <c r="T2132" s="53"/>
      <c r="U2132" s="53" t="s">
        <v>50</v>
      </c>
    </row>
    <row r="2133" spans="1:21" s="186" customFormat="1" ht="14.25" customHeight="1" x14ac:dyDescent="0.25">
      <c r="A2133" s="53" t="str">
        <f>IFERROR(VLOOKUP(D2133,[28]CODIGOS!$A$1:$I$1872,2,0),"CODIGO INVALIDO ")</f>
        <v>ZONA 2</v>
      </c>
      <c r="B2133" s="53" t="str">
        <f>IFERROR(VLOOKUP(D2133,[28]CODIGOS!$A$1:$I$1872,3,0),"CODIGO INVALIDO ")</f>
        <v>NAPO</v>
      </c>
      <c r="C2133" s="53" t="str">
        <f>IFERROR(VLOOKUP(D2133,[28]CODIGOS!$A$1:$I$1872,4,0),"CODIGO INVALIDO ")</f>
        <v>QUIJOS</v>
      </c>
      <c r="D2133" s="53" t="s">
        <v>380</v>
      </c>
      <c r="E2133" s="53" t="str">
        <f>IFERROR(VLOOKUP(D2133,[29]CODIGOS!$A$1:$I$1872,6,0),"CODIGO INVALIDO ")</f>
        <v>EL VALLE DE QUIJOS</v>
      </c>
      <c r="F2133" s="53" t="str">
        <f>IFERROR(VLOOKUP(D2133,[29]CODIGOS!$A$1:$I$1872,7,0),"CODIGO INVALIDO ")</f>
        <v>SAN FRANCISCO DE BORJA</v>
      </c>
      <c r="G2133" s="53" t="str">
        <f>IFERROR(VLOOKUP(D2133,[29]CODIGOS!$A$1:$I$1872,8,0),"CODIGO INVALIDO ")</f>
        <v>SAN FRANCISCO DE BORJA 2</v>
      </c>
      <c r="H2133" s="53" t="s">
        <v>1619</v>
      </c>
      <c r="I2133" s="53">
        <v>-0.464245310737394</v>
      </c>
      <c r="J2133" s="53">
        <v>-77.857269644737201</v>
      </c>
      <c r="K2133" s="246">
        <v>45418</v>
      </c>
      <c r="L2133" s="53" t="s">
        <v>145</v>
      </c>
      <c r="M2133" s="53" t="s">
        <v>17</v>
      </c>
      <c r="N2133" s="247">
        <v>0.33333333333333331</v>
      </c>
      <c r="O2133" s="247">
        <v>0.58333333333333337</v>
      </c>
      <c r="P2133" s="53">
        <v>27.66</v>
      </c>
      <c r="Q2133" s="53" t="s">
        <v>46</v>
      </c>
      <c r="R2133" s="53" t="s">
        <v>109</v>
      </c>
      <c r="S2133" s="53" t="s">
        <v>372</v>
      </c>
      <c r="T2133" s="53"/>
      <c r="U2133" s="53" t="s">
        <v>50</v>
      </c>
    </row>
    <row r="2134" spans="1:21" s="186" customFormat="1" ht="14.25" customHeight="1" x14ac:dyDescent="0.25">
      <c r="A2134" s="53" t="str">
        <f>IFERROR(VLOOKUP(D2134,[28]CODIGOS!$A$1:$I$1872,2,0),"CODIGO INVALIDO ")</f>
        <v>ZONA 2</v>
      </c>
      <c r="B2134" s="53" t="str">
        <f>IFERROR(VLOOKUP(D2134,[28]CODIGOS!$A$1:$I$1872,3,0),"CODIGO INVALIDO ")</f>
        <v>NAPO</v>
      </c>
      <c r="C2134" s="53" t="str">
        <f>IFERROR(VLOOKUP(D2134,[28]CODIGOS!$A$1:$I$1872,4,0),"CODIGO INVALIDO ")</f>
        <v>ARCHIDONA</v>
      </c>
      <c r="D2134" s="53" t="s">
        <v>144</v>
      </c>
      <c r="E2134" s="53" t="str">
        <f>IFERROR(VLOOKUP(D2134,[29]CODIGOS!$A$1:$I$1872,6,0),"CODIGO INVALIDO ")</f>
        <v>TENA</v>
      </c>
      <c r="F2134" s="53" t="str">
        <f>IFERROR(VLOOKUP(D2134,[29]CODIGOS!$A$1:$I$1872,7,0),"CODIGO INVALIDO ")</f>
        <v>KM 24</v>
      </c>
      <c r="G2134" s="53" t="str">
        <f>IFERROR(VLOOKUP(D2134,[29]CODIGOS!$A$1:$I$1872,8,0),"CODIGO INVALIDO ")</f>
        <v>KM 24 1</v>
      </c>
      <c r="H2134" s="53" t="s">
        <v>2668</v>
      </c>
      <c r="I2134" s="53">
        <v>-0.72491738237592296</v>
      </c>
      <c r="J2134" s="53">
        <v>-77.574344873428302</v>
      </c>
      <c r="K2134" s="246">
        <v>45420</v>
      </c>
      <c r="L2134" s="53" t="s">
        <v>145</v>
      </c>
      <c r="M2134" s="53" t="s">
        <v>17</v>
      </c>
      <c r="N2134" s="247">
        <v>0.45833333333333331</v>
      </c>
      <c r="O2134" s="247">
        <v>0.64583333333333337</v>
      </c>
      <c r="P2134" s="53">
        <v>11.46</v>
      </c>
      <c r="Q2134" s="53" t="s">
        <v>46</v>
      </c>
      <c r="R2134" s="53" t="s">
        <v>47</v>
      </c>
      <c r="S2134" s="53" t="s">
        <v>165</v>
      </c>
      <c r="T2134" s="53"/>
      <c r="U2134" s="53" t="s">
        <v>50</v>
      </c>
    </row>
    <row r="2135" spans="1:21" s="186" customFormat="1" ht="14.25" customHeight="1" x14ac:dyDescent="0.25">
      <c r="A2135" s="53" t="str">
        <f>IFERROR(VLOOKUP(D2135,[28]CODIGOS!$A$1:$I$1872,2,0),"CODIGO INVALIDO ")</f>
        <v>ZONA 2</v>
      </c>
      <c r="B2135" s="53" t="str">
        <f>IFERROR(VLOOKUP(D2135,[28]CODIGOS!$A$1:$I$1872,3,0),"CODIGO INVALIDO ")</f>
        <v>NAPO</v>
      </c>
      <c r="C2135" s="53" t="str">
        <f>IFERROR(VLOOKUP(D2135,[28]CODIGOS!$A$1:$I$1872,4,0),"CODIGO INVALIDO ")</f>
        <v>ARCHIDONA</v>
      </c>
      <c r="D2135" s="53" t="s">
        <v>144</v>
      </c>
      <c r="E2135" s="53" t="str">
        <f>IFERROR(VLOOKUP(D2135,[29]CODIGOS!$A$1:$I$1872,6,0),"CODIGO INVALIDO ")</f>
        <v>TENA</v>
      </c>
      <c r="F2135" s="53" t="str">
        <f>IFERROR(VLOOKUP(D2135,[29]CODIGOS!$A$1:$I$1872,7,0),"CODIGO INVALIDO ")</f>
        <v>KM 24</v>
      </c>
      <c r="G2135" s="53" t="str">
        <f>IFERROR(VLOOKUP(D2135,[29]CODIGOS!$A$1:$I$1872,8,0),"CODIGO INVALIDO ")</f>
        <v>KM 24 1</v>
      </c>
      <c r="H2135" s="53" t="s">
        <v>2669</v>
      </c>
      <c r="I2135" s="53">
        <v>-0.72912632396447796</v>
      </c>
      <c r="J2135" s="53">
        <v>-77.761845589448001</v>
      </c>
      <c r="K2135" s="246">
        <v>45421</v>
      </c>
      <c r="L2135" s="53" t="s">
        <v>145</v>
      </c>
      <c r="M2135" s="53" t="s">
        <v>17</v>
      </c>
      <c r="N2135" s="247">
        <v>0.45833333333333331</v>
      </c>
      <c r="O2135" s="247">
        <v>0.78125</v>
      </c>
      <c r="P2135" s="53">
        <v>15.78</v>
      </c>
      <c r="Q2135" s="53" t="s">
        <v>46</v>
      </c>
      <c r="R2135" s="53" t="s">
        <v>47</v>
      </c>
      <c r="S2135" s="53" t="s">
        <v>165</v>
      </c>
      <c r="T2135" s="53" t="s">
        <v>75</v>
      </c>
      <c r="U2135" s="53" t="s">
        <v>50</v>
      </c>
    </row>
    <row r="2136" spans="1:21" s="186" customFormat="1" ht="14.25" customHeight="1" x14ac:dyDescent="0.25">
      <c r="A2136" s="53" t="str">
        <f>IFERROR(VLOOKUP(D2136,[28]CODIGOS!$A$1:$I$1872,2,0),"CODIGO INVALIDO ")</f>
        <v>ZONA 2</v>
      </c>
      <c r="B2136" s="53" t="str">
        <f>IFERROR(VLOOKUP(D2136,[28]CODIGOS!$A$1:$I$1872,3,0),"CODIGO INVALIDO ")</f>
        <v>NAPO</v>
      </c>
      <c r="C2136" s="53" t="str">
        <f>IFERROR(VLOOKUP(D2136,[28]CODIGOS!$A$1:$I$1872,4,0),"CODIGO INVALIDO ")</f>
        <v>QUIJOS</v>
      </c>
      <c r="D2136" s="53" t="s">
        <v>380</v>
      </c>
      <c r="E2136" s="53" t="str">
        <f>IFERROR(VLOOKUP(D2136,[29]CODIGOS!$A$1:$I$1872,6,0),"CODIGO INVALIDO ")</f>
        <v>EL VALLE DE QUIJOS</v>
      </c>
      <c r="F2136" s="53" t="str">
        <f>IFERROR(VLOOKUP(D2136,[29]CODIGOS!$A$1:$I$1872,7,0),"CODIGO INVALIDO ")</f>
        <v>SAN FRANCISCO DE BORJA</v>
      </c>
      <c r="G2136" s="53" t="str">
        <f>IFERROR(VLOOKUP(D2136,[29]CODIGOS!$A$1:$I$1872,8,0),"CODIGO INVALIDO ")</f>
        <v>SAN FRANCISCO DE BORJA 2</v>
      </c>
      <c r="H2136" s="53" t="s">
        <v>2670</v>
      </c>
      <c r="I2136" s="53">
        <v>-1.03576442323705</v>
      </c>
      <c r="J2136" s="53">
        <v>-77.797708511352496</v>
      </c>
      <c r="K2136" s="246">
        <v>45429</v>
      </c>
      <c r="L2136" s="53" t="s">
        <v>145</v>
      </c>
      <c r="M2136" s="53" t="s">
        <v>17</v>
      </c>
      <c r="N2136" s="247">
        <v>0.96527777777777779</v>
      </c>
      <c r="O2136" s="247">
        <v>7.2916666666666671E-2</v>
      </c>
      <c r="P2136" s="53">
        <v>2.52</v>
      </c>
      <c r="Q2136" s="53" t="s">
        <v>46</v>
      </c>
      <c r="R2136" s="53" t="s">
        <v>47</v>
      </c>
      <c r="S2136" s="53" t="s">
        <v>2326</v>
      </c>
      <c r="T2136" s="53" t="s">
        <v>237</v>
      </c>
      <c r="U2136" s="53" t="s">
        <v>50</v>
      </c>
    </row>
    <row r="2137" spans="1:21" s="186" customFormat="1" ht="14.25" customHeight="1" x14ac:dyDescent="0.2">
      <c r="A2137" s="53" t="str">
        <f>IFERROR(VLOOKUP(D2137,[28]CODIGOS!$A$1:$I$1872,2,0),"CODIGO INVALIDO ")</f>
        <v>ZONA 2</v>
      </c>
      <c r="B2137" s="53" t="str">
        <f>IFERROR(VLOOKUP(D2137,[28]CODIGOS!$A$1:$I$1872,3,0),"CODIGO INVALIDO ")</f>
        <v>NAPO</v>
      </c>
      <c r="C2137" s="53" t="str">
        <f>IFERROR(VLOOKUP(D2137,[28]CODIGOS!$A$1:$I$1872,4,0),"CODIGO INVALIDO ")</f>
        <v>TENA</v>
      </c>
      <c r="D2137" s="45" t="s">
        <v>2671</v>
      </c>
      <c r="E2137" s="53" t="str">
        <f>IFERROR(VLOOKUP(D2137,[29]CODIGOS!$A$1:$I$1872,6,0),"CODIGO INVALIDO ")</f>
        <v>TENA</v>
      </c>
      <c r="F2137" s="53" t="str">
        <f>IFERROR(VLOOKUP(D2137,[29]CODIGOS!$A$1:$I$1872,7,0),"CODIGO INVALIDO ")</f>
        <v>TALAG</v>
      </c>
      <c r="G2137" s="53" t="str">
        <f>IFERROR(VLOOKUP(D2137,[29]CODIGOS!$A$1:$I$1872,8,0),"CODIGO INVALIDO ")</f>
        <v>TALAG 1</v>
      </c>
      <c r="H2137" s="53" t="s">
        <v>2672</v>
      </c>
      <c r="I2137" s="53">
        <v>-1.08143822110023</v>
      </c>
      <c r="J2137" s="53">
        <v>-77.8838717939106</v>
      </c>
      <c r="K2137" s="246">
        <v>45446</v>
      </c>
      <c r="L2137" s="53" t="s">
        <v>145</v>
      </c>
      <c r="M2137" s="53" t="s">
        <v>17</v>
      </c>
      <c r="N2137" s="247">
        <v>0.57291666666666663</v>
      </c>
      <c r="O2137" s="247">
        <v>0.83333333333333337</v>
      </c>
      <c r="P2137" s="53">
        <v>15.41</v>
      </c>
      <c r="Q2137" s="53" t="s">
        <v>46</v>
      </c>
      <c r="R2137" s="53" t="s">
        <v>109</v>
      </c>
      <c r="S2137" s="53" t="s">
        <v>65</v>
      </c>
      <c r="T2137" s="53"/>
      <c r="U2137" s="53" t="s">
        <v>50</v>
      </c>
    </row>
    <row r="2138" spans="1:21" s="186" customFormat="1" ht="14.25" customHeight="1" x14ac:dyDescent="0.25">
      <c r="A2138" s="53" t="str">
        <f>IFERROR(VLOOKUP(D2138,[28]CODIGOS!$A$1:$I$1872,2,0),"CODIGO INVALIDO ")</f>
        <v>ZONA 2</v>
      </c>
      <c r="B2138" s="53" t="str">
        <f>IFERROR(VLOOKUP(D2138,[28]CODIGOS!$A$1:$I$1872,3,0),"CODIGO INVALIDO ")</f>
        <v>NAPO</v>
      </c>
      <c r="C2138" s="53" t="str">
        <f>IFERROR(VLOOKUP(D2138,[28]CODIGOS!$A$1:$I$1872,4,0),"CODIGO INVALIDO ")</f>
        <v>QUIJOS</v>
      </c>
      <c r="D2138" s="53" t="s">
        <v>380</v>
      </c>
      <c r="E2138" s="53" t="str">
        <f>IFERROR(VLOOKUP(D2138,[29]CODIGOS!$A$1:$I$1872,6,0),"CODIGO INVALIDO ")</f>
        <v>EL VALLE DE QUIJOS</v>
      </c>
      <c r="F2138" s="53" t="str">
        <f>IFERROR(VLOOKUP(D2138,[29]CODIGOS!$A$1:$I$1872,7,0),"CODIGO INVALIDO ")</f>
        <v>SAN FRANCISCO DE BORJA</v>
      </c>
      <c r="G2138" s="53" t="str">
        <f>IFERROR(VLOOKUP(D2138,[29]CODIGOS!$A$1:$I$1872,8,0),"CODIGO INVALIDO ")</f>
        <v>SAN FRANCISCO DE BORJA 2</v>
      </c>
      <c r="H2138" s="53" t="s">
        <v>1619</v>
      </c>
      <c r="I2138" s="53">
        <v>-0.464245310737394</v>
      </c>
      <c r="J2138" s="53">
        <v>-77.857269644737201</v>
      </c>
      <c r="K2138" s="246">
        <v>45458</v>
      </c>
      <c r="L2138" s="53" t="s">
        <v>145</v>
      </c>
      <c r="M2138" s="53" t="s">
        <v>17</v>
      </c>
      <c r="N2138" s="247">
        <v>0.16666666666666666</v>
      </c>
      <c r="O2138" s="247">
        <v>0.22916666666666666</v>
      </c>
      <c r="P2138" s="53">
        <v>12.58</v>
      </c>
      <c r="Q2138" s="53" t="s">
        <v>46</v>
      </c>
      <c r="R2138" s="53" t="s">
        <v>47</v>
      </c>
      <c r="S2138" s="53" t="s">
        <v>1357</v>
      </c>
      <c r="T2138" s="53" t="s">
        <v>168</v>
      </c>
      <c r="U2138" s="53" t="s">
        <v>50</v>
      </c>
    </row>
    <row r="2139" spans="1:21" s="186" customFormat="1" ht="14.25" customHeight="1" x14ac:dyDescent="0.25">
      <c r="A2139" s="53" t="str">
        <f>IFERROR(VLOOKUP(D2139,[28]CODIGOS!$A$1:$I$1872,2,0),"CODIGO INVALIDO ")</f>
        <v>ZONA 2</v>
      </c>
      <c r="B2139" s="53" t="str">
        <f>IFERROR(VLOOKUP(D2139,[28]CODIGOS!$A$1:$I$1872,3,0),"CODIGO INVALIDO ")</f>
        <v>NAPO</v>
      </c>
      <c r="C2139" s="53" t="str">
        <f>IFERROR(VLOOKUP(D2139,[28]CODIGOS!$A$1:$I$1872,4,0),"CODIGO INVALIDO ")</f>
        <v>TENA</v>
      </c>
      <c r="D2139" s="53" t="s">
        <v>583</v>
      </c>
      <c r="E2139" s="53" t="str">
        <f>IFERROR(VLOOKUP(D2139,[29]CODIGOS!$A$1:$I$1872,6,0),"CODIGO INVALIDO ")</f>
        <v>TENA</v>
      </c>
      <c r="F2139" s="53" t="str">
        <f>IFERROR(VLOOKUP(D2139,[29]CODIGOS!$A$1:$I$1872,7,0),"CODIGO INVALIDO ")</f>
        <v>AEROPUERTO</v>
      </c>
      <c r="G2139" s="53" t="str">
        <f>IFERROR(VLOOKUP(D2139,[29]CODIGOS!$A$1:$I$1872,8,0),"CODIGO INVALIDO ")</f>
        <v>AEROPUERTO 2</v>
      </c>
      <c r="H2139" s="53" t="s">
        <v>2673</v>
      </c>
      <c r="I2139" s="53">
        <v>-0.97069864712845599</v>
      </c>
      <c r="J2139" s="53">
        <v>-77.8132545948028</v>
      </c>
      <c r="K2139" s="246">
        <v>45465</v>
      </c>
      <c r="L2139" s="53" t="s">
        <v>145</v>
      </c>
      <c r="M2139" s="53" t="s">
        <v>17</v>
      </c>
      <c r="N2139" s="247">
        <v>0.40625</v>
      </c>
      <c r="O2139" s="247">
        <v>0.43055555555555558</v>
      </c>
      <c r="P2139" s="53">
        <v>4.0599999999999996</v>
      </c>
      <c r="Q2139" s="53" t="s">
        <v>46</v>
      </c>
      <c r="R2139" s="53" t="s">
        <v>47</v>
      </c>
      <c r="S2139" s="53" t="s">
        <v>382</v>
      </c>
      <c r="T2139" s="53" t="s">
        <v>451</v>
      </c>
      <c r="U2139" s="53" t="s">
        <v>50</v>
      </c>
    </row>
    <row r="2140" spans="1:21" s="186" customFormat="1" ht="14.25" customHeight="1" x14ac:dyDescent="0.25">
      <c r="A2140" s="53" t="str">
        <f>IFERROR(VLOOKUP(D2140,[28]CODIGOS!$A$1:$I$1872,2,0),"CODIGO INVALIDO ")</f>
        <v>ZONA 2</v>
      </c>
      <c r="B2140" s="53" t="str">
        <f>IFERROR(VLOOKUP(D2140,[28]CODIGOS!$A$1:$I$1872,3,0),"CODIGO INVALIDO ")</f>
        <v>NAPO</v>
      </c>
      <c r="C2140" s="53" t="str">
        <f>IFERROR(VLOOKUP(D2140,[28]CODIGOS!$A$1:$I$1872,4,0),"CODIGO INVALIDO ")</f>
        <v>CARLOS JULIO AROSEMENA TOLA</v>
      </c>
      <c r="D2140" s="53" t="s">
        <v>1641</v>
      </c>
      <c r="E2140" s="53" t="str">
        <f>IFERROR(VLOOKUP(D2140,[29]CODIGOS!$A$1:$I$1872,6,0),"CODIGO INVALIDO ")</f>
        <v>TENA</v>
      </c>
      <c r="F2140" s="53" t="str">
        <f>IFERROR(VLOOKUP(D2140,[29]CODIGOS!$A$1:$I$1872,7,0),"CODIGO INVALIDO ")</f>
        <v>AROSEMENA TOLA</v>
      </c>
      <c r="G2140" s="53" t="str">
        <f>IFERROR(VLOOKUP(D2140,[29]CODIGOS!$A$1:$I$1872,8,0),"CODIGO INVALIDO ")</f>
        <v>AROSEMENA TOLA 1</v>
      </c>
      <c r="H2140" s="53" t="s">
        <v>2674</v>
      </c>
      <c r="I2140" s="53">
        <v>-1.14091485120498</v>
      </c>
      <c r="J2140" s="53">
        <v>-77.848745584487901</v>
      </c>
      <c r="K2140" s="246">
        <v>45472</v>
      </c>
      <c r="L2140" s="53" t="s">
        <v>145</v>
      </c>
      <c r="M2140" s="53" t="s">
        <v>17</v>
      </c>
      <c r="N2140" s="247">
        <v>0.45833333333333331</v>
      </c>
      <c r="O2140" s="247">
        <v>0.85416666666666663</v>
      </c>
      <c r="P2140" s="53">
        <v>8.85</v>
      </c>
      <c r="Q2140" s="53" t="s">
        <v>46</v>
      </c>
      <c r="R2140" s="53" t="s">
        <v>47</v>
      </c>
      <c r="S2140" s="53" t="s">
        <v>1165</v>
      </c>
      <c r="T2140" s="53" t="s">
        <v>49</v>
      </c>
      <c r="U2140" s="53" t="s">
        <v>50</v>
      </c>
    </row>
    <row r="2141" spans="1:21" s="186" customFormat="1" ht="14.25" customHeight="1" x14ac:dyDescent="0.25">
      <c r="A2141" s="53" t="str">
        <f>IFERROR(VLOOKUP(D2141,[28]CODIGOS!$A$1:$I$1872,2,0),"CODIGO INVALIDO ")</f>
        <v>ZONA 2</v>
      </c>
      <c r="B2141" s="53" t="str">
        <f>IFERROR(VLOOKUP(D2141,[28]CODIGOS!$A$1:$I$1872,3,0),"CODIGO INVALIDO ")</f>
        <v>NAPO</v>
      </c>
      <c r="C2141" s="53" t="str">
        <f>IFERROR(VLOOKUP(D2141,[28]CODIGOS!$A$1:$I$1872,4,0),"CODIGO INVALIDO ")</f>
        <v>QUIJOS</v>
      </c>
      <c r="D2141" s="53" t="s">
        <v>380</v>
      </c>
      <c r="E2141" s="53" t="str">
        <f>IFERROR(VLOOKUP(D2141,[29]CODIGOS!$A$1:$I$1872,6,0),"CODIGO INVALIDO ")</f>
        <v>EL VALLE DE QUIJOS</v>
      </c>
      <c r="F2141" s="53" t="str">
        <f>IFERROR(VLOOKUP(D2141,[29]CODIGOS!$A$1:$I$1872,7,0),"CODIGO INVALIDO ")</f>
        <v>SAN FRANCISCO DE BORJA</v>
      </c>
      <c r="G2141" s="53" t="str">
        <f>IFERROR(VLOOKUP(D2141,[29]CODIGOS!$A$1:$I$1872,8,0),"CODIGO INVALIDO ")</f>
        <v>SAN FRANCISCO DE BORJA 2</v>
      </c>
      <c r="H2141" s="53" t="s">
        <v>1619</v>
      </c>
      <c r="I2141" s="53">
        <v>-0.464245310737394</v>
      </c>
      <c r="J2141" s="53">
        <v>-77.857269644737201</v>
      </c>
      <c r="K2141" s="246">
        <v>45473</v>
      </c>
      <c r="L2141" s="53" t="s">
        <v>145</v>
      </c>
      <c r="M2141" s="53" t="s">
        <v>17</v>
      </c>
      <c r="N2141" s="247">
        <v>0.33333333333333331</v>
      </c>
      <c r="O2141" s="247">
        <v>0.58333333333333337</v>
      </c>
      <c r="P2141" s="53">
        <v>36.4</v>
      </c>
      <c r="Q2141" s="53" t="s">
        <v>46</v>
      </c>
      <c r="R2141" s="53" t="s">
        <v>109</v>
      </c>
      <c r="S2141" s="53" t="s">
        <v>65</v>
      </c>
      <c r="T2141" s="53"/>
      <c r="U2141" s="53" t="s">
        <v>50</v>
      </c>
    </row>
    <row r="2142" spans="1:21" s="186" customFormat="1" ht="14.25" customHeight="1" x14ac:dyDescent="0.25">
      <c r="A2142" s="53" t="str">
        <f>IFERROR(VLOOKUP(D2142,[28]CODIGOS!$A$1:$I$1872,2,0),"CODIGO INVALIDO ")</f>
        <v>ZONA 2</v>
      </c>
      <c r="B2142" s="53" t="str">
        <f>IFERROR(VLOOKUP(D2142,[28]CODIGOS!$A$1:$I$1872,3,0),"CODIGO INVALIDO ")</f>
        <v>NAPO</v>
      </c>
      <c r="C2142" s="53" t="str">
        <f>IFERROR(VLOOKUP(D2142,[28]CODIGOS!$A$1:$I$1872,4,0),"CODIGO INVALIDO ")</f>
        <v>QUIJOS</v>
      </c>
      <c r="D2142" s="53" t="s">
        <v>380</v>
      </c>
      <c r="E2142" s="53" t="str">
        <f>IFERROR(VLOOKUP(D2142,[29]CODIGOS!$A$1:$I$1872,6,0),"CODIGO INVALIDO ")</f>
        <v>EL VALLE DE QUIJOS</v>
      </c>
      <c r="F2142" s="53" t="str">
        <f>IFERROR(VLOOKUP(D2142,[29]CODIGOS!$A$1:$I$1872,7,0),"CODIGO INVALIDO ")</f>
        <v>SAN FRANCISCO DE BORJA</v>
      </c>
      <c r="G2142" s="53" t="str">
        <f>IFERROR(VLOOKUP(D2142,[29]CODIGOS!$A$1:$I$1872,8,0),"CODIGO INVALIDO ")</f>
        <v>SAN FRANCISCO DE BORJA 2</v>
      </c>
      <c r="H2142" s="53" t="s">
        <v>1619</v>
      </c>
      <c r="I2142" s="53">
        <v>-0.464245310737394</v>
      </c>
      <c r="J2142" s="53">
        <v>-77.857269644737201</v>
      </c>
      <c r="K2142" s="246">
        <v>45474</v>
      </c>
      <c r="L2142" s="53" t="s">
        <v>145</v>
      </c>
      <c r="M2142" s="53" t="s">
        <v>17</v>
      </c>
      <c r="N2142" s="247">
        <v>0.65277777777777779</v>
      </c>
      <c r="O2142" s="247">
        <v>0.90138888888888891</v>
      </c>
      <c r="P2142" s="53">
        <v>38.049999999999997</v>
      </c>
      <c r="Q2142" s="53" t="s">
        <v>46</v>
      </c>
      <c r="R2142" s="53" t="s">
        <v>109</v>
      </c>
      <c r="S2142" s="53" t="s">
        <v>65</v>
      </c>
      <c r="T2142" s="53"/>
      <c r="U2142" s="53" t="s">
        <v>50</v>
      </c>
    </row>
    <row r="2143" spans="1:21" s="186" customFormat="1" ht="14.25" customHeight="1" x14ac:dyDescent="0.25">
      <c r="A2143" s="53" t="str">
        <f>IFERROR(VLOOKUP(D2143,[28]CODIGOS!$A$1:$I$1872,2,0),"CODIGO INVALIDO ")</f>
        <v>ZONA 2</v>
      </c>
      <c r="B2143" s="53" t="str">
        <f>IFERROR(VLOOKUP(D2143,[28]CODIGOS!$A$1:$I$1872,3,0),"CODIGO INVALIDO ")</f>
        <v>NAPO</v>
      </c>
      <c r="C2143" s="53" t="str">
        <f>IFERROR(VLOOKUP(D2143,[28]CODIGOS!$A$1:$I$1872,4,0),"CODIGO INVALIDO ")</f>
        <v>QUIJOS</v>
      </c>
      <c r="D2143" s="53" t="s">
        <v>380</v>
      </c>
      <c r="E2143" s="53" t="str">
        <f>IFERROR(VLOOKUP(D2143,[29]CODIGOS!$A$1:$I$1872,6,0),"CODIGO INVALIDO ")</f>
        <v>EL VALLE DE QUIJOS</v>
      </c>
      <c r="F2143" s="53" t="str">
        <f>IFERROR(VLOOKUP(D2143,[29]CODIGOS!$A$1:$I$1872,7,0),"CODIGO INVALIDO ")</f>
        <v>SAN FRANCISCO DE BORJA</v>
      </c>
      <c r="G2143" s="53" t="str">
        <f>IFERROR(VLOOKUP(D2143,[29]CODIGOS!$A$1:$I$1872,8,0),"CODIGO INVALIDO ")</f>
        <v>SAN FRANCISCO DE BORJA 2</v>
      </c>
      <c r="H2143" s="53" t="s">
        <v>1619</v>
      </c>
      <c r="I2143" s="53">
        <v>-0.464245310737394</v>
      </c>
      <c r="J2143" s="53">
        <v>-77.857269644737201</v>
      </c>
      <c r="K2143" s="246">
        <v>45497</v>
      </c>
      <c r="L2143" s="53" t="s">
        <v>145</v>
      </c>
      <c r="M2143" s="53" t="s">
        <v>17</v>
      </c>
      <c r="N2143" s="247">
        <v>0.52083333333333337</v>
      </c>
      <c r="O2143" s="247">
        <v>0.70833333333333337</v>
      </c>
      <c r="P2143" s="53">
        <v>30.77</v>
      </c>
      <c r="Q2143" s="53" t="s">
        <v>46</v>
      </c>
      <c r="R2143" s="53" t="s">
        <v>47</v>
      </c>
      <c r="S2143" s="53" t="s">
        <v>166</v>
      </c>
      <c r="T2143" s="53" t="s">
        <v>49</v>
      </c>
      <c r="U2143" s="53" t="s">
        <v>50</v>
      </c>
    </row>
    <row r="2144" spans="1:21" s="186" customFormat="1" ht="14.25" customHeight="1" x14ac:dyDescent="0.25">
      <c r="A2144" s="53" t="str">
        <f>IFERROR(VLOOKUP(D2144,[28]CODIGOS!$A$1:$I$1872,2,0),"CODIGO INVALIDO ")</f>
        <v>ZONA 2</v>
      </c>
      <c r="B2144" s="53" t="str">
        <f>IFERROR(VLOOKUP(D2144,[28]CODIGOS!$A$1:$I$1872,3,0),"CODIGO INVALIDO ")</f>
        <v>NAPO</v>
      </c>
      <c r="C2144" s="53" t="str">
        <f>IFERROR(VLOOKUP(D2144,[28]CODIGOS!$A$1:$I$1872,4,0),"CODIGO INVALIDO ")</f>
        <v>ARCHIDONA</v>
      </c>
      <c r="D2144" s="53" t="s">
        <v>682</v>
      </c>
      <c r="E2144" s="53" t="str">
        <f>IFERROR(VLOOKUP(D2144,[29]CODIGOS!$A$1:$I$1872,6,0),"CODIGO INVALIDO ")</f>
        <v>TENA</v>
      </c>
      <c r="F2144" s="53" t="str">
        <f>IFERROR(VLOOKUP(D2144,[29]CODIGOS!$A$1:$I$1872,7,0),"CODIGO INVALIDO ")</f>
        <v>ARCHIDONA</v>
      </c>
      <c r="G2144" s="53" t="str">
        <f>IFERROR(VLOOKUP(D2144,[29]CODIGOS!$A$1:$I$1872,8,0),"CODIGO INVALIDO ")</f>
        <v>ARCHIDONA 1</v>
      </c>
      <c r="H2144" s="53" t="s">
        <v>2675</v>
      </c>
      <c r="I2144" s="53">
        <v>-1.00664945032786</v>
      </c>
      <c r="J2144" s="53">
        <v>-77.810893312768101</v>
      </c>
      <c r="K2144" s="246">
        <v>45510</v>
      </c>
      <c r="L2144" s="53" t="s">
        <v>145</v>
      </c>
      <c r="M2144" s="53" t="s">
        <v>17</v>
      </c>
      <c r="N2144" s="247">
        <v>0.4861111111111111</v>
      </c>
      <c r="O2144" s="247">
        <v>0.52083333333333337</v>
      </c>
      <c r="P2144" s="53">
        <v>6.75</v>
      </c>
      <c r="Q2144" s="53" t="s">
        <v>46</v>
      </c>
      <c r="R2144" s="53" t="s">
        <v>47</v>
      </c>
      <c r="S2144" s="53" t="s">
        <v>496</v>
      </c>
      <c r="T2144" s="53" t="s">
        <v>467</v>
      </c>
      <c r="U2144" s="53" t="s">
        <v>50</v>
      </c>
    </row>
    <row r="2145" spans="1:21" s="186" customFormat="1" ht="14.25" customHeight="1" x14ac:dyDescent="0.25">
      <c r="A2145" s="53" t="str">
        <f>IFERROR(VLOOKUP(D2145,[28]CODIGOS!$A$1:$I$1872,2,0),"CODIGO INVALIDO ")</f>
        <v>ZONA 2</v>
      </c>
      <c r="B2145" s="53" t="str">
        <f>IFERROR(VLOOKUP(D2145,[28]CODIGOS!$A$1:$I$1872,3,0),"CODIGO INVALIDO ")</f>
        <v>NAPO</v>
      </c>
      <c r="C2145" s="53" t="str">
        <f>IFERROR(VLOOKUP(D2145,[28]CODIGOS!$A$1:$I$1872,4,0),"CODIGO INVALIDO ")</f>
        <v>QUIJOS</v>
      </c>
      <c r="D2145" s="53" t="s">
        <v>380</v>
      </c>
      <c r="E2145" s="53" t="str">
        <f>IFERROR(VLOOKUP(D2145,[29]CODIGOS!$A$1:$I$1872,6,0),"CODIGO INVALIDO ")</f>
        <v>EL VALLE DE QUIJOS</v>
      </c>
      <c r="F2145" s="53" t="str">
        <f>IFERROR(VLOOKUP(D2145,[29]CODIGOS!$A$1:$I$1872,7,0),"CODIGO INVALIDO ")</f>
        <v>SAN FRANCISCO DE BORJA</v>
      </c>
      <c r="G2145" s="53" t="str">
        <f>IFERROR(VLOOKUP(D2145,[29]CODIGOS!$A$1:$I$1872,8,0),"CODIGO INVALIDO ")</f>
        <v>SAN FRANCISCO DE BORJA 2</v>
      </c>
      <c r="H2145" s="53" t="s">
        <v>2676</v>
      </c>
      <c r="I2145" s="53">
        <v>-1.0553754742922099</v>
      </c>
      <c r="J2145" s="53">
        <v>-77.789734041836795</v>
      </c>
      <c r="K2145" s="246">
        <v>45514</v>
      </c>
      <c r="L2145" s="53" t="s">
        <v>145</v>
      </c>
      <c r="M2145" s="53" t="s">
        <v>17</v>
      </c>
      <c r="N2145" s="247">
        <v>0.47916666666666669</v>
      </c>
      <c r="O2145" s="247">
        <v>0.54166666666666663</v>
      </c>
      <c r="P2145" s="53">
        <v>1.48</v>
      </c>
      <c r="Q2145" s="53" t="s">
        <v>46</v>
      </c>
      <c r="R2145" s="53" t="s">
        <v>47</v>
      </c>
      <c r="S2145" s="53" t="s">
        <v>166</v>
      </c>
      <c r="T2145" s="53"/>
      <c r="U2145" s="53" t="s">
        <v>50</v>
      </c>
    </row>
    <row r="2146" spans="1:21" s="186" customFormat="1" ht="14.25" customHeight="1" x14ac:dyDescent="0.25">
      <c r="A2146" s="53" t="str">
        <f>IFERROR(VLOOKUP(D2146,[28]CODIGOS!$A$1:$I$1872,2,0),"CODIGO INVALIDO ")</f>
        <v>ZONA 2</v>
      </c>
      <c r="B2146" s="53" t="str">
        <f>IFERROR(VLOOKUP(D2146,[28]CODIGOS!$A$1:$I$1872,3,0),"CODIGO INVALIDO ")</f>
        <v>NAPO</v>
      </c>
      <c r="C2146" s="53" t="str">
        <f>IFERROR(VLOOKUP(D2146,[28]CODIGOS!$A$1:$I$1872,4,0),"CODIGO INVALIDO ")</f>
        <v>QUIJOS</v>
      </c>
      <c r="D2146" s="53" t="s">
        <v>380</v>
      </c>
      <c r="E2146" s="53" t="str">
        <f>IFERROR(VLOOKUP(D2146,[29]CODIGOS!$A$1:$I$1872,6,0),"CODIGO INVALIDO ")</f>
        <v>EL VALLE DE QUIJOS</v>
      </c>
      <c r="F2146" s="53" t="str">
        <f>IFERROR(VLOOKUP(D2146,[29]CODIGOS!$A$1:$I$1872,7,0),"CODIGO INVALIDO ")</f>
        <v>SAN FRANCISCO DE BORJA</v>
      </c>
      <c r="G2146" s="53" t="str">
        <f>IFERROR(VLOOKUP(D2146,[29]CODIGOS!$A$1:$I$1872,8,0),"CODIGO INVALIDO ")</f>
        <v>SAN FRANCISCO DE BORJA 2</v>
      </c>
      <c r="H2146" s="53" t="s">
        <v>1619</v>
      </c>
      <c r="I2146" s="53">
        <v>-0.464245310737394</v>
      </c>
      <c r="J2146" s="53">
        <v>-77.857269644737201</v>
      </c>
      <c r="K2146" s="246">
        <v>45517</v>
      </c>
      <c r="L2146" s="53" t="s">
        <v>145</v>
      </c>
      <c r="M2146" s="53" t="s">
        <v>17</v>
      </c>
      <c r="N2146" s="247">
        <v>0.77083333333333337</v>
      </c>
      <c r="O2146" s="247">
        <v>0.95833333333333337</v>
      </c>
      <c r="P2146" s="53">
        <v>13.94</v>
      </c>
      <c r="Q2146" s="53" t="s">
        <v>46</v>
      </c>
      <c r="R2146" s="53" t="s">
        <v>47</v>
      </c>
      <c r="S2146" s="53" t="s">
        <v>165</v>
      </c>
      <c r="T2146" s="53"/>
      <c r="U2146" s="53" t="s">
        <v>50</v>
      </c>
    </row>
    <row r="2147" spans="1:21" s="186" customFormat="1" ht="14.25" customHeight="1" x14ac:dyDescent="0.25">
      <c r="A2147" s="53" t="str">
        <f>IFERROR(VLOOKUP(D2147,[28]CODIGOS!$A$1:$I$1872,2,0),"CODIGO INVALIDO ")</f>
        <v>ZONA 2</v>
      </c>
      <c r="B2147" s="53" t="str">
        <f>IFERROR(VLOOKUP(D2147,[28]CODIGOS!$A$1:$I$1872,3,0),"CODIGO INVALIDO ")</f>
        <v>NAPO</v>
      </c>
      <c r="C2147" s="53" t="str">
        <f>IFERROR(VLOOKUP(D2147,[28]CODIGOS!$A$1:$I$1872,4,0),"CODIGO INVALIDO ")</f>
        <v>QUIJOS</v>
      </c>
      <c r="D2147" s="53" t="s">
        <v>380</v>
      </c>
      <c r="E2147" s="53" t="str">
        <f>IFERROR(VLOOKUP(D2147,[29]CODIGOS!$A$1:$I$1872,6,0),"CODIGO INVALIDO ")</f>
        <v>EL VALLE DE QUIJOS</v>
      </c>
      <c r="F2147" s="53" t="str">
        <f>IFERROR(VLOOKUP(D2147,[29]CODIGOS!$A$1:$I$1872,7,0),"CODIGO INVALIDO ")</f>
        <v>SAN FRANCISCO DE BORJA</v>
      </c>
      <c r="G2147" s="53" t="str">
        <f>IFERROR(VLOOKUP(D2147,[29]CODIGOS!$A$1:$I$1872,8,0),"CODIGO INVALIDO ")</f>
        <v>SAN FRANCISCO DE BORJA 2</v>
      </c>
      <c r="H2147" s="53" t="s">
        <v>1619</v>
      </c>
      <c r="I2147" s="53">
        <v>-0.464245310737394</v>
      </c>
      <c r="J2147" s="53">
        <v>-77.857269644737201</v>
      </c>
      <c r="K2147" s="246">
        <v>45545</v>
      </c>
      <c r="L2147" s="53" t="s">
        <v>145</v>
      </c>
      <c r="M2147" s="53" t="s">
        <v>17</v>
      </c>
      <c r="N2147" s="247">
        <v>0.5</v>
      </c>
      <c r="O2147" s="247">
        <v>0.58333333333333337</v>
      </c>
      <c r="P2147" s="53">
        <v>0.7</v>
      </c>
      <c r="Q2147" s="53" t="s">
        <v>46</v>
      </c>
      <c r="R2147" s="53" t="s">
        <v>47</v>
      </c>
      <c r="S2147" s="53" t="s">
        <v>598</v>
      </c>
      <c r="T2147" s="53"/>
      <c r="U2147" s="53" t="s">
        <v>50</v>
      </c>
    </row>
    <row r="2148" spans="1:21" s="186" customFormat="1" ht="14.25" customHeight="1" x14ac:dyDescent="0.25">
      <c r="A2148" s="53" t="str">
        <f>IFERROR(VLOOKUP(D2148,[28]CODIGOS!$A$1:$I$1872,2,0),"CODIGO INVALIDO ")</f>
        <v>ZONA 2</v>
      </c>
      <c r="B2148" s="53" t="str">
        <f>IFERROR(VLOOKUP(D2148,[28]CODIGOS!$A$1:$I$1872,3,0),"CODIGO INVALIDO ")</f>
        <v>NAPO</v>
      </c>
      <c r="C2148" s="53" t="str">
        <f>IFERROR(VLOOKUP(D2148,[28]CODIGOS!$A$1:$I$1872,4,0),"CODIGO INVALIDO ")</f>
        <v>QUIJOS</v>
      </c>
      <c r="D2148" s="53" t="s">
        <v>380</v>
      </c>
      <c r="E2148" s="53" t="str">
        <f>IFERROR(VLOOKUP(D2148,[29]CODIGOS!$A$1:$I$1872,6,0),"CODIGO INVALIDO ")</f>
        <v>EL VALLE DE QUIJOS</v>
      </c>
      <c r="F2148" s="53" t="str">
        <f>IFERROR(VLOOKUP(D2148,[29]CODIGOS!$A$1:$I$1872,7,0),"CODIGO INVALIDO ")</f>
        <v>SAN FRANCISCO DE BORJA</v>
      </c>
      <c r="G2148" s="53" t="str">
        <f>IFERROR(VLOOKUP(D2148,[29]CODIGOS!$A$1:$I$1872,8,0),"CODIGO INVALIDO ")</f>
        <v>SAN FRANCISCO DE BORJA 2</v>
      </c>
      <c r="H2148" s="53" t="s">
        <v>1619</v>
      </c>
      <c r="I2148" s="53">
        <v>-0.464245310737394</v>
      </c>
      <c r="J2148" s="53">
        <v>-77.857269644737201</v>
      </c>
      <c r="K2148" s="246">
        <v>45569</v>
      </c>
      <c r="L2148" s="53" t="s">
        <v>145</v>
      </c>
      <c r="M2148" s="53" t="s">
        <v>17</v>
      </c>
      <c r="N2148" s="247">
        <v>0.125</v>
      </c>
      <c r="O2148" s="247">
        <v>0.23958333333333334</v>
      </c>
      <c r="P2148" s="53">
        <v>21.01</v>
      </c>
      <c r="Q2148" s="53" t="s">
        <v>46</v>
      </c>
      <c r="R2148" s="53" t="s">
        <v>47</v>
      </c>
      <c r="S2148" s="53" t="s">
        <v>427</v>
      </c>
      <c r="T2148" s="53"/>
      <c r="U2148" s="53" t="s">
        <v>50</v>
      </c>
    </row>
    <row r="2149" spans="1:21" s="186" customFormat="1" ht="14.25" customHeight="1" x14ac:dyDescent="0.25">
      <c r="A2149" s="53" t="str">
        <f>IFERROR(VLOOKUP(D2149,[28]CODIGOS!$A$1:$I$1872,2,0),"CODIGO INVALIDO ")</f>
        <v>ZONA 2</v>
      </c>
      <c r="B2149" s="53" t="str">
        <f>IFERROR(VLOOKUP(D2149,[28]CODIGOS!$A$1:$I$1872,3,0),"CODIGO INVALIDO ")</f>
        <v>NAPO</v>
      </c>
      <c r="C2149" s="53" t="str">
        <f>IFERROR(VLOOKUP(D2149,[28]CODIGOS!$A$1:$I$1872,4,0),"CODIGO INVALIDO ")</f>
        <v>ARCHIDONA</v>
      </c>
      <c r="D2149" s="53" t="s">
        <v>682</v>
      </c>
      <c r="E2149" s="53" t="str">
        <f>IFERROR(VLOOKUP(D2149,[29]CODIGOS!$A$1:$I$1872,6,0),"CODIGO INVALIDO ")</f>
        <v>TENA</v>
      </c>
      <c r="F2149" s="53" t="str">
        <f>IFERROR(VLOOKUP(D2149,[29]CODIGOS!$A$1:$I$1872,7,0),"CODIGO INVALIDO ")</f>
        <v>ARCHIDONA</v>
      </c>
      <c r="G2149" s="53" t="str">
        <f>IFERROR(VLOOKUP(D2149,[29]CODIGOS!$A$1:$I$1872,8,0),"CODIGO INVALIDO ")</f>
        <v>ARCHIDONA 1</v>
      </c>
      <c r="H2149" s="53" t="s">
        <v>2677</v>
      </c>
      <c r="I2149" s="53">
        <v>-0.72443000000000002</v>
      </c>
      <c r="J2149" s="53">
        <v>-77.574185999999997</v>
      </c>
      <c r="K2149" s="246">
        <v>45569</v>
      </c>
      <c r="L2149" s="53" t="s">
        <v>145</v>
      </c>
      <c r="M2149" s="53" t="s">
        <v>17</v>
      </c>
      <c r="N2149" s="247">
        <v>0.41666666666666669</v>
      </c>
      <c r="O2149" s="247">
        <v>0.70833333333333337</v>
      </c>
      <c r="P2149" s="53">
        <v>12.95</v>
      </c>
      <c r="Q2149" s="53" t="s">
        <v>46</v>
      </c>
      <c r="R2149" s="53" t="s">
        <v>47</v>
      </c>
      <c r="S2149" s="53" t="s">
        <v>165</v>
      </c>
      <c r="T2149" s="53" t="s">
        <v>228</v>
      </c>
      <c r="U2149" s="53" t="s">
        <v>50</v>
      </c>
    </row>
    <row r="2150" spans="1:21" s="186" customFormat="1" ht="14.25" customHeight="1" x14ac:dyDescent="0.25">
      <c r="A2150" s="53" t="str">
        <f>IFERROR(VLOOKUP(D2150,[28]CODIGOS!$A$1:$I$1872,2,0),"CODIGO INVALIDO ")</f>
        <v>ZONA 2</v>
      </c>
      <c r="B2150" s="53" t="str">
        <f>IFERROR(VLOOKUP(D2150,[28]CODIGOS!$A$1:$I$1872,3,0),"CODIGO INVALIDO ")</f>
        <v>NAPO</v>
      </c>
      <c r="C2150" s="53" t="str">
        <f>IFERROR(VLOOKUP(D2150,[28]CODIGOS!$A$1:$I$1872,4,0),"CODIGO INVALIDO ")</f>
        <v>QUIJOS</v>
      </c>
      <c r="D2150" s="53" t="s">
        <v>380</v>
      </c>
      <c r="E2150" s="53" t="str">
        <f>IFERROR(VLOOKUP(D2150,[29]CODIGOS!$A$1:$I$1872,6,0),"CODIGO INVALIDO ")</f>
        <v>EL VALLE DE QUIJOS</v>
      </c>
      <c r="F2150" s="53" t="str">
        <f>IFERROR(VLOOKUP(D2150,[29]CODIGOS!$A$1:$I$1872,7,0),"CODIGO INVALIDO ")</f>
        <v>SAN FRANCISCO DE BORJA</v>
      </c>
      <c r="G2150" s="53" t="str">
        <f>IFERROR(VLOOKUP(D2150,[29]CODIGOS!$A$1:$I$1872,8,0),"CODIGO INVALIDO ")</f>
        <v>SAN FRANCISCO DE BORJA 2</v>
      </c>
      <c r="H2150" s="53" t="s">
        <v>1619</v>
      </c>
      <c r="I2150" s="53">
        <v>-0.464245310737394</v>
      </c>
      <c r="J2150" s="53">
        <v>-77.857269644737201</v>
      </c>
      <c r="K2150" s="246">
        <v>45575</v>
      </c>
      <c r="L2150" s="53" t="s">
        <v>145</v>
      </c>
      <c r="M2150" s="53" t="s">
        <v>17</v>
      </c>
      <c r="N2150" s="247">
        <v>0.43055555555555558</v>
      </c>
      <c r="O2150" s="247">
        <v>0.70138888888888884</v>
      </c>
      <c r="P2150" s="53">
        <v>34.69</v>
      </c>
      <c r="Q2150" s="53" t="s">
        <v>46</v>
      </c>
      <c r="R2150" s="53" t="s">
        <v>47</v>
      </c>
      <c r="S2150" s="53" t="s">
        <v>989</v>
      </c>
      <c r="T2150" s="53" t="s">
        <v>166</v>
      </c>
      <c r="U2150" s="53" t="s">
        <v>50</v>
      </c>
    </row>
    <row r="2151" spans="1:21" s="186" customFormat="1" ht="14.25" customHeight="1" x14ac:dyDescent="0.25">
      <c r="A2151" s="53" t="str">
        <f>IFERROR(VLOOKUP(D2151,[28]CODIGOS!$A$1:$I$1872,2,0),"CODIGO INVALIDO ")</f>
        <v>ZONA 2</v>
      </c>
      <c r="B2151" s="53" t="str">
        <f>IFERROR(VLOOKUP(D2151,[28]CODIGOS!$A$1:$I$1872,3,0),"CODIGO INVALIDO ")</f>
        <v>NAPO</v>
      </c>
      <c r="C2151" s="53" t="str">
        <f>IFERROR(VLOOKUP(D2151,[28]CODIGOS!$A$1:$I$1872,4,0),"CODIGO INVALIDO ")</f>
        <v>QUIJOS</v>
      </c>
      <c r="D2151" s="53" t="s">
        <v>380</v>
      </c>
      <c r="E2151" s="53" t="str">
        <f>IFERROR(VLOOKUP(D2151,[29]CODIGOS!$A$1:$I$1872,6,0),"CODIGO INVALIDO ")</f>
        <v>EL VALLE DE QUIJOS</v>
      </c>
      <c r="F2151" s="53" t="str">
        <f>IFERROR(VLOOKUP(D2151,[29]CODIGOS!$A$1:$I$1872,7,0),"CODIGO INVALIDO ")</f>
        <v>SAN FRANCISCO DE BORJA</v>
      </c>
      <c r="G2151" s="53" t="str">
        <f>IFERROR(VLOOKUP(D2151,[29]CODIGOS!$A$1:$I$1872,8,0),"CODIGO INVALIDO ")</f>
        <v>SAN FRANCISCO DE BORJA 2</v>
      </c>
      <c r="H2151" s="53" t="s">
        <v>1619</v>
      </c>
      <c r="I2151" s="53">
        <v>-0.464245310737394</v>
      </c>
      <c r="J2151" s="53">
        <v>-77.857269644737201</v>
      </c>
      <c r="K2151" s="246">
        <v>45585</v>
      </c>
      <c r="L2151" s="53" t="s">
        <v>145</v>
      </c>
      <c r="M2151" s="53" t="s">
        <v>17</v>
      </c>
      <c r="N2151" s="247">
        <v>0.14583333333333334</v>
      </c>
      <c r="O2151" s="247">
        <v>0.52083333333333337</v>
      </c>
      <c r="P2151" s="53">
        <v>34.020000000000003</v>
      </c>
      <c r="Q2151" s="53" t="s">
        <v>46</v>
      </c>
      <c r="R2151" s="53" t="s">
        <v>47</v>
      </c>
      <c r="S2151" s="53" t="s">
        <v>48</v>
      </c>
      <c r="T2151" s="53" t="s">
        <v>166</v>
      </c>
      <c r="U2151" s="53" t="s">
        <v>50</v>
      </c>
    </row>
    <row r="2152" spans="1:21" s="186" customFormat="1" ht="14.25" customHeight="1" x14ac:dyDescent="0.25">
      <c r="A2152" s="53" t="str">
        <f>IFERROR(VLOOKUP(D2152,[28]CODIGOS!$A$1:$I$1872,2,0),"CODIGO INVALIDO ")</f>
        <v>ZONA 2</v>
      </c>
      <c r="B2152" s="53" t="str">
        <f>IFERROR(VLOOKUP(D2152,[28]CODIGOS!$A$1:$I$1872,3,0),"CODIGO INVALIDO ")</f>
        <v>NAPO</v>
      </c>
      <c r="C2152" s="53" t="str">
        <f>IFERROR(VLOOKUP(D2152,[28]CODIGOS!$A$1:$I$1872,4,0),"CODIGO INVALIDO ")</f>
        <v>QUIJOS</v>
      </c>
      <c r="D2152" s="53" t="s">
        <v>380</v>
      </c>
      <c r="E2152" s="53" t="str">
        <f>IFERROR(VLOOKUP(D2152,[29]CODIGOS!$A$1:$I$1872,6,0),"CODIGO INVALIDO ")</f>
        <v>EL VALLE DE QUIJOS</v>
      </c>
      <c r="F2152" s="53" t="str">
        <f>IFERROR(VLOOKUP(D2152,[29]CODIGOS!$A$1:$I$1872,7,0),"CODIGO INVALIDO ")</f>
        <v>SAN FRANCISCO DE BORJA</v>
      </c>
      <c r="G2152" s="53" t="str">
        <f>IFERROR(VLOOKUP(D2152,[29]CODIGOS!$A$1:$I$1872,8,0),"CODIGO INVALIDO ")</f>
        <v>SAN FRANCISCO DE BORJA 2</v>
      </c>
      <c r="H2152" s="53" t="s">
        <v>1619</v>
      </c>
      <c r="I2152" s="53">
        <v>-0.464245310737394</v>
      </c>
      <c r="J2152" s="53">
        <v>-77.857269644737201</v>
      </c>
      <c r="K2152" s="246">
        <v>45587</v>
      </c>
      <c r="L2152" s="53" t="s">
        <v>145</v>
      </c>
      <c r="M2152" s="53" t="s">
        <v>17</v>
      </c>
      <c r="N2152" s="247">
        <v>7.6388888888888895E-2</v>
      </c>
      <c r="O2152" s="247">
        <v>0.29166666666666669</v>
      </c>
      <c r="P2152" s="53">
        <v>65.8</v>
      </c>
      <c r="Q2152" s="53" t="s">
        <v>46</v>
      </c>
      <c r="R2152" s="53" t="s">
        <v>47</v>
      </c>
      <c r="S2152" s="53" t="s">
        <v>2678</v>
      </c>
      <c r="T2152" s="53"/>
      <c r="U2152" s="53" t="s">
        <v>50</v>
      </c>
    </row>
    <row r="2153" spans="1:21" s="186" customFormat="1" ht="14.25" customHeight="1" x14ac:dyDescent="0.25">
      <c r="A2153" s="53" t="str">
        <f>IFERROR(VLOOKUP(D2153,[28]CODIGOS!$A$1:$I$1872,2,0),"CODIGO INVALIDO ")</f>
        <v>ZONA 2</v>
      </c>
      <c r="B2153" s="53" t="str">
        <f>IFERROR(VLOOKUP(D2153,[28]CODIGOS!$A$1:$I$1872,3,0),"CODIGO INVALIDO ")</f>
        <v>NAPO</v>
      </c>
      <c r="C2153" s="53" t="str">
        <f>IFERROR(VLOOKUP(D2153,[28]CODIGOS!$A$1:$I$1872,4,0),"CODIGO INVALIDO ")</f>
        <v>QUIJOS</v>
      </c>
      <c r="D2153" s="53" t="s">
        <v>380</v>
      </c>
      <c r="E2153" s="53" t="str">
        <f>IFERROR(VLOOKUP(D2153,[29]CODIGOS!$A$1:$I$1872,6,0),"CODIGO INVALIDO ")</f>
        <v>EL VALLE DE QUIJOS</v>
      </c>
      <c r="F2153" s="53" t="str">
        <f>IFERROR(VLOOKUP(D2153,[29]CODIGOS!$A$1:$I$1872,7,0),"CODIGO INVALIDO ")</f>
        <v>SAN FRANCISCO DE BORJA</v>
      </c>
      <c r="G2153" s="53" t="str">
        <f>IFERROR(VLOOKUP(D2153,[29]CODIGOS!$A$1:$I$1872,8,0),"CODIGO INVALIDO ")</f>
        <v>SAN FRANCISCO DE BORJA 2</v>
      </c>
      <c r="H2153" s="53" t="s">
        <v>1619</v>
      </c>
      <c r="I2153" s="53">
        <v>-0.464245310737394</v>
      </c>
      <c r="J2153" s="53">
        <v>-77.857269644737201</v>
      </c>
      <c r="K2153" s="246">
        <v>45592</v>
      </c>
      <c r="L2153" s="53" t="s">
        <v>145</v>
      </c>
      <c r="M2153" s="53" t="s">
        <v>17</v>
      </c>
      <c r="N2153" s="247">
        <v>0.85416666666666663</v>
      </c>
      <c r="O2153" s="247">
        <v>0.20833333333333334</v>
      </c>
      <c r="P2153" s="53">
        <v>17.79</v>
      </c>
      <c r="Q2153" s="53" t="s">
        <v>46</v>
      </c>
      <c r="R2153" s="53" t="s">
        <v>47</v>
      </c>
      <c r="S2153" s="53" t="s">
        <v>1941</v>
      </c>
      <c r="T2153" s="53"/>
      <c r="U2153" s="53" t="s">
        <v>50</v>
      </c>
    </row>
    <row r="2154" spans="1:21" s="186" customFormat="1" ht="14.25" customHeight="1" x14ac:dyDescent="0.25">
      <c r="A2154" s="53" t="str">
        <f>IFERROR(VLOOKUP(D2154,[28]CODIGOS!$A$1:$I$1872,2,0),"CODIGO INVALIDO ")</f>
        <v>ZONA 2</v>
      </c>
      <c r="B2154" s="53" t="str">
        <f>IFERROR(VLOOKUP(D2154,[28]CODIGOS!$A$1:$I$1872,3,0),"CODIGO INVALIDO ")</f>
        <v>NAPO</v>
      </c>
      <c r="C2154" s="53" t="str">
        <f>IFERROR(VLOOKUP(D2154,[28]CODIGOS!$A$1:$I$1872,4,0),"CODIGO INVALIDO ")</f>
        <v>QUIJOS</v>
      </c>
      <c r="D2154" s="53" t="s">
        <v>380</v>
      </c>
      <c r="E2154" s="53" t="str">
        <f>IFERROR(VLOOKUP(D2154,[29]CODIGOS!$A$1:$I$1872,6,0),"CODIGO INVALIDO ")</f>
        <v>EL VALLE DE QUIJOS</v>
      </c>
      <c r="F2154" s="53" t="str">
        <f>IFERROR(VLOOKUP(D2154,[29]CODIGOS!$A$1:$I$1872,7,0),"CODIGO INVALIDO ")</f>
        <v>SAN FRANCISCO DE BORJA</v>
      </c>
      <c r="G2154" s="53" t="str">
        <f>IFERROR(VLOOKUP(D2154,[29]CODIGOS!$A$1:$I$1872,8,0),"CODIGO INVALIDO ")</f>
        <v>SAN FRANCISCO DE BORJA 2</v>
      </c>
      <c r="H2154" s="53" t="s">
        <v>1619</v>
      </c>
      <c r="I2154" s="53">
        <v>-0.46417443834244299</v>
      </c>
      <c r="J2154" s="53">
        <v>-77.917267084339898</v>
      </c>
      <c r="K2154" s="246">
        <v>45632</v>
      </c>
      <c r="L2154" s="53" t="s">
        <v>145</v>
      </c>
      <c r="M2154" s="53" t="s">
        <v>17</v>
      </c>
      <c r="N2154" s="247">
        <v>0.3125</v>
      </c>
      <c r="O2154" s="247">
        <v>0.41666666666666669</v>
      </c>
      <c r="P2154" s="53">
        <v>31.35</v>
      </c>
      <c r="Q2154" s="53" t="s">
        <v>46</v>
      </c>
      <c r="R2154" s="53" t="s">
        <v>47</v>
      </c>
      <c r="S2154" s="53" t="s">
        <v>49</v>
      </c>
      <c r="T2154" s="53" t="s">
        <v>48</v>
      </c>
      <c r="U2154" s="53" t="s">
        <v>50</v>
      </c>
    </row>
    <row r="2155" spans="1:21" s="186" customFormat="1" ht="14.25" customHeight="1" x14ac:dyDescent="0.25">
      <c r="A2155" s="53" t="str">
        <f>IFERROR(VLOOKUP(D2155,[28]CODIGOS!$A$1:$I$1872,2,0),"CODIGO INVALIDO ")</f>
        <v>ZONA 2</v>
      </c>
      <c r="B2155" s="53" t="str">
        <f>IFERROR(VLOOKUP(D2155,[28]CODIGOS!$A$1:$I$1872,3,0),"CODIGO INVALIDO ")</f>
        <v>NAPO</v>
      </c>
      <c r="C2155" s="53" t="str">
        <f>IFERROR(VLOOKUP(D2155,[28]CODIGOS!$A$1:$I$1872,4,0),"CODIGO INVALIDO ")</f>
        <v>QUIJOS</v>
      </c>
      <c r="D2155" s="53" t="s">
        <v>380</v>
      </c>
      <c r="E2155" s="53" t="str">
        <f>IFERROR(VLOOKUP(D2155,[29]CODIGOS!$A$1:$I$1872,6,0),"CODIGO INVALIDO ")</f>
        <v>EL VALLE DE QUIJOS</v>
      </c>
      <c r="F2155" s="53" t="str">
        <f>IFERROR(VLOOKUP(D2155,[29]CODIGOS!$A$1:$I$1872,7,0),"CODIGO INVALIDO ")</f>
        <v>SAN FRANCISCO DE BORJA</v>
      </c>
      <c r="G2155" s="53" t="str">
        <f>IFERROR(VLOOKUP(D2155,[29]CODIGOS!$A$1:$I$1872,8,0),"CODIGO INVALIDO ")</f>
        <v>SAN FRANCISCO DE BORJA 2</v>
      </c>
      <c r="H2155" s="53" t="s">
        <v>1619</v>
      </c>
      <c r="I2155" s="53">
        <v>-0.46417443834244299</v>
      </c>
      <c r="J2155" s="53">
        <v>-77.917267084339898</v>
      </c>
      <c r="K2155" s="246">
        <v>45645</v>
      </c>
      <c r="L2155" s="53" t="s">
        <v>145</v>
      </c>
      <c r="M2155" s="53" t="s">
        <v>17</v>
      </c>
      <c r="N2155" s="247">
        <v>0.14583333333333334</v>
      </c>
      <c r="O2155" s="247">
        <v>0.29166666666666669</v>
      </c>
      <c r="P2155" s="53">
        <v>23.12</v>
      </c>
      <c r="Q2155" s="53" t="s">
        <v>46</v>
      </c>
      <c r="R2155" s="53" t="s">
        <v>47</v>
      </c>
      <c r="S2155" s="53" t="s">
        <v>382</v>
      </c>
      <c r="T2155" s="53" t="s">
        <v>467</v>
      </c>
      <c r="U2155" s="53" t="s">
        <v>50</v>
      </c>
    </row>
    <row r="2156" spans="1:21" s="186" customFormat="1" ht="14.25" customHeight="1" x14ac:dyDescent="0.25">
      <c r="A2156" s="53" t="str">
        <f>IFERROR(VLOOKUP(D2156,[28]CODIGOS!$A$1:$I$1872,2,0),"CODIGO INVALIDO ")</f>
        <v>ZONA 2</v>
      </c>
      <c r="B2156" s="53" t="str">
        <f>IFERROR(VLOOKUP(D2156,[28]CODIGOS!$A$1:$I$1872,3,0),"CODIGO INVALIDO ")</f>
        <v>NAPO</v>
      </c>
      <c r="C2156" s="53" t="str">
        <f>IFERROR(VLOOKUP(D2156,[28]CODIGOS!$A$1:$I$1872,4,0),"CODIGO INVALIDO ")</f>
        <v>QUIJOS</v>
      </c>
      <c r="D2156" s="53" t="s">
        <v>380</v>
      </c>
      <c r="E2156" s="53" t="str">
        <f>IFERROR(VLOOKUP(D2156,[29]CODIGOS!$A$1:$I$1872,6,0),"CODIGO INVALIDO ")</f>
        <v>EL VALLE DE QUIJOS</v>
      </c>
      <c r="F2156" s="53" t="str">
        <f>IFERROR(VLOOKUP(D2156,[29]CODIGOS!$A$1:$I$1872,7,0),"CODIGO INVALIDO ")</f>
        <v>SAN FRANCISCO DE BORJA</v>
      </c>
      <c r="G2156" s="53" t="str">
        <f>IFERROR(VLOOKUP(D2156,[29]CODIGOS!$A$1:$I$1872,8,0),"CODIGO INVALIDO ")</f>
        <v>SAN FRANCISCO DE BORJA 2</v>
      </c>
      <c r="H2156" s="53" t="s">
        <v>1619</v>
      </c>
      <c r="I2156" s="53">
        <v>-0.46417443834244299</v>
      </c>
      <c r="J2156" s="53">
        <v>-77.917267084339898</v>
      </c>
      <c r="K2156" s="246">
        <v>45655</v>
      </c>
      <c r="L2156" s="53" t="s">
        <v>145</v>
      </c>
      <c r="M2156" s="53" t="s">
        <v>17</v>
      </c>
      <c r="N2156" s="247">
        <v>0.79166666666666663</v>
      </c>
      <c r="O2156" s="247">
        <v>0.875</v>
      </c>
      <c r="P2156" s="53">
        <v>25.5</v>
      </c>
      <c r="Q2156" s="53" t="s">
        <v>46</v>
      </c>
      <c r="R2156" s="53" t="s">
        <v>47</v>
      </c>
      <c r="S2156" s="53" t="s">
        <v>75</v>
      </c>
      <c r="T2156" s="53" t="s">
        <v>467</v>
      </c>
      <c r="U2156" s="53" t="s">
        <v>50</v>
      </c>
    </row>
    <row r="2157" spans="1:21" s="186" customFormat="1" ht="14.25" customHeight="1" x14ac:dyDescent="0.25">
      <c r="A2157" s="53" t="str">
        <f>IFERROR(VLOOKUP(D2157,[28]CODIGOS!$A$1:$I$1872,2,0),"CODIGO INVALIDO ")</f>
        <v>ZONA 2</v>
      </c>
      <c r="B2157" s="53" t="str">
        <f>IFERROR(VLOOKUP(D2157,[28]CODIGOS!$A$1:$I$1872,3,0),"CODIGO INVALIDO ")</f>
        <v>ORELLANA</v>
      </c>
      <c r="C2157" s="53" t="str">
        <f>IFERROR(VLOOKUP(D2157,[28]CODIGOS!$A$1:$I$1872,4,0),"CODIGO INVALIDO ")</f>
        <v>ORELLANA</v>
      </c>
      <c r="D2157" s="53" t="s">
        <v>93</v>
      </c>
      <c r="E2157" s="53" t="str">
        <f>IFERROR(VLOOKUP(D2157,[29]CODIGOS!$A$1:$I$1872,6,0),"CODIGO INVALIDO ")</f>
        <v>ORELLANA LORETO</v>
      </c>
      <c r="F2157" s="53" t="str">
        <f>IFERROR(VLOOKUP(D2157,[29]CODIGOS!$A$1:$I$1872,7,0),"CODIGO INVALIDO ")</f>
        <v>COCA ORIENTE</v>
      </c>
      <c r="G2157" s="53" t="str">
        <f>IFERROR(VLOOKUP(D2157,[29]CODIGOS!$A$1:$I$1872,8,0),"CODIGO INVALIDO ")</f>
        <v>COCA ORIENTE 3</v>
      </c>
      <c r="H2157" s="53" t="s">
        <v>2679</v>
      </c>
      <c r="I2157" s="53">
        <v>-0.47888675052484397</v>
      </c>
      <c r="J2157" s="53">
        <v>-76.977800130844102</v>
      </c>
      <c r="K2157" s="246">
        <v>45311</v>
      </c>
      <c r="L2157" s="53" t="s">
        <v>96</v>
      </c>
      <c r="M2157" s="53" t="s">
        <v>17</v>
      </c>
      <c r="N2157" s="247">
        <v>6.9444444444444441E-3</v>
      </c>
      <c r="O2157" s="247">
        <v>9.7222222222222224E-2</v>
      </c>
      <c r="P2157" s="53">
        <v>23.4</v>
      </c>
      <c r="Q2157" s="53" t="s">
        <v>46</v>
      </c>
      <c r="R2157" s="53" t="s">
        <v>47</v>
      </c>
      <c r="S2157" s="53" t="s">
        <v>166</v>
      </c>
      <c r="T2157" s="53" t="s">
        <v>2680</v>
      </c>
      <c r="U2157" s="53" t="s">
        <v>50</v>
      </c>
    </row>
    <row r="2158" spans="1:21" s="186" customFormat="1" ht="14.25" customHeight="1" x14ac:dyDescent="0.25">
      <c r="A2158" s="53" t="str">
        <f>IFERROR(VLOOKUP(D2158,[28]CODIGOS!$A$1:$I$1872,2,0),"CODIGO INVALIDO ")</f>
        <v>ZONA 2</v>
      </c>
      <c r="B2158" s="53" t="str">
        <f>IFERROR(VLOOKUP(D2158,[28]CODIGOS!$A$1:$I$1872,3,0),"CODIGO INVALIDO ")</f>
        <v>ORELLANA</v>
      </c>
      <c r="C2158" s="53" t="str">
        <f>IFERROR(VLOOKUP(D2158,[28]CODIGOS!$A$1:$I$1872,4,0),"CODIGO INVALIDO ")</f>
        <v>ORELLANA</v>
      </c>
      <c r="D2158" s="53" t="s">
        <v>93</v>
      </c>
      <c r="E2158" s="53" t="str">
        <f>IFERROR(VLOOKUP(D2158,[29]CODIGOS!$A$1:$I$1872,6,0),"CODIGO INVALIDO ")</f>
        <v>ORELLANA LORETO</v>
      </c>
      <c r="F2158" s="53" t="str">
        <f>IFERROR(VLOOKUP(D2158,[29]CODIGOS!$A$1:$I$1872,7,0),"CODIGO INVALIDO ")</f>
        <v>COCA ORIENTE</v>
      </c>
      <c r="G2158" s="53" t="str">
        <f>IFERROR(VLOOKUP(D2158,[29]CODIGOS!$A$1:$I$1872,8,0),"CODIGO INVALIDO ")</f>
        <v>COCA ORIENTE 3</v>
      </c>
      <c r="H2158" s="53" t="s">
        <v>2679</v>
      </c>
      <c r="I2158" s="53">
        <v>-0.47888675052484397</v>
      </c>
      <c r="J2158" s="53">
        <v>-76.977800130844102</v>
      </c>
      <c r="K2158" s="246">
        <v>45320</v>
      </c>
      <c r="L2158" s="53" t="s">
        <v>96</v>
      </c>
      <c r="M2158" s="53" t="s">
        <v>17</v>
      </c>
      <c r="N2158" s="247">
        <v>0.79166666666666663</v>
      </c>
      <c r="O2158" s="247">
        <v>0.88888888888888884</v>
      </c>
      <c r="P2158" s="53">
        <v>2.83</v>
      </c>
      <c r="Q2158" s="53" t="s">
        <v>46</v>
      </c>
      <c r="R2158" s="53" t="s">
        <v>47</v>
      </c>
      <c r="S2158" s="53" t="s">
        <v>166</v>
      </c>
      <c r="T2158" s="53" t="s">
        <v>496</v>
      </c>
      <c r="U2158" s="53" t="s">
        <v>50</v>
      </c>
    </row>
    <row r="2159" spans="1:21" s="186" customFormat="1" ht="14.25" customHeight="1" x14ac:dyDescent="0.25">
      <c r="A2159" s="53" t="str">
        <f>IFERROR(VLOOKUP(D2159,[28]CODIGOS!$A$1:$I$1872,2,0),"CODIGO INVALIDO ")</f>
        <v>ZONA 2</v>
      </c>
      <c r="B2159" s="53" t="str">
        <f>IFERROR(VLOOKUP(D2159,[28]CODIGOS!$A$1:$I$1872,3,0),"CODIGO INVALIDO ")</f>
        <v>ORELLANA</v>
      </c>
      <c r="C2159" s="53" t="str">
        <f>IFERROR(VLOOKUP(D2159,[28]CODIGOS!$A$1:$I$1872,4,0),"CODIGO INVALIDO ")</f>
        <v>ORELLANA</v>
      </c>
      <c r="D2159" s="53" t="s">
        <v>93</v>
      </c>
      <c r="E2159" s="53" t="str">
        <f>IFERROR(VLOOKUP(D2159,[29]CODIGOS!$A$1:$I$1872,6,0),"CODIGO INVALIDO ")</f>
        <v>ORELLANA LORETO</v>
      </c>
      <c r="F2159" s="53" t="str">
        <f>IFERROR(VLOOKUP(D2159,[29]CODIGOS!$A$1:$I$1872,7,0),"CODIGO INVALIDO ")</f>
        <v>COCA ORIENTE</v>
      </c>
      <c r="G2159" s="53" t="str">
        <f>IFERROR(VLOOKUP(D2159,[29]CODIGOS!$A$1:$I$1872,8,0),"CODIGO INVALIDO ")</f>
        <v>COCA ORIENTE 3</v>
      </c>
      <c r="H2159" s="53" t="s">
        <v>2679</v>
      </c>
      <c r="I2159" s="53">
        <v>-0.47888675052484397</v>
      </c>
      <c r="J2159" s="53">
        <v>-76.977800130844102</v>
      </c>
      <c r="K2159" s="246">
        <v>45321</v>
      </c>
      <c r="L2159" s="53" t="s">
        <v>96</v>
      </c>
      <c r="M2159" s="53" t="s">
        <v>17</v>
      </c>
      <c r="N2159" s="247">
        <v>0.29166666666666669</v>
      </c>
      <c r="O2159" s="247">
        <v>0.39583333333333331</v>
      </c>
      <c r="P2159" s="53">
        <v>30.95</v>
      </c>
      <c r="Q2159" s="53" t="s">
        <v>46</v>
      </c>
      <c r="R2159" s="53" t="s">
        <v>47</v>
      </c>
      <c r="S2159" s="53" t="s">
        <v>451</v>
      </c>
      <c r="T2159" s="53" t="s">
        <v>663</v>
      </c>
      <c r="U2159" s="53" t="s">
        <v>50</v>
      </c>
    </row>
    <row r="2160" spans="1:21" s="186" customFormat="1" ht="14.25" customHeight="1" x14ac:dyDescent="0.25">
      <c r="A2160" s="53" t="str">
        <f>IFERROR(VLOOKUP(D2160,[28]CODIGOS!$A$1:$I$1872,2,0),"CODIGO INVALIDO ")</f>
        <v>ZONA 2</v>
      </c>
      <c r="B2160" s="53" t="str">
        <f>IFERROR(VLOOKUP(D2160,[28]CODIGOS!$A$1:$I$1872,3,0),"CODIGO INVALIDO ")</f>
        <v>ORELLANA</v>
      </c>
      <c r="C2160" s="53" t="str">
        <f>IFERROR(VLOOKUP(D2160,[28]CODIGOS!$A$1:$I$1872,4,0),"CODIGO INVALIDO ")</f>
        <v>ORELLANA</v>
      </c>
      <c r="D2160" s="53" t="s">
        <v>93</v>
      </c>
      <c r="E2160" s="53" t="str">
        <f>IFERROR(VLOOKUP(D2160,[29]CODIGOS!$A$1:$I$1872,6,0),"CODIGO INVALIDO ")</f>
        <v>ORELLANA LORETO</v>
      </c>
      <c r="F2160" s="53" t="str">
        <f>IFERROR(VLOOKUP(D2160,[29]CODIGOS!$A$1:$I$1872,7,0),"CODIGO INVALIDO ")</f>
        <v>COCA ORIENTE</v>
      </c>
      <c r="G2160" s="53" t="str">
        <f>IFERROR(VLOOKUP(D2160,[29]CODIGOS!$A$1:$I$1872,8,0),"CODIGO INVALIDO ")</f>
        <v>COCA ORIENTE 3</v>
      </c>
      <c r="H2160" s="53" t="s">
        <v>757</v>
      </c>
      <c r="I2160" s="53">
        <v>-0.65911686972196504</v>
      </c>
      <c r="J2160" s="53">
        <v>-76.309718132019</v>
      </c>
      <c r="K2160" s="246">
        <v>45335</v>
      </c>
      <c r="L2160" s="53" t="s">
        <v>96</v>
      </c>
      <c r="M2160" s="53" t="s">
        <v>17</v>
      </c>
      <c r="N2160" s="247">
        <v>0.625</v>
      </c>
      <c r="O2160" s="247">
        <v>0.77083333333333337</v>
      </c>
      <c r="P2160" s="53">
        <v>8.48</v>
      </c>
      <c r="Q2160" s="53" t="s">
        <v>46</v>
      </c>
      <c r="R2160" s="53" t="s">
        <v>47</v>
      </c>
      <c r="S2160" s="53" t="s">
        <v>75</v>
      </c>
      <c r="T2160" s="53" t="s">
        <v>467</v>
      </c>
      <c r="U2160" s="53" t="s">
        <v>50</v>
      </c>
    </row>
    <row r="2161" spans="1:21" s="186" customFormat="1" ht="14.25" customHeight="1" x14ac:dyDescent="0.25">
      <c r="A2161" s="53" t="str">
        <f>IFERROR(VLOOKUP(D2161,[28]CODIGOS!$A$1:$I$1872,2,0),"CODIGO INVALIDO ")</f>
        <v>ZONA 2</v>
      </c>
      <c r="B2161" s="53" t="str">
        <f>IFERROR(VLOOKUP(D2161,[28]CODIGOS!$A$1:$I$1872,3,0),"CODIGO INVALIDO ")</f>
        <v>ORELLANA</v>
      </c>
      <c r="C2161" s="53" t="str">
        <f>IFERROR(VLOOKUP(D2161,[28]CODIGOS!$A$1:$I$1872,4,0),"CODIGO INVALIDO ")</f>
        <v>ORELLANA</v>
      </c>
      <c r="D2161" s="53" t="s">
        <v>93</v>
      </c>
      <c r="E2161" s="53" t="str">
        <f>IFERROR(VLOOKUP(D2161,[29]CODIGOS!$A$1:$I$1872,6,0),"CODIGO INVALIDO ")</f>
        <v>ORELLANA LORETO</v>
      </c>
      <c r="F2161" s="53" t="str">
        <f>IFERROR(VLOOKUP(D2161,[29]CODIGOS!$A$1:$I$1872,7,0),"CODIGO INVALIDO ")</f>
        <v>COCA ORIENTE</v>
      </c>
      <c r="G2161" s="53" t="str">
        <f>IFERROR(VLOOKUP(D2161,[29]CODIGOS!$A$1:$I$1872,8,0),"CODIGO INVALIDO ")</f>
        <v>COCA ORIENTE 3</v>
      </c>
      <c r="H2161" s="53" t="s">
        <v>2679</v>
      </c>
      <c r="I2161" s="53">
        <v>-0.48829560459478999</v>
      </c>
      <c r="J2161" s="53">
        <v>-76.996897459030095</v>
      </c>
      <c r="K2161" s="246">
        <v>45349</v>
      </c>
      <c r="L2161" s="53" t="s">
        <v>96</v>
      </c>
      <c r="M2161" s="53" t="s">
        <v>17</v>
      </c>
      <c r="N2161" s="247">
        <v>0.1875</v>
      </c>
      <c r="O2161" s="247">
        <v>0.44930555555555557</v>
      </c>
      <c r="P2161" s="53">
        <v>51.3</v>
      </c>
      <c r="Q2161" s="53" t="s">
        <v>46</v>
      </c>
      <c r="R2161" s="53" t="s">
        <v>47</v>
      </c>
      <c r="S2161" s="53" t="s">
        <v>166</v>
      </c>
      <c r="T2161" s="53" t="s">
        <v>798</v>
      </c>
      <c r="U2161" s="53" t="s">
        <v>50</v>
      </c>
    </row>
    <row r="2162" spans="1:21" s="186" customFormat="1" ht="14.25" customHeight="1" x14ac:dyDescent="0.25">
      <c r="A2162" s="53" t="str">
        <f>IFERROR(VLOOKUP(D2162,[28]CODIGOS!$A$1:$I$1872,2,0),"CODIGO INVALIDO ")</f>
        <v>ZONA 2</v>
      </c>
      <c r="B2162" s="53" t="str">
        <f>IFERROR(VLOOKUP(D2162,[28]CODIGOS!$A$1:$I$1872,3,0),"CODIGO INVALIDO ")</f>
        <v>ORELLANA</v>
      </c>
      <c r="C2162" s="53" t="str">
        <f>IFERROR(VLOOKUP(D2162,[28]CODIGOS!$A$1:$I$1872,4,0),"CODIGO INVALIDO ")</f>
        <v>ORELLANA</v>
      </c>
      <c r="D2162" s="53" t="s">
        <v>172</v>
      </c>
      <c r="E2162" s="53" t="str">
        <f>IFERROR(VLOOKUP(D2162,[29]CODIGOS!$A$1:$I$1872,6,0),"CODIGO INVALIDO ")</f>
        <v>ORELLANA LORETO</v>
      </c>
      <c r="F2162" s="53" t="str">
        <f>IFERROR(VLOOKUP(D2162,[29]CODIGOS!$A$1:$I$1872,7,0),"CODIGO INVALIDO ")</f>
        <v>COCA OCCIDENTE</v>
      </c>
      <c r="G2162" s="53" t="str">
        <f>IFERROR(VLOOKUP(D2162,[29]CODIGOS!$A$1:$I$1872,8,0),"CODIGO INVALIDO ")</f>
        <v>COCA OCCIDENTE 4</v>
      </c>
      <c r="H2162" s="53" t="s">
        <v>2681</v>
      </c>
      <c r="I2162" s="53">
        <v>-0.43599423201871301</v>
      </c>
      <c r="J2162" s="53">
        <v>-77.004021406173706</v>
      </c>
      <c r="K2162" s="246">
        <v>45374</v>
      </c>
      <c r="L2162" s="53" t="s">
        <v>96</v>
      </c>
      <c r="M2162" s="53" t="s">
        <v>17</v>
      </c>
      <c r="N2162" s="247">
        <v>0.73611111111111116</v>
      </c>
      <c r="O2162" s="247">
        <v>0.83333333333333337</v>
      </c>
      <c r="P2162" s="53">
        <v>36.1</v>
      </c>
      <c r="Q2162" s="53" t="s">
        <v>46</v>
      </c>
      <c r="R2162" s="53" t="s">
        <v>109</v>
      </c>
      <c r="S2162" s="53" t="s">
        <v>372</v>
      </c>
      <c r="T2162" s="53"/>
      <c r="U2162" s="53" t="s">
        <v>50</v>
      </c>
    </row>
    <row r="2163" spans="1:21" s="186" customFormat="1" ht="14.25" customHeight="1" x14ac:dyDescent="0.25">
      <c r="A2163" s="53" t="str">
        <f>IFERROR(VLOOKUP(D2163,[28]CODIGOS!$A$1:$I$1872,2,0),"CODIGO INVALIDO ")</f>
        <v>ZONA 2</v>
      </c>
      <c r="B2163" s="53" t="str">
        <f>IFERROR(VLOOKUP(D2163,[28]CODIGOS!$A$1:$I$1872,3,0),"CODIGO INVALIDO ")</f>
        <v>ORELLANA</v>
      </c>
      <c r="C2163" s="53" t="str">
        <f>IFERROR(VLOOKUP(D2163,[28]CODIGOS!$A$1:$I$1872,4,0),"CODIGO INVALIDO ")</f>
        <v>LORETO</v>
      </c>
      <c r="D2163" s="53" t="s">
        <v>282</v>
      </c>
      <c r="E2163" s="53" t="str">
        <f>IFERROR(VLOOKUP(D2163,[29]CODIGOS!$A$1:$I$1872,6,0),"CODIGO INVALIDO ")</f>
        <v>ORELLANA LORETO</v>
      </c>
      <c r="F2163" s="53" t="str">
        <f>IFERROR(VLOOKUP(D2163,[29]CODIGOS!$A$1:$I$1872,7,0),"CODIGO INVALIDO ")</f>
        <v>LORETO</v>
      </c>
      <c r="G2163" s="53" t="str">
        <f>IFERROR(VLOOKUP(D2163,[29]CODIGOS!$A$1:$I$1872,8,0),"CODIGO INVALIDO ")</f>
        <v>LORETO 1</v>
      </c>
      <c r="H2163" s="53" t="s">
        <v>2682</v>
      </c>
      <c r="I2163" s="53">
        <v>-0.71878872266190497</v>
      </c>
      <c r="J2163" s="53">
        <v>-77.341198587392896</v>
      </c>
      <c r="K2163" s="246">
        <v>45456</v>
      </c>
      <c r="L2163" s="53" t="s">
        <v>96</v>
      </c>
      <c r="M2163" s="53" t="s">
        <v>17</v>
      </c>
      <c r="N2163" s="247">
        <v>0.47916666666666669</v>
      </c>
      <c r="O2163" s="247">
        <v>0.75</v>
      </c>
      <c r="P2163" s="53">
        <v>30.94</v>
      </c>
      <c r="Q2163" s="53" t="s">
        <v>46</v>
      </c>
      <c r="R2163" s="53" t="s">
        <v>47</v>
      </c>
      <c r="S2163" s="53" t="s">
        <v>49</v>
      </c>
      <c r="T2163" s="53" t="s">
        <v>75</v>
      </c>
      <c r="U2163" s="53" t="s">
        <v>50</v>
      </c>
    </row>
    <row r="2164" spans="1:21" s="186" customFormat="1" ht="14.25" customHeight="1" x14ac:dyDescent="0.25">
      <c r="A2164" s="53" t="str">
        <f>IFERROR(VLOOKUP(D2164,[28]CODIGOS!$A$1:$I$1872,2,0),"CODIGO INVALIDO ")</f>
        <v>ZONA 2</v>
      </c>
      <c r="B2164" s="53" t="str">
        <f>IFERROR(VLOOKUP(D2164,[28]CODIGOS!$A$1:$I$1872,3,0),"CODIGO INVALIDO ")</f>
        <v>ORELLANA</v>
      </c>
      <c r="C2164" s="53" t="str">
        <f>IFERROR(VLOOKUP(D2164,[28]CODIGOS!$A$1:$I$1872,4,0),"CODIGO INVALIDO ")</f>
        <v>ORELLANA</v>
      </c>
      <c r="D2164" s="53" t="s">
        <v>2683</v>
      </c>
      <c r="E2164" s="53" t="str">
        <f>IFERROR(VLOOKUP(D2164,[29]CODIGOS!$A$1:$I$1872,6,0),"CODIGO INVALIDO ")</f>
        <v>ORELLANA LORETO</v>
      </c>
      <c r="F2164" s="53" t="str">
        <f>IFERROR(VLOOKUP(D2164,[29]CODIGOS!$A$1:$I$1872,7,0),"CODIGO INVALIDO ")</f>
        <v>ALEJANDRO LABAKA</v>
      </c>
      <c r="G2164" s="53" t="str">
        <f>IFERROR(VLOOKUP(D2164,[29]CODIGOS!$A$1:$I$1872,8,0),"CODIGO INVALIDO ")</f>
        <v>ALEJANDRO LABAKA 1</v>
      </c>
      <c r="H2164" s="53" t="s">
        <v>2684</v>
      </c>
      <c r="I2164" s="53">
        <v>-0.6489519598662612</v>
      </c>
      <c r="J2164" s="53">
        <v>-77.308784723281875</v>
      </c>
      <c r="K2164" s="246">
        <v>45458</v>
      </c>
      <c r="L2164" s="53" t="s">
        <v>96</v>
      </c>
      <c r="M2164" s="53" t="s">
        <v>17</v>
      </c>
      <c r="N2164" s="247">
        <v>0.5</v>
      </c>
      <c r="O2164" s="247">
        <v>0.5625</v>
      </c>
      <c r="P2164" s="53">
        <v>11</v>
      </c>
      <c r="Q2164" s="53" t="s">
        <v>46</v>
      </c>
      <c r="R2164" s="53" t="s">
        <v>109</v>
      </c>
      <c r="S2164" s="53" t="s">
        <v>65</v>
      </c>
      <c r="T2164" s="53"/>
      <c r="U2164" s="53" t="s">
        <v>50</v>
      </c>
    </row>
    <row r="2165" spans="1:21" s="186" customFormat="1" ht="14.25" customHeight="1" x14ac:dyDescent="0.25">
      <c r="A2165" s="53" t="str">
        <f>IFERROR(VLOOKUP(D2165,[28]CODIGOS!$A$1:$I$1872,2,0),"CODIGO INVALIDO ")</f>
        <v>ZONA 2</v>
      </c>
      <c r="B2165" s="53" t="str">
        <f>IFERROR(VLOOKUP(D2165,[28]CODIGOS!$A$1:$I$1872,3,0),"CODIGO INVALIDO ")</f>
        <v>ORELLANA</v>
      </c>
      <c r="C2165" s="53" t="str">
        <f>IFERROR(VLOOKUP(D2165,[28]CODIGOS!$A$1:$I$1872,4,0),"CODIGO INVALIDO ")</f>
        <v>LORETO</v>
      </c>
      <c r="D2165" s="53" t="s">
        <v>282</v>
      </c>
      <c r="E2165" s="53" t="str">
        <f>IFERROR(VLOOKUP(D2165,[29]CODIGOS!$A$1:$I$1872,6,0),"CODIGO INVALIDO ")</f>
        <v>ORELLANA LORETO</v>
      </c>
      <c r="F2165" s="53" t="str">
        <f>IFERROR(VLOOKUP(D2165,[29]CODIGOS!$A$1:$I$1872,7,0),"CODIGO INVALIDO ")</f>
        <v>LORETO</v>
      </c>
      <c r="G2165" s="53" t="str">
        <f>IFERROR(VLOOKUP(D2165,[29]CODIGOS!$A$1:$I$1872,8,0),"CODIGO INVALIDO ")</f>
        <v>LORETO 1</v>
      </c>
      <c r="H2165" s="53" t="s">
        <v>2682</v>
      </c>
      <c r="I2165" s="53">
        <v>-0.47866324057949799</v>
      </c>
      <c r="J2165" s="53">
        <v>-76.977904842396399</v>
      </c>
      <c r="K2165" s="246">
        <v>45464</v>
      </c>
      <c r="L2165" s="53" t="s">
        <v>96</v>
      </c>
      <c r="M2165" s="53" t="s">
        <v>17</v>
      </c>
      <c r="N2165" s="247">
        <v>0.70833333333333337</v>
      </c>
      <c r="O2165" s="247">
        <v>0.8125</v>
      </c>
      <c r="P2165" s="53">
        <v>9.82</v>
      </c>
      <c r="Q2165" s="53" t="s">
        <v>46</v>
      </c>
      <c r="R2165" s="53" t="s">
        <v>109</v>
      </c>
      <c r="S2165" s="53" t="s">
        <v>65</v>
      </c>
      <c r="T2165" s="53"/>
      <c r="U2165" s="53" t="s">
        <v>50</v>
      </c>
    </row>
    <row r="2166" spans="1:21" s="186" customFormat="1" ht="14.25" customHeight="1" x14ac:dyDescent="0.2">
      <c r="A2166" s="53" t="str">
        <f>IFERROR(VLOOKUP(D2166,[28]CODIGOS!$A$1:$I$1872,2,0),"CODIGO INVALIDO ")</f>
        <v>ZONA 2</v>
      </c>
      <c r="B2166" s="53" t="str">
        <f>IFERROR(VLOOKUP(D2166,[28]CODIGOS!$A$1:$I$1872,3,0),"CODIGO INVALIDO ")</f>
        <v>ORELLANA</v>
      </c>
      <c r="C2166" s="53" t="str">
        <f>IFERROR(VLOOKUP(D2166,[28]CODIGOS!$A$1:$I$1872,4,0),"CODIGO INVALIDO ")</f>
        <v>ORELLANA</v>
      </c>
      <c r="D2166" s="45" t="s">
        <v>172</v>
      </c>
      <c r="E2166" s="53" t="str">
        <f>IFERROR(VLOOKUP(D2166,[29]CODIGOS!$A$1:$I$1872,6,0),"CODIGO INVALIDO ")</f>
        <v>ORELLANA LORETO</v>
      </c>
      <c r="F2166" s="53" t="str">
        <f>IFERROR(VLOOKUP(D2166,[29]CODIGOS!$A$1:$I$1872,7,0),"CODIGO INVALIDO ")</f>
        <v>COCA OCCIDENTE</v>
      </c>
      <c r="G2166" s="53" t="str">
        <f>IFERROR(VLOOKUP(D2166,[29]CODIGOS!$A$1:$I$1872,8,0),"CODIGO INVALIDO ")</f>
        <v>COCA OCCIDENTE 4</v>
      </c>
      <c r="H2166" s="53" t="s">
        <v>2685</v>
      </c>
      <c r="I2166" s="53">
        <v>-0.43649131804983499</v>
      </c>
      <c r="J2166" s="53">
        <v>-77.004624207448998</v>
      </c>
      <c r="K2166" s="246">
        <v>45512</v>
      </c>
      <c r="L2166" s="53" t="s">
        <v>96</v>
      </c>
      <c r="M2166" s="53" t="s">
        <v>17</v>
      </c>
      <c r="N2166" s="247">
        <v>0.52083333333333337</v>
      </c>
      <c r="O2166" s="247">
        <v>0.58333333333333337</v>
      </c>
      <c r="P2166" s="53">
        <v>5.88</v>
      </c>
      <c r="Q2166" s="53" t="s">
        <v>46</v>
      </c>
      <c r="R2166" s="53" t="s">
        <v>47</v>
      </c>
      <c r="S2166" s="53" t="s">
        <v>239</v>
      </c>
      <c r="T2166" s="53" t="s">
        <v>518</v>
      </c>
      <c r="U2166" s="53" t="s">
        <v>50</v>
      </c>
    </row>
    <row r="2167" spans="1:21" s="186" customFormat="1" ht="14.25" customHeight="1" x14ac:dyDescent="0.2">
      <c r="A2167" s="53" t="str">
        <f>IFERROR(VLOOKUP(D2167,[28]CODIGOS!$A$1:$I$1872,2,0),"CODIGO INVALIDO ")</f>
        <v>ZONA 2</v>
      </c>
      <c r="B2167" s="53" t="str">
        <f>IFERROR(VLOOKUP(D2167,[28]CODIGOS!$A$1:$I$1872,3,0),"CODIGO INVALIDO ")</f>
        <v>ORELLANA</v>
      </c>
      <c r="C2167" s="53" t="str">
        <f>IFERROR(VLOOKUP(D2167,[28]CODIGOS!$A$1:$I$1872,4,0),"CODIGO INVALIDO ")</f>
        <v>ORELLANA</v>
      </c>
      <c r="D2167" s="45" t="s">
        <v>1686</v>
      </c>
      <c r="E2167" s="53" t="str">
        <f>IFERROR(VLOOKUP(D2167,[29]CODIGOS!$A$1:$I$1872,6,0),"CODIGO INVALIDO ")</f>
        <v>ORELLANA LORETO</v>
      </c>
      <c r="F2167" s="53" t="str">
        <f>IFERROR(VLOOKUP(D2167,[29]CODIGOS!$A$1:$I$1872,7,0),"CODIGO INVALIDO ")</f>
        <v>COCA ORIENTE</v>
      </c>
      <c r="G2167" s="53" t="str">
        <f>IFERROR(VLOOKUP(D2167,[29]CODIGOS!$A$1:$I$1872,8,0),"CODIGO INVALIDO ")</f>
        <v>COCA ORIENTE 4</v>
      </c>
      <c r="H2167" s="53" t="s">
        <v>2686</v>
      </c>
      <c r="I2167" s="53">
        <v>-0.478365823135394</v>
      </c>
      <c r="J2167" s="53">
        <v>-76.978312506653197</v>
      </c>
      <c r="K2167" s="246">
        <v>45515</v>
      </c>
      <c r="L2167" s="53" t="s">
        <v>96</v>
      </c>
      <c r="M2167" s="53" t="s">
        <v>17</v>
      </c>
      <c r="N2167" s="247">
        <v>0.29166666666666669</v>
      </c>
      <c r="O2167" s="247">
        <v>0.33333333333333331</v>
      </c>
      <c r="P2167" s="53">
        <v>53.1</v>
      </c>
      <c r="Q2167" s="53" t="s">
        <v>46</v>
      </c>
      <c r="R2167" s="53" t="s">
        <v>47</v>
      </c>
      <c r="S2167" s="53" t="s">
        <v>166</v>
      </c>
      <c r="T2167" s="53" t="s">
        <v>75</v>
      </c>
      <c r="U2167" s="53" t="s">
        <v>50</v>
      </c>
    </row>
    <row r="2168" spans="1:21" s="186" customFormat="1" ht="14.25" customHeight="1" x14ac:dyDescent="0.2">
      <c r="A2168" s="53" t="str">
        <f>IFERROR(VLOOKUP(D2168,[28]CODIGOS!$A$1:$I$1872,2,0),"CODIGO INVALIDO ")</f>
        <v>ZONA 2</v>
      </c>
      <c r="B2168" s="53" t="str">
        <f>IFERROR(VLOOKUP(D2168,[28]CODIGOS!$A$1:$I$1872,3,0),"CODIGO INVALIDO ")</f>
        <v>ORELLANA</v>
      </c>
      <c r="C2168" s="53" t="str">
        <f>IFERROR(VLOOKUP(D2168,[28]CODIGOS!$A$1:$I$1872,4,0),"CODIGO INVALIDO ")</f>
        <v>LORETO</v>
      </c>
      <c r="D2168" s="33" t="s">
        <v>2687</v>
      </c>
      <c r="E2168" s="53" t="str">
        <f>IFERROR(VLOOKUP(D2168,[29]CODIGOS!$A$1:$I$1872,6,0),"CODIGO INVALIDO ")</f>
        <v>ORELLANA LORETO</v>
      </c>
      <c r="F2168" s="53" t="str">
        <f>IFERROR(VLOOKUP(D2168,[29]CODIGOS!$A$1:$I$1872,7,0),"CODIGO INVALIDO ")</f>
        <v>24 DE MAYO</v>
      </c>
      <c r="G2168" s="53" t="str">
        <f>IFERROR(VLOOKUP(D2168,[29]CODIGOS!$A$1:$I$1872,8,0),"CODIGO INVALIDO ")</f>
        <v>24 DE MAYO 1</v>
      </c>
      <c r="H2168" s="53" t="s">
        <v>2688</v>
      </c>
      <c r="I2168" s="53">
        <v>-0.73550919904068401</v>
      </c>
      <c r="J2168" s="53">
        <v>-77.376339206103793</v>
      </c>
      <c r="K2168" s="246">
        <v>45589</v>
      </c>
      <c r="L2168" s="53" t="s">
        <v>96</v>
      </c>
      <c r="M2168" s="53" t="s">
        <v>17</v>
      </c>
      <c r="N2168" s="247">
        <v>0.875</v>
      </c>
      <c r="O2168" s="247">
        <v>8.3333333333333329E-2</v>
      </c>
      <c r="P2168" s="53">
        <v>4.74</v>
      </c>
      <c r="Q2168" s="53" t="s">
        <v>46</v>
      </c>
      <c r="R2168" s="53" t="s">
        <v>47</v>
      </c>
      <c r="S2168" s="53" t="s">
        <v>49</v>
      </c>
      <c r="T2168" s="53"/>
      <c r="U2168" s="53" t="s">
        <v>50</v>
      </c>
    </row>
    <row r="2169" spans="1:21" s="186" customFormat="1" ht="14.25" customHeight="1" x14ac:dyDescent="0.25">
      <c r="A2169" s="53" t="str">
        <f>IFERROR(VLOOKUP(D2169,[28]CODIGOS!$A$1:$I$1872,2,0),"CODIGO INVALIDO ")</f>
        <v>ZONA 3</v>
      </c>
      <c r="B2169" s="53" t="str">
        <f>IFERROR(VLOOKUP(D2169,[28]CODIGOS!$A$1:$I$1872,3,0),"CODIGO INVALIDO ")</f>
        <v>PASTAZA</v>
      </c>
      <c r="C2169" s="53" t="str">
        <f>IFERROR(VLOOKUP(D2169,[28]CODIGOS!$A$1:$I$1872,4,0),"CODIGO INVALIDO ")</f>
        <v>PASTAZA</v>
      </c>
      <c r="D2169" s="53" t="s">
        <v>385</v>
      </c>
      <c r="E2169" s="53" t="str">
        <f>IFERROR(VLOOKUP(D2169,[29]CODIGOS!$A$1:$I$1872,6,0),"CODIGO INVALIDO ")</f>
        <v>PASTAZA</v>
      </c>
      <c r="F2169" s="53" t="str">
        <f>IFERROR(VLOOKUP(D2169,[29]CODIGOS!$A$1:$I$1872,7,0),"CODIGO INVALIDO ")</f>
        <v>TARQUI</v>
      </c>
      <c r="G2169" s="53" t="str">
        <f>IFERROR(VLOOKUP(D2169,[29]CODIGOS!$A$1:$I$1872,8,0),"CODIGO INVALIDO ")</f>
        <v>TARQUI 1</v>
      </c>
      <c r="H2169" s="53" t="s">
        <v>2689</v>
      </c>
      <c r="I2169" s="53">
        <v>-1.49550545719211</v>
      </c>
      <c r="J2169" s="53">
        <v>-78.013045373173</v>
      </c>
      <c r="K2169" s="246">
        <v>45304</v>
      </c>
      <c r="L2169" s="53" t="s">
        <v>45</v>
      </c>
      <c r="M2169" s="53" t="s">
        <v>17</v>
      </c>
      <c r="N2169" s="247">
        <v>0.41666666666666669</v>
      </c>
      <c r="O2169" s="247">
        <v>0.45833333333333331</v>
      </c>
      <c r="P2169" s="53">
        <v>7.26</v>
      </c>
      <c r="Q2169" s="53" t="s">
        <v>46</v>
      </c>
      <c r="R2169" s="53" t="s">
        <v>47</v>
      </c>
      <c r="S2169" s="53" t="s">
        <v>75</v>
      </c>
      <c r="T2169" s="53" t="s">
        <v>427</v>
      </c>
      <c r="U2169" s="53" t="s">
        <v>50</v>
      </c>
    </row>
    <row r="2170" spans="1:21" s="186" customFormat="1" ht="14.25" customHeight="1" x14ac:dyDescent="0.25">
      <c r="A2170" s="53" t="str">
        <f>IFERROR(VLOOKUP(D2170,[28]CODIGOS!$A$1:$I$1872,2,0),"CODIGO INVALIDO ")</f>
        <v>ZONA 3</v>
      </c>
      <c r="B2170" s="53" t="str">
        <f>IFERROR(VLOOKUP(D2170,[28]CODIGOS!$A$1:$I$1872,3,0),"CODIGO INVALIDO ")</f>
        <v>PASTAZA</v>
      </c>
      <c r="C2170" s="53" t="str">
        <f>IFERROR(VLOOKUP(D2170,[28]CODIGOS!$A$1:$I$1872,4,0),"CODIGO INVALIDO ")</f>
        <v>PASTAZA</v>
      </c>
      <c r="D2170" s="53" t="s">
        <v>385</v>
      </c>
      <c r="E2170" s="53" t="str">
        <f>IFERROR(VLOOKUP(D2170,[29]CODIGOS!$A$1:$I$1872,6,0),"CODIGO INVALIDO ")</f>
        <v>PASTAZA</v>
      </c>
      <c r="F2170" s="53" t="str">
        <f>IFERROR(VLOOKUP(D2170,[29]CODIGOS!$A$1:$I$1872,7,0),"CODIGO INVALIDO ")</f>
        <v>TARQUI</v>
      </c>
      <c r="G2170" s="53" t="str">
        <f>IFERROR(VLOOKUP(D2170,[29]CODIGOS!$A$1:$I$1872,8,0),"CODIGO INVALIDO ")</f>
        <v>TARQUI 1</v>
      </c>
      <c r="H2170" s="53" t="s">
        <v>44</v>
      </c>
      <c r="I2170" s="53">
        <v>-1.4554195999999999</v>
      </c>
      <c r="J2170" s="53">
        <v>-78.121087891048603</v>
      </c>
      <c r="K2170" s="246">
        <v>45305</v>
      </c>
      <c r="L2170" s="53" t="s">
        <v>45</v>
      </c>
      <c r="M2170" s="53" t="s">
        <v>17</v>
      </c>
      <c r="N2170" s="247" t="s">
        <v>2139</v>
      </c>
      <c r="O2170" s="247" t="s">
        <v>2323</v>
      </c>
      <c r="P2170" s="53">
        <v>16.100000000000001</v>
      </c>
      <c r="Q2170" s="53" t="s">
        <v>46</v>
      </c>
      <c r="R2170" s="53" t="s">
        <v>47</v>
      </c>
      <c r="S2170" s="53" t="s">
        <v>228</v>
      </c>
      <c r="T2170" s="53"/>
      <c r="U2170" s="53" t="s">
        <v>50</v>
      </c>
    </row>
    <row r="2171" spans="1:21" s="186" customFormat="1" ht="14.25" customHeight="1" x14ac:dyDescent="0.25">
      <c r="A2171" s="53" t="str">
        <f>IFERROR(VLOOKUP(D2171,[28]CODIGOS!$A$1:$I$1872,2,0),"CODIGO INVALIDO ")</f>
        <v>ZONA 3</v>
      </c>
      <c r="B2171" s="53" t="str">
        <f>IFERROR(VLOOKUP(D2171,[28]CODIGOS!$A$1:$I$1872,3,0),"CODIGO INVALIDO ")</f>
        <v>PASTAZA</v>
      </c>
      <c r="C2171" s="53" t="str">
        <f>IFERROR(VLOOKUP(D2171,[28]CODIGOS!$A$1:$I$1872,4,0),"CODIGO INVALIDO ")</f>
        <v>PASTAZA</v>
      </c>
      <c r="D2171" s="53" t="s">
        <v>385</v>
      </c>
      <c r="E2171" s="53" t="str">
        <f>IFERROR(VLOOKUP(D2171,[29]CODIGOS!$A$1:$I$1872,6,0),"CODIGO INVALIDO ")</f>
        <v>PASTAZA</v>
      </c>
      <c r="F2171" s="53" t="str">
        <f>IFERROR(VLOOKUP(D2171,[29]CODIGOS!$A$1:$I$1872,7,0),"CODIGO INVALIDO ")</f>
        <v>TARQUI</v>
      </c>
      <c r="G2171" s="53" t="str">
        <f>IFERROR(VLOOKUP(D2171,[29]CODIGOS!$A$1:$I$1872,8,0),"CODIGO INVALIDO ")</f>
        <v>TARQUI 1</v>
      </c>
      <c r="H2171" s="53" t="s">
        <v>44</v>
      </c>
      <c r="I2171" s="53">
        <v>-1.4555173568275901</v>
      </c>
      <c r="J2171" s="53">
        <v>-78.120897969761202</v>
      </c>
      <c r="K2171" s="246">
        <v>45315</v>
      </c>
      <c r="L2171" s="53" t="s">
        <v>45</v>
      </c>
      <c r="M2171" s="53" t="s">
        <v>17</v>
      </c>
      <c r="N2171" s="247">
        <v>0.95833333333333337</v>
      </c>
      <c r="O2171" s="247">
        <v>8.3333333333333329E-2</v>
      </c>
      <c r="P2171" s="53">
        <v>6.61</v>
      </c>
      <c r="Q2171" s="53" t="s">
        <v>46</v>
      </c>
      <c r="R2171" s="53" t="s">
        <v>47</v>
      </c>
      <c r="S2171" s="53" t="s">
        <v>49</v>
      </c>
      <c r="T2171" s="53" t="s">
        <v>467</v>
      </c>
      <c r="U2171" s="53" t="s">
        <v>50</v>
      </c>
    </row>
    <row r="2172" spans="1:21" s="186" customFormat="1" ht="14.25" customHeight="1" x14ac:dyDescent="0.25">
      <c r="A2172" s="53" t="str">
        <f>IFERROR(VLOOKUP(D2172,[28]CODIGOS!$A$1:$I$1872,2,0),"CODIGO INVALIDO ")</f>
        <v>ZONA 3</v>
      </c>
      <c r="B2172" s="53" t="str">
        <f>IFERROR(VLOOKUP(D2172,[28]CODIGOS!$A$1:$I$1872,3,0),"CODIGO INVALIDO ")</f>
        <v>PASTAZA</v>
      </c>
      <c r="C2172" s="53" t="str">
        <f>IFERROR(VLOOKUP(D2172,[28]CODIGOS!$A$1:$I$1872,4,0),"CODIGO INVALIDO ")</f>
        <v>PASTAZA</v>
      </c>
      <c r="D2172" s="53" t="s">
        <v>385</v>
      </c>
      <c r="E2172" s="53" t="str">
        <f>IFERROR(VLOOKUP(D2172,[29]CODIGOS!$A$1:$I$1872,6,0),"CODIGO INVALIDO ")</f>
        <v>PASTAZA</v>
      </c>
      <c r="F2172" s="53" t="str">
        <f>IFERROR(VLOOKUP(D2172,[29]CODIGOS!$A$1:$I$1872,7,0),"CODIGO INVALIDO ")</f>
        <v>TARQUI</v>
      </c>
      <c r="G2172" s="53" t="str">
        <f>IFERROR(VLOOKUP(D2172,[29]CODIGOS!$A$1:$I$1872,8,0),"CODIGO INVALIDO ")</f>
        <v>TARQUI 1</v>
      </c>
      <c r="H2172" s="53" t="s">
        <v>44</v>
      </c>
      <c r="I2172" s="53">
        <v>-1.4554195999999999</v>
      </c>
      <c r="J2172" s="53">
        <v>-78.121087891048603</v>
      </c>
      <c r="K2172" s="246">
        <v>45324</v>
      </c>
      <c r="L2172" s="53" t="s">
        <v>45</v>
      </c>
      <c r="M2172" s="53" t="s">
        <v>17</v>
      </c>
      <c r="N2172" s="247">
        <v>0.14583333333333334</v>
      </c>
      <c r="O2172" s="247">
        <v>0.1875</v>
      </c>
      <c r="P2172" s="53">
        <v>16.84</v>
      </c>
      <c r="Q2172" s="53" t="s">
        <v>46</v>
      </c>
      <c r="R2172" s="53" t="s">
        <v>47</v>
      </c>
      <c r="S2172" s="53" t="s">
        <v>329</v>
      </c>
      <c r="T2172" s="53"/>
      <c r="U2172" s="53" t="s">
        <v>50</v>
      </c>
    </row>
    <row r="2173" spans="1:21" s="186" customFormat="1" ht="14.25" customHeight="1" x14ac:dyDescent="0.25">
      <c r="A2173" s="53" t="str">
        <f>IFERROR(VLOOKUP(D2173,[28]CODIGOS!$A$1:$I$1872,2,0),"CODIGO INVALIDO ")</f>
        <v>ZONA 3</v>
      </c>
      <c r="B2173" s="53" t="str">
        <f>IFERROR(VLOOKUP(D2173,[28]CODIGOS!$A$1:$I$1872,3,0),"CODIGO INVALIDO ")</f>
        <v>PASTAZA</v>
      </c>
      <c r="C2173" s="53" t="str">
        <f>IFERROR(VLOOKUP(D2173,[28]CODIGOS!$A$1:$I$1872,4,0),"CODIGO INVALIDO ")</f>
        <v>MERA</v>
      </c>
      <c r="D2173" s="53" t="s">
        <v>43</v>
      </c>
      <c r="E2173" s="53" t="str">
        <f>IFERROR(VLOOKUP(D2173,[29]CODIGOS!$A$1:$I$1872,6,0),"CODIGO INVALIDO ")</f>
        <v>PASTAZA</v>
      </c>
      <c r="F2173" s="53" t="str">
        <f>IFERROR(VLOOKUP(D2173,[29]CODIGOS!$A$1:$I$1872,7,0),"CODIGO INVALIDO ")</f>
        <v>SHELL MERA</v>
      </c>
      <c r="G2173" s="53" t="str">
        <f>IFERROR(VLOOKUP(D2173,[29]CODIGOS!$A$1:$I$1872,8,0),"CODIGO INVALIDO ")</f>
        <v>SHELL MERA 2</v>
      </c>
      <c r="H2173" s="53" t="s">
        <v>2690</v>
      </c>
      <c r="I2173" s="53">
        <v>-1.4507517000000001</v>
      </c>
      <c r="J2173" s="53">
        <v>-78.100769929999998</v>
      </c>
      <c r="K2173" s="246">
        <v>45342</v>
      </c>
      <c r="L2173" s="53" t="s">
        <v>45</v>
      </c>
      <c r="M2173" s="53" t="s">
        <v>17</v>
      </c>
      <c r="N2173" s="247">
        <v>0.33333333333333331</v>
      </c>
      <c r="O2173" s="247">
        <v>0.66666666666666663</v>
      </c>
      <c r="P2173" s="53">
        <v>9.0299999999999994</v>
      </c>
      <c r="Q2173" s="53" t="s">
        <v>46</v>
      </c>
      <c r="R2173" s="53" t="s">
        <v>47</v>
      </c>
      <c r="S2173" s="53" t="s">
        <v>49</v>
      </c>
      <c r="T2173" s="53" t="s">
        <v>690</v>
      </c>
      <c r="U2173" s="53" t="s">
        <v>50</v>
      </c>
    </row>
    <row r="2174" spans="1:21" s="186" customFormat="1" ht="14.25" customHeight="1" x14ac:dyDescent="0.25">
      <c r="A2174" s="53" t="str">
        <f>IFERROR(VLOOKUP(D2174,[28]CODIGOS!$A$1:$I$1872,2,0),"CODIGO INVALIDO ")</f>
        <v>ZONA 3</v>
      </c>
      <c r="B2174" s="53" t="str">
        <f>IFERROR(VLOOKUP(D2174,[28]CODIGOS!$A$1:$I$1872,3,0),"CODIGO INVALIDO ")</f>
        <v>PASTAZA</v>
      </c>
      <c r="C2174" s="53" t="str">
        <f>IFERROR(VLOOKUP(D2174,[28]CODIGOS!$A$1:$I$1872,4,0),"CODIGO INVALIDO ")</f>
        <v>PASTAZA</v>
      </c>
      <c r="D2174" s="53" t="s">
        <v>385</v>
      </c>
      <c r="E2174" s="53" t="str">
        <f>IFERROR(VLOOKUP(D2174,[29]CODIGOS!$A$1:$I$1872,6,0),"CODIGO INVALIDO ")</f>
        <v>PASTAZA</v>
      </c>
      <c r="F2174" s="53" t="str">
        <f>IFERROR(VLOOKUP(D2174,[29]CODIGOS!$A$1:$I$1872,7,0),"CODIGO INVALIDO ")</f>
        <v>TARQUI</v>
      </c>
      <c r="G2174" s="53" t="str">
        <f>IFERROR(VLOOKUP(D2174,[29]CODIGOS!$A$1:$I$1872,8,0),"CODIGO INVALIDO ")</f>
        <v>TARQUI 1</v>
      </c>
      <c r="H2174" s="53" t="s">
        <v>44</v>
      </c>
      <c r="I2174" s="53">
        <v>-1.51108864140695</v>
      </c>
      <c r="J2174" s="53">
        <v>-77.936711311340304</v>
      </c>
      <c r="K2174" s="246">
        <v>45344</v>
      </c>
      <c r="L2174" s="53" t="s">
        <v>45</v>
      </c>
      <c r="M2174" s="53" t="s">
        <v>17</v>
      </c>
      <c r="N2174" s="247">
        <v>0.5625</v>
      </c>
      <c r="O2174" s="247">
        <v>0.60416666666666663</v>
      </c>
      <c r="P2174" s="53">
        <v>10.210000000000001</v>
      </c>
      <c r="Q2174" s="53" t="s">
        <v>46</v>
      </c>
      <c r="R2174" s="53" t="s">
        <v>47</v>
      </c>
      <c r="S2174" s="53" t="s">
        <v>329</v>
      </c>
      <c r="T2174" s="53"/>
      <c r="U2174" s="53" t="s">
        <v>50</v>
      </c>
    </row>
    <row r="2175" spans="1:21" s="186" customFormat="1" ht="14.25" customHeight="1" x14ac:dyDescent="0.25">
      <c r="A2175" s="53" t="str">
        <f>IFERROR(VLOOKUP(D2175,[28]CODIGOS!$A$1:$I$1872,2,0),"CODIGO INVALIDO ")</f>
        <v>ZONA 3</v>
      </c>
      <c r="B2175" s="53" t="str">
        <f>IFERROR(VLOOKUP(D2175,[28]CODIGOS!$A$1:$I$1872,3,0),"CODIGO INVALIDO ")</f>
        <v>PASTAZA</v>
      </c>
      <c r="C2175" s="53" t="str">
        <f>IFERROR(VLOOKUP(D2175,[28]CODIGOS!$A$1:$I$1872,4,0),"CODIGO INVALIDO ")</f>
        <v>PASTAZA</v>
      </c>
      <c r="D2175" s="53" t="s">
        <v>385</v>
      </c>
      <c r="E2175" s="53" t="str">
        <f>IFERROR(VLOOKUP(D2175,[29]CODIGOS!$A$1:$I$1872,6,0),"CODIGO INVALIDO ")</f>
        <v>PASTAZA</v>
      </c>
      <c r="F2175" s="53" t="str">
        <f>IFERROR(VLOOKUP(D2175,[29]CODIGOS!$A$1:$I$1872,7,0),"CODIGO INVALIDO ")</f>
        <v>TARQUI</v>
      </c>
      <c r="G2175" s="53" t="str">
        <f>IFERROR(VLOOKUP(D2175,[29]CODIGOS!$A$1:$I$1872,8,0),"CODIGO INVALIDO ")</f>
        <v>TARQUI 1</v>
      </c>
      <c r="H2175" s="53" t="s">
        <v>2691</v>
      </c>
      <c r="I2175" s="53">
        <v>-1.37000444132765</v>
      </c>
      <c r="J2175" s="53">
        <v>-77.951351299608703</v>
      </c>
      <c r="K2175" s="246">
        <v>45348</v>
      </c>
      <c r="L2175" s="53" t="s">
        <v>45</v>
      </c>
      <c r="M2175" s="53" t="s">
        <v>17</v>
      </c>
      <c r="N2175" s="247">
        <v>0.4513888888888889</v>
      </c>
      <c r="O2175" s="247">
        <v>0.54166666666666663</v>
      </c>
      <c r="P2175" s="53">
        <v>7.86</v>
      </c>
      <c r="Q2175" s="53" t="s">
        <v>46</v>
      </c>
      <c r="R2175" s="53" t="s">
        <v>47</v>
      </c>
      <c r="S2175" s="53" t="s">
        <v>49</v>
      </c>
      <c r="T2175" s="53"/>
      <c r="U2175" s="53" t="s">
        <v>50</v>
      </c>
    </row>
    <row r="2176" spans="1:21" s="186" customFormat="1" ht="14.25" customHeight="1" x14ac:dyDescent="0.25">
      <c r="A2176" s="53" t="str">
        <f>IFERROR(VLOOKUP(D2176,[28]CODIGOS!$A$1:$I$1872,2,0),"CODIGO INVALIDO ")</f>
        <v>ZONA 3</v>
      </c>
      <c r="B2176" s="53" t="str">
        <f>IFERROR(VLOOKUP(D2176,[28]CODIGOS!$A$1:$I$1872,3,0),"CODIGO INVALIDO ")</f>
        <v>PASTAZA</v>
      </c>
      <c r="C2176" s="53" t="str">
        <f>IFERROR(VLOOKUP(D2176,[28]CODIGOS!$A$1:$I$1872,4,0),"CODIGO INVALIDO ")</f>
        <v>PASTAZA</v>
      </c>
      <c r="D2176" s="53" t="s">
        <v>385</v>
      </c>
      <c r="E2176" s="53" t="str">
        <f>IFERROR(VLOOKUP(D2176,[29]CODIGOS!$A$1:$I$1872,6,0),"CODIGO INVALIDO ")</f>
        <v>PASTAZA</v>
      </c>
      <c r="F2176" s="53" t="str">
        <f>IFERROR(VLOOKUP(D2176,[29]CODIGOS!$A$1:$I$1872,7,0),"CODIGO INVALIDO ")</f>
        <v>TARQUI</v>
      </c>
      <c r="G2176" s="53" t="str">
        <f>IFERROR(VLOOKUP(D2176,[29]CODIGOS!$A$1:$I$1872,8,0),"CODIGO INVALIDO ")</f>
        <v>TARQUI 1</v>
      </c>
      <c r="H2176" s="53" t="s">
        <v>1294</v>
      </c>
      <c r="I2176" s="53">
        <v>-1.4069668799999999</v>
      </c>
      <c r="J2176" s="53">
        <v>-77.736511230000005</v>
      </c>
      <c r="K2176" s="246">
        <v>45352</v>
      </c>
      <c r="L2176" s="53" t="s">
        <v>45</v>
      </c>
      <c r="M2176" s="53" t="s">
        <v>17</v>
      </c>
      <c r="N2176" s="247">
        <v>0.4861111111111111</v>
      </c>
      <c r="O2176" s="247">
        <v>0.54166666666666663</v>
      </c>
      <c r="P2176" s="53">
        <v>18.829999999999998</v>
      </c>
      <c r="Q2176" s="53" t="s">
        <v>46</v>
      </c>
      <c r="R2176" s="53" t="s">
        <v>47</v>
      </c>
      <c r="S2176" s="53" t="s">
        <v>228</v>
      </c>
      <c r="T2176" s="53"/>
      <c r="U2176" s="53" t="s">
        <v>50</v>
      </c>
    </row>
    <row r="2177" spans="1:21" s="186" customFormat="1" ht="14.25" customHeight="1" x14ac:dyDescent="0.25">
      <c r="A2177" s="53" t="str">
        <f>IFERROR(VLOOKUP(D2177,[28]CODIGOS!$A$1:$I$1872,2,0),"CODIGO INVALIDO ")</f>
        <v>ZONA 3</v>
      </c>
      <c r="B2177" s="53" t="str">
        <f>IFERROR(VLOOKUP(D2177,[28]CODIGOS!$A$1:$I$1872,3,0),"CODIGO INVALIDO ")</f>
        <v>PASTAZA</v>
      </c>
      <c r="C2177" s="53" t="str">
        <f>IFERROR(VLOOKUP(D2177,[28]CODIGOS!$A$1:$I$1872,4,0),"CODIGO INVALIDO ")</f>
        <v>PASTAZA</v>
      </c>
      <c r="D2177" s="53" t="s">
        <v>385</v>
      </c>
      <c r="E2177" s="53" t="str">
        <f>IFERROR(VLOOKUP(D2177,[29]CODIGOS!$A$1:$I$1872,6,0),"CODIGO INVALIDO ")</f>
        <v>PASTAZA</v>
      </c>
      <c r="F2177" s="53" t="str">
        <f>IFERROR(VLOOKUP(D2177,[29]CODIGOS!$A$1:$I$1872,7,0),"CODIGO INVALIDO ")</f>
        <v>TARQUI</v>
      </c>
      <c r="G2177" s="53" t="str">
        <f>IFERROR(VLOOKUP(D2177,[29]CODIGOS!$A$1:$I$1872,8,0),"CODIGO INVALIDO ")</f>
        <v>TARQUI 1</v>
      </c>
      <c r="H2177" s="53" t="s">
        <v>2692</v>
      </c>
      <c r="I2177" s="53">
        <v>-1.4451497</v>
      </c>
      <c r="J2177" s="53">
        <v>-78.109960549999997</v>
      </c>
      <c r="K2177" s="246">
        <v>45352</v>
      </c>
      <c r="L2177" s="53" t="s">
        <v>45</v>
      </c>
      <c r="M2177" s="53" t="s">
        <v>17</v>
      </c>
      <c r="N2177" s="247">
        <v>0.58333333333333337</v>
      </c>
      <c r="O2177" s="247">
        <v>0.66666666666666663</v>
      </c>
      <c r="P2177" s="53">
        <v>5.0599999999999996</v>
      </c>
      <c r="Q2177" s="53" t="s">
        <v>46</v>
      </c>
      <c r="R2177" s="53" t="s">
        <v>47</v>
      </c>
      <c r="S2177" s="53" t="s">
        <v>228</v>
      </c>
      <c r="T2177" s="53"/>
      <c r="U2177" s="53" t="s">
        <v>50</v>
      </c>
    </row>
    <row r="2178" spans="1:21" s="186" customFormat="1" ht="14.25" customHeight="1" x14ac:dyDescent="0.25">
      <c r="A2178" s="53" t="str">
        <f>IFERROR(VLOOKUP(D2178,[28]CODIGOS!$A$1:$I$1872,2,0),"CODIGO INVALIDO ")</f>
        <v>ZONA 3</v>
      </c>
      <c r="B2178" s="53" t="str">
        <f>IFERROR(VLOOKUP(D2178,[28]CODIGOS!$A$1:$I$1872,3,0),"CODIGO INVALIDO ")</f>
        <v>PASTAZA</v>
      </c>
      <c r="C2178" s="53" t="str">
        <f>IFERROR(VLOOKUP(D2178,[28]CODIGOS!$A$1:$I$1872,4,0),"CODIGO INVALIDO ")</f>
        <v>PASTAZA</v>
      </c>
      <c r="D2178" s="53" t="s">
        <v>385</v>
      </c>
      <c r="E2178" s="53" t="str">
        <f>IFERROR(VLOOKUP(D2178,[29]CODIGOS!$A$1:$I$1872,6,0),"CODIGO INVALIDO ")</f>
        <v>PASTAZA</v>
      </c>
      <c r="F2178" s="53" t="str">
        <f>IFERROR(VLOOKUP(D2178,[29]CODIGOS!$A$1:$I$1872,7,0),"CODIGO INVALIDO ")</f>
        <v>TARQUI</v>
      </c>
      <c r="G2178" s="53" t="str">
        <f>IFERROR(VLOOKUP(D2178,[29]CODIGOS!$A$1:$I$1872,8,0),"CODIGO INVALIDO ")</f>
        <v>TARQUI 1</v>
      </c>
      <c r="H2178" s="53" t="s">
        <v>2693</v>
      </c>
      <c r="I2178" s="53">
        <v>-1.45547111855662</v>
      </c>
      <c r="J2178" s="53">
        <v>-78.120974166459803</v>
      </c>
      <c r="K2178" s="246">
        <v>45364</v>
      </c>
      <c r="L2178" s="53" t="s">
        <v>45</v>
      </c>
      <c r="M2178" s="53" t="s">
        <v>17</v>
      </c>
      <c r="N2178" s="247">
        <v>0.3125</v>
      </c>
      <c r="O2178" s="247">
        <v>0.41666666666666669</v>
      </c>
      <c r="P2178" s="53">
        <v>19.34</v>
      </c>
      <c r="Q2178" s="53" t="s">
        <v>46</v>
      </c>
      <c r="R2178" s="53" t="s">
        <v>47</v>
      </c>
      <c r="S2178" s="53" t="s">
        <v>598</v>
      </c>
      <c r="T2178" s="53" t="s">
        <v>75</v>
      </c>
      <c r="U2178" s="53" t="s">
        <v>50</v>
      </c>
    </row>
    <row r="2179" spans="1:21" s="186" customFormat="1" ht="14.25" customHeight="1" x14ac:dyDescent="0.25">
      <c r="A2179" s="53" t="str">
        <f>IFERROR(VLOOKUP(D2179,[28]CODIGOS!$A$1:$I$1872,2,0),"CODIGO INVALIDO ")</f>
        <v>ZONA 3</v>
      </c>
      <c r="B2179" s="53" t="str">
        <f>IFERROR(VLOOKUP(D2179,[28]CODIGOS!$A$1:$I$1872,3,0),"CODIGO INVALIDO ")</f>
        <v>PASTAZA</v>
      </c>
      <c r="C2179" s="53" t="str">
        <f>IFERROR(VLOOKUP(D2179,[28]CODIGOS!$A$1:$I$1872,4,0),"CODIGO INVALIDO ")</f>
        <v>PASTAZA</v>
      </c>
      <c r="D2179" s="53" t="s">
        <v>385</v>
      </c>
      <c r="E2179" s="53" t="str">
        <f>IFERROR(VLOOKUP(D2179,[29]CODIGOS!$A$1:$I$1872,6,0),"CODIGO INVALIDO ")</f>
        <v>PASTAZA</v>
      </c>
      <c r="F2179" s="53" t="str">
        <f>IFERROR(VLOOKUP(D2179,[29]CODIGOS!$A$1:$I$1872,7,0),"CODIGO INVALIDO ")</f>
        <v>TARQUI</v>
      </c>
      <c r="G2179" s="53" t="str">
        <f>IFERROR(VLOOKUP(D2179,[29]CODIGOS!$A$1:$I$1872,8,0),"CODIGO INVALIDO ")</f>
        <v>TARQUI 1</v>
      </c>
      <c r="H2179" s="53" t="s">
        <v>2694</v>
      </c>
      <c r="I2179" s="53">
        <v>-1.7804824012315601</v>
      </c>
      <c r="J2179" s="53">
        <v>-77.835144657255697</v>
      </c>
      <c r="K2179" s="246">
        <v>45372</v>
      </c>
      <c r="L2179" s="53" t="s">
        <v>45</v>
      </c>
      <c r="M2179" s="53" t="s">
        <v>17</v>
      </c>
      <c r="N2179" s="247">
        <v>0.44444444444444442</v>
      </c>
      <c r="O2179" s="247">
        <v>0.5625</v>
      </c>
      <c r="P2179" s="53">
        <v>6.58</v>
      </c>
      <c r="Q2179" s="53" t="s">
        <v>46</v>
      </c>
      <c r="R2179" s="53" t="s">
        <v>47</v>
      </c>
      <c r="S2179" s="53" t="s">
        <v>49</v>
      </c>
      <c r="T2179" s="53" t="s">
        <v>228</v>
      </c>
      <c r="U2179" s="53" t="s">
        <v>50</v>
      </c>
    </row>
    <row r="2180" spans="1:21" s="186" customFormat="1" ht="14.25" customHeight="1" x14ac:dyDescent="0.25">
      <c r="A2180" s="53" t="str">
        <f>IFERROR(VLOOKUP(D2180,[28]CODIGOS!$A$1:$I$1872,2,0),"CODIGO INVALIDO ")</f>
        <v>ZONA 3</v>
      </c>
      <c r="B2180" s="53" t="str">
        <f>IFERROR(VLOOKUP(D2180,[28]CODIGOS!$A$1:$I$1872,3,0),"CODIGO INVALIDO ")</f>
        <v>PASTAZA</v>
      </c>
      <c r="C2180" s="53" t="str">
        <f>IFERROR(VLOOKUP(D2180,[28]CODIGOS!$A$1:$I$1872,4,0),"CODIGO INVALIDO ")</f>
        <v>PASTAZA</v>
      </c>
      <c r="D2180" s="53" t="s">
        <v>385</v>
      </c>
      <c r="E2180" s="53" t="str">
        <f>IFERROR(VLOOKUP(D2180,[29]CODIGOS!$A$1:$I$1872,6,0),"CODIGO INVALIDO ")</f>
        <v>PASTAZA</v>
      </c>
      <c r="F2180" s="53" t="str">
        <f>IFERROR(VLOOKUP(D2180,[29]CODIGOS!$A$1:$I$1872,7,0),"CODIGO INVALIDO ")</f>
        <v>TARQUI</v>
      </c>
      <c r="G2180" s="53" t="str">
        <f>IFERROR(VLOOKUP(D2180,[29]CODIGOS!$A$1:$I$1872,8,0),"CODIGO INVALIDO ")</f>
        <v>TARQUI 1</v>
      </c>
      <c r="H2180" s="53" t="s">
        <v>2695</v>
      </c>
      <c r="I2180" s="53">
        <v>-1.5538141762029001</v>
      </c>
      <c r="J2180" s="53">
        <v>-78.016054379065906</v>
      </c>
      <c r="K2180" s="246">
        <v>45372</v>
      </c>
      <c r="L2180" s="53" t="s">
        <v>45</v>
      </c>
      <c r="M2180" s="53" t="s">
        <v>17</v>
      </c>
      <c r="N2180" s="247">
        <v>0.70833333333333337</v>
      </c>
      <c r="O2180" s="247">
        <v>0.75</v>
      </c>
      <c r="P2180" s="53">
        <v>7.37</v>
      </c>
      <c r="Q2180" s="53" t="s">
        <v>46</v>
      </c>
      <c r="R2180" s="53" t="s">
        <v>47</v>
      </c>
      <c r="S2180" s="53" t="s">
        <v>866</v>
      </c>
      <c r="T2180" s="53" t="s">
        <v>690</v>
      </c>
      <c r="U2180" s="53" t="s">
        <v>50</v>
      </c>
    </row>
    <row r="2181" spans="1:21" s="186" customFormat="1" ht="14.25" customHeight="1" x14ac:dyDescent="0.25">
      <c r="A2181" s="53" t="str">
        <f>IFERROR(VLOOKUP(D2181,[28]CODIGOS!$A$1:$I$1872,2,0),"CODIGO INVALIDO ")</f>
        <v>ZONA 3</v>
      </c>
      <c r="B2181" s="53" t="str">
        <f>IFERROR(VLOOKUP(D2181,[28]CODIGOS!$A$1:$I$1872,3,0),"CODIGO INVALIDO ")</f>
        <v>PASTAZA</v>
      </c>
      <c r="C2181" s="53" t="str">
        <f>IFERROR(VLOOKUP(D2181,[28]CODIGOS!$A$1:$I$1872,4,0),"CODIGO INVALIDO ")</f>
        <v>PASTAZA</v>
      </c>
      <c r="D2181" s="53" t="s">
        <v>385</v>
      </c>
      <c r="E2181" s="53" t="str">
        <f>IFERROR(VLOOKUP(D2181,[29]CODIGOS!$A$1:$I$1872,6,0),"CODIGO INVALIDO ")</f>
        <v>PASTAZA</v>
      </c>
      <c r="F2181" s="53" t="str">
        <f>IFERROR(VLOOKUP(D2181,[29]CODIGOS!$A$1:$I$1872,7,0),"CODIGO INVALIDO ")</f>
        <v>TARQUI</v>
      </c>
      <c r="G2181" s="53" t="str">
        <f>IFERROR(VLOOKUP(D2181,[29]CODIGOS!$A$1:$I$1872,8,0),"CODIGO INVALIDO ")</f>
        <v>TARQUI 1</v>
      </c>
      <c r="H2181" s="53" t="s">
        <v>2696</v>
      </c>
      <c r="I2181" s="53">
        <v>-1.4554195999999999</v>
      </c>
      <c r="J2181" s="53">
        <v>-78.121087891048603</v>
      </c>
      <c r="K2181" s="246">
        <v>45375</v>
      </c>
      <c r="L2181" s="53" t="s">
        <v>45</v>
      </c>
      <c r="M2181" s="53" t="s">
        <v>17</v>
      </c>
      <c r="N2181" s="247">
        <v>5.5555555555555552E-2</v>
      </c>
      <c r="O2181" s="247">
        <v>0.29166666666666669</v>
      </c>
      <c r="P2181" s="53">
        <v>26.71</v>
      </c>
      <c r="Q2181" s="53" t="s">
        <v>46</v>
      </c>
      <c r="R2181" s="53" t="s">
        <v>47</v>
      </c>
      <c r="S2181" s="53" t="s">
        <v>427</v>
      </c>
      <c r="T2181" s="53" t="s">
        <v>467</v>
      </c>
      <c r="U2181" s="53" t="s">
        <v>50</v>
      </c>
    </row>
    <row r="2182" spans="1:21" s="186" customFormat="1" ht="14.25" customHeight="1" x14ac:dyDescent="0.25">
      <c r="A2182" s="53" t="str">
        <f>IFERROR(VLOOKUP(D2182,[28]CODIGOS!$A$1:$I$1872,2,0),"CODIGO INVALIDO ")</f>
        <v>ZONA 3</v>
      </c>
      <c r="B2182" s="53" t="str">
        <f>IFERROR(VLOOKUP(D2182,[28]CODIGOS!$A$1:$I$1872,3,0),"CODIGO INVALIDO ")</f>
        <v>PASTAZA</v>
      </c>
      <c r="C2182" s="53" t="str">
        <f>IFERROR(VLOOKUP(D2182,[28]CODIGOS!$A$1:$I$1872,4,0),"CODIGO INVALIDO ")</f>
        <v>PASTAZA</v>
      </c>
      <c r="D2182" s="53" t="s">
        <v>385</v>
      </c>
      <c r="E2182" s="53" t="str">
        <f>IFERROR(VLOOKUP(D2182,[29]CODIGOS!$A$1:$I$1872,6,0),"CODIGO INVALIDO ")</f>
        <v>PASTAZA</v>
      </c>
      <c r="F2182" s="53" t="str">
        <f>IFERROR(VLOOKUP(D2182,[29]CODIGOS!$A$1:$I$1872,7,0),"CODIGO INVALIDO ")</f>
        <v>TARQUI</v>
      </c>
      <c r="G2182" s="53" t="str">
        <f>IFERROR(VLOOKUP(D2182,[29]CODIGOS!$A$1:$I$1872,8,0),"CODIGO INVALIDO ")</f>
        <v>TARQUI 1</v>
      </c>
      <c r="H2182" s="53" t="s">
        <v>2697</v>
      </c>
      <c r="I2182" s="53">
        <v>-1.3667692209242099</v>
      </c>
      <c r="J2182" s="53">
        <v>-77.9520485177636</v>
      </c>
      <c r="K2182" s="246">
        <v>45378</v>
      </c>
      <c r="L2182" s="53" t="s">
        <v>45</v>
      </c>
      <c r="M2182" s="53" t="s">
        <v>17</v>
      </c>
      <c r="N2182" s="247">
        <v>0.47916666666666669</v>
      </c>
      <c r="O2182" s="247">
        <v>0.47916666666666669</v>
      </c>
      <c r="P2182" s="53">
        <v>3.81</v>
      </c>
      <c r="Q2182" s="53" t="s">
        <v>46</v>
      </c>
      <c r="R2182" s="53" t="s">
        <v>1120</v>
      </c>
      <c r="S2182" s="53" t="s">
        <v>866</v>
      </c>
      <c r="T2182" s="53" t="s">
        <v>467</v>
      </c>
      <c r="U2182" s="53" t="s">
        <v>50</v>
      </c>
    </row>
    <row r="2183" spans="1:21" s="186" customFormat="1" ht="14.25" customHeight="1" x14ac:dyDescent="0.25">
      <c r="A2183" s="53" t="str">
        <f>IFERROR(VLOOKUP(D2183,[28]CODIGOS!$A$1:$I$1872,2,0),"CODIGO INVALIDO ")</f>
        <v>ZONA 3</v>
      </c>
      <c r="B2183" s="53" t="str">
        <f>IFERROR(VLOOKUP(D2183,[28]CODIGOS!$A$1:$I$1872,3,0),"CODIGO INVALIDO ")</f>
        <v>PASTAZA</v>
      </c>
      <c r="C2183" s="53" t="str">
        <f>IFERROR(VLOOKUP(D2183,[28]CODIGOS!$A$1:$I$1872,4,0),"CODIGO INVALIDO ")</f>
        <v>PASTAZA</v>
      </c>
      <c r="D2183" s="53" t="s">
        <v>385</v>
      </c>
      <c r="E2183" s="53" t="str">
        <f>IFERROR(VLOOKUP(D2183,[29]CODIGOS!$A$1:$I$1872,6,0),"CODIGO INVALIDO ")</f>
        <v>PASTAZA</v>
      </c>
      <c r="F2183" s="53" t="str">
        <f>IFERROR(VLOOKUP(D2183,[29]CODIGOS!$A$1:$I$1872,7,0),"CODIGO INVALIDO ")</f>
        <v>TARQUI</v>
      </c>
      <c r="G2183" s="53" t="str">
        <f>IFERROR(VLOOKUP(D2183,[29]CODIGOS!$A$1:$I$1872,8,0),"CODIGO INVALIDO ")</f>
        <v>TARQUI 1</v>
      </c>
      <c r="H2183" s="53" t="s">
        <v>2698</v>
      </c>
      <c r="I2183" s="53">
        <v>-1.43058453785276</v>
      </c>
      <c r="J2183" s="53">
        <v>-77.959628105163503</v>
      </c>
      <c r="K2183" s="246">
        <v>45380</v>
      </c>
      <c r="L2183" s="53" t="s">
        <v>45</v>
      </c>
      <c r="M2183" s="53" t="s">
        <v>17</v>
      </c>
      <c r="N2183" s="247">
        <v>0.45208333333333334</v>
      </c>
      <c r="O2183" s="247">
        <v>0.625</v>
      </c>
      <c r="P2183" s="53">
        <v>4.8</v>
      </c>
      <c r="Q2183" s="53" t="s">
        <v>46</v>
      </c>
      <c r="R2183" s="53" t="s">
        <v>1120</v>
      </c>
      <c r="S2183" s="53" t="s">
        <v>866</v>
      </c>
      <c r="T2183" s="53" t="s">
        <v>1710</v>
      </c>
      <c r="U2183" s="53" t="s">
        <v>50</v>
      </c>
    </row>
    <row r="2184" spans="1:21" s="186" customFormat="1" ht="14.25" customHeight="1" x14ac:dyDescent="0.25">
      <c r="A2184" s="53" t="str">
        <f>IFERROR(VLOOKUP(D2184,[28]CODIGOS!$A$1:$I$1872,2,0),"CODIGO INVALIDO ")</f>
        <v>ZONA 3</v>
      </c>
      <c r="B2184" s="53" t="str">
        <f>IFERROR(VLOOKUP(D2184,[28]CODIGOS!$A$1:$I$1872,3,0),"CODIGO INVALIDO ")</f>
        <v>PASTAZA</v>
      </c>
      <c r="C2184" s="53" t="str">
        <f>IFERROR(VLOOKUP(D2184,[28]CODIGOS!$A$1:$I$1872,4,0),"CODIGO INVALIDO ")</f>
        <v>PASTAZA</v>
      </c>
      <c r="D2184" s="53" t="s">
        <v>385</v>
      </c>
      <c r="E2184" s="53" t="str">
        <f>IFERROR(VLOOKUP(D2184,[29]CODIGOS!$A$1:$I$1872,6,0),"CODIGO INVALIDO ")</f>
        <v>PASTAZA</v>
      </c>
      <c r="F2184" s="53" t="str">
        <f>IFERROR(VLOOKUP(D2184,[29]CODIGOS!$A$1:$I$1872,7,0),"CODIGO INVALIDO ")</f>
        <v>TARQUI</v>
      </c>
      <c r="G2184" s="53" t="str">
        <f>IFERROR(VLOOKUP(D2184,[29]CODIGOS!$A$1:$I$1872,8,0),"CODIGO INVALIDO ")</f>
        <v>TARQUI 1</v>
      </c>
      <c r="H2184" s="53" t="s">
        <v>44</v>
      </c>
      <c r="I2184" s="53">
        <v>-1.4554195999999999</v>
      </c>
      <c r="J2184" s="53">
        <v>-78.121087891048603</v>
      </c>
      <c r="K2184" s="246">
        <v>45390</v>
      </c>
      <c r="L2184" s="53" t="s">
        <v>45</v>
      </c>
      <c r="M2184" s="53" t="s">
        <v>17</v>
      </c>
      <c r="N2184" s="247">
        <v>0</v>
      </c>
      <c r="O2184" s="247">
        <v>6.25E-2</v>
      </c>
      <c r="P2184" s="53">
        <v>3</v>
      </c>
      <c r="Q2184" s="53" t="s">
        <v>46</v>
      </c>
      <c r="R2184" s="53" t="s">
        <v>109</v>
      </c>
      <c r="S2184" s="53" t="s">
        <v>2699</v>
      </c>
      <c r="T2184" s="53"/>
      <c r="U2184" s="53" t="s">
        <v>50</v>
      </c>
    </row>
    <row r="2185" spans="1:21" s="186" customFormat="1" ht="14.25" customHeight="1" x14ac:dyDescent="0.25">
      <c r="A2185" s="53" t="str">
        <f>IFERROR(VLOOKUP(D2185,[28]CODIGOS!$A$1:$I$1872,2,0),"CODIGO INVALIDO ")</f>
        <v>ZONA 3</v>
      </c>
      <c r="B2185" s="53" t="str">
        <f>IFERROR(VLOOKUP(D2185,[28]CODIGOS!$A$1:$I$1872,3,0),"CODIGO INVALIDO ")</f>
        <v>PASTAZA</v>
      </c>
      <c r="C2185" s="53" t="str">
        <f>IFERROR(VLOOKUP(D2185,[28]CODIGOS!$A$1:$I$1872,4,0),"CODIGO INVALIDO ")</f>
        <v>PASTAZA</v>
      </c>
      <c r="D2185" s="53" t="s">
        <v>385</v>
      </c>
      <c r="E2185" s="53" t="str">
        <f>IFERROR(VLOOKUP(D2185,[29]CODIGOS!$A$1:$I$1872,6,0),"CODIGO INVALIDO ")</f>
        <v>PASTAZA</v>
      </c>
      <c r="F2185" s="53" t="str">
        <f>IFERROR(VLOOKUP(D2185,[29]CODIGOS!$A$1:$I$1872,7,0),"CODIGO INVALIDO ")</f>
        <v>TARQUI</v>
      </c>
      <c r="G2185" s="53" t="str">
        <f>IFERROR(VLOOKUP(D2185,[29]CODIGOS!$A$1:$I$1872,8,0),"CODIGO INVALIDO ")</f>
        <v>TARQUI 1</v>
      </c>
      <c r="H2185" s="53" t="s">
        <v>2700</v>
      </c>
      <c r="I2185" s="53">
        <v>-1.5045355923800099</v>
      </c>
      <c r="J2185" s="53">
        <v>-77.960545420646596</v>
      </c>
      <c r="K2185" s="246">
        <v>45391</v>
      </c>
      <c r="L2185" s="53" t="s">
        <v>45</v>
      </c>
      <c r="M2185" s="53" t="s">
        <v>17</v>
      </c>
      <c r="N2185" s="247">
        <v>0</v>
      </c>
      <c r="O2185" s="247">
        <v>6.25E-2</v>
      </c>
      <c r="P2185" s="53">
        <v>21.97</v>
      </c>
      <c r="Q2185" s="53" t="s">
        <v>46</v>
      </c>
      <c r="R2185" s="53" t="s">
        <v>109</v>
      </c>
      <c r="S2185" s="53" t="s">
        <v>65</v>
      </c>
      <c r="T2185" s="53"/>
      <c r="U2185" s="53" t="s">
        <v>50</v>
      </c>
    </row>
    <row r="2186" spans="1:21" s="186" customFormat="1" ht="14.25" customHeight="1" x14ac:dyDescent="0.25">
      <c r="A2186" s="53" t="str">
        <f>IFERROR(VLOOKUP(D2186,[28]CODIGOS!$A$1:$I$1872,2,0),"CODIGO INVALIDO ")</f>
        <v>ZONA 3</v>
      </c>
      <c r="B2186" s="53" t="str">
        <f>IFERROR(VLOOKUP(D2186,[28]CODIGOS!$A$1:$I$1872,3,0),"CODIGO INVALIDO ")</f>
        <v>PASTAZA</v>
      </c>
      <c r="C2186" s="53" t="str">
        <f>IFERROR(VLOOKUP(D2186,[28]CODIGOS!$A$1:$I$1872,4,0),"CODIGO INVALIDO ")</f>
        <v>PASTAZA</v>
      </c>
      <c r="D2186" s="53" t="s">
        <v>385</v>
      </c>
      <c r="E2186" s="53" t="str">
        <f>IFERROR(VLOOKUP(D2186,[29]CODIGOS!$A$1:$I$1872,6,0),"CODIGO INVALIDO ")</f>
        <v>PASTAZA</v>
      </c>
      <c r="F2186" s="53" t="str">
        <f>IFERROR(VLOOKUP(D2186,[29]CODIGOS!$A$1:$I$1872,7,0),"CODIGO INVALIDO ")</f>
        <v>TARQUI</v>
      </c>
      <c r="G2186" s="53" t="str">
        <f>IFERROR(VLOOKUP(D2186,[29]CODIGOS!$A$1:$I$1872,8,0),"CODIGO INVALIDO ")</f>
        <v>TARQUI 1</v>
      </c>
      <c r="H2186" s="53" t="s">
        <v>44</v>
      </c>
      <c r="I2186" s="53">
        <v>-1.4554195999999999</v>
      </c>
      <c r="J2186" s="53">
        <v>-78.121075630188002</v>
      </c>
      <c r="K2186" s="246">
        <v>45394</v>
      </c>
      <c r="L2186" s="53" t="s">
        <v>45</v>
      </c>
      <c r="M2186" s="53" t="s">
        <v>17</v>
      </c>
      <c r="N2186" s="247">
        <v>0.66666666666666663</v>
      </c>
      <c r="O2186" s="247">
        <v>0</v>
      </c>
      <c r="P2186" s="53">
        <v>32.4</v>
      </c>
      <c r="Q2186" s="53" t="s">
        <v>46</v>
      </c>
      <c r="R2186" s="53" t="s">
        <v>1120</v>
      </c>
      <c r="S2186" s="53" t="s">
        <v>228</v>
      </c>
      <c r="T2186" s="53"/>
      <c r="U2186" s="53" t="s">
        <v>50</v>
      </c>
    </row>
    <row r="2187" spans="1:21" s="186" customFormat="1" ht="14.25" customHeight="1" x14ac:dyDescent="0.25">
      <c r="A2187" s="53" t="str">
        <f>IFERROR(VLOOKUP(D2187,[28]CODIGOS!$A$1:$I$1872,2,0),"CODIGO INVALIDO ")</f>
        <v>ZONA 3</v>
      </c>
      <c r="B2187" s="53" t="str">
        <f>IFERROR(VLOOKUP(D2187,[28]CODIGOS!$A$1:$I$1872,3,0),"CODIGO INVALIDO ")</f>
        <v>PASTAZA</v>
      </c>
      <c r="C2187" s="53" t="str">
        <f>IFERROR(VLOOKUP(D2187,[28]CODIGOS!$A$1:$I$1872,4,0),"CODIGO INVALIDO ")</f>
        <v>PASTAZA</v>
      </c>
      <c r="D2187" s="53" t="s">
        <v>385</v>
      </c>
      <c r="E2187" s="53" t="str">
        <f>IFERROR(VLOOKUP(D2187,[29]CODIGOS!$A$1:$I$1872,6,0),"CODIGO INVALIDO ")</f>
        <v>PASTAZA</v>
      </c>
      <c r="F2187" s="53" t="str">
        <f>IFERROR(VLOOKUP(D2187,[29]CODIGOS!$A$1:$I$1872,7,0),"CODIGO INVALIDO ")</f>
        <v>TARQUI</v>
      </c>
      <c r="G2187" s="53" t="str">
        <f>IFERROR(VLOOKUP(D2187,[29]CODIGOS!$A$1:$I$1872,8,0),"CODIGO INVALIDO ")</f>
        <v>TARQUI 1</v>
      </c>
      <c r="H2187" s="53" t="s">
        <v>2701</v>
      </c>
      <c r="I2187" s="53">
        <v>-1.45830052512202</v>
      </c>
      <c r="J2187" s="53">
        <v>-77.910954772820304</v>
      </c>
      <c r="K2187" s="246">
        <v>45394</v>
      </c>
      <c r="L2187" s="53" t="s">
        <v>45</v>
      </c>
      <c r="M2187" s="53" t="s">
        <v>17</v>
      </c>
      <c r="N2187" s="247">
        <v>0.41666666666666669</v>
      </c>
      <c r="O2187" s="247">
        <v>0.5</v>
      </c>
      <c r="P2187" s="53">
        <v>9.2799999999999994</v>
      </c>
      <c r="Q2187" s="53" t="s">
        <v>46</v>
      </c>
      <c r="R2187" s="53" t="s">
        <v>1120</v>
      </c>
      <c r="S2187" s="53" t="s">
        <v>228</v>
      </c>
      <c r="T2187" s="53"/>
      <c r="U2187" s="53" t="s">
        <v>50</v>
      </c>
    </row>
    <row r="2188" spans="1:21" s="186" customFormat="1" ht="14.25" customHeight="1" x14ac:dyDescent="0.25">
      <c r="A2188" s="53" t="str">
        <f>IFERROR(VLOOKUP(D2188,[28]CODIGOS!$A$1:$I$1872,2,0),"CODIGO INVALIDO ")</f>
        <v>ZONA 3</v>
      </c>
      <c r="B2188" s="53" t="str">
        <f>IFERROR(VLOOKUP(D2188,[28]CODIGOS!$A$1:$I$1872,3,0),"CODIGO INVALIDO ")</f>
        <v>PASTAZA</v>
      </c>
      <c r="C2188" s="53" t="str">
        <f>IFERROR(VLOOKUP(D2188,[28]CODIGOS!$A$1:$I$1872,4,0),"CODIGO INVALIDO ")</f>
        <v>PASTAZA</v>
      </c>
      <c r="D2188" s="53" t="s">
        <v>385</v>
      </c>
      <c r="E2188" s="53" t="str">
        <f>IFERROR(VLOOKUP(D2188,[29]CODIGOS!$A$1:$I$1872,6,0),"CODIGO INVALIDO ")</f>
        <v>PASTAZA</v>
      </c>
      <c r="F2188" s="53" t="str">
        <f>IFERROR(VLOOKUP(D2188,[29]CODIGOS!$A$1:$I$1872,7,0),"CODIGO INVALIDO ")</f>
        <v>TARQUI</v>
      </c>
      <c r="G2188" s="53" t="str">
        <f>IFERROR(VLOOKUP(D2188,[29]CODIGOS!$A$1:$I$1872,8,0),"CODIGO INVALIDO ")</f>
        <v>TARQUI 1</v>
      </c>
      <c r="H2188" s="53" t="s">
        <v>44</v>
      </c>
      <c r="I2188" s="53">
        <v>-1.4554195999999999</v>
      </c>
      <c r="J2188" s="53">
        <v>-78.121075630188002</v>
      </c>
      <c r="K2188" s="246">
        <v>45397</v>
      </c>
      <c r="L2188" s="53" t="s">
        <v>45</v>
      </c>
      <c r="M2188" s="53" t="s">
        <v>17</v>
      </c>
      <c r="N2188" s="247">
        <v>0</v>
      </c>
      <c r="O2188" s="247">
        <v>0.33333333333333331</v>
      </c>
      <c r="P2188" s="53">
        <v>20.52</v>
      </c>
      <c r="Q2188" s="53" t="s">
        <v>46</v>
      </c>
      <c r="R2188" s="53" t="s">
        <v>1120</v>
      </c>
      <c r="S2188" s="53" t="s">
        <v>454</v>
      </c>
      <c r="T2188" s="53" t="s">
        <v>875</v>
      </c>
      <c r="U2188" s="53" t="s">
        <v>50</v>
      </c>
    </row>
    <row r="2189" spans="1:21" s="186" customFormat="1" ht="14.25" customHeight="1" x14ac:dyDescent="0.25">
      <c r="A2189" s="53" t="str">
        <f>IFERROR(VLOOKUP(D2189,[28]CODIGOS!$A$1:$I$1872,2,0),"CODIGO INVALIDO ")</f>
        <v>ZONA 3</v>
      </c>
      <c r="B2189" s="53" t="str">
        <f>IFERROR(VLOOKUP(D2189,[28]CODIGOS!$A$1:$I$1872,3,0),"CODIGO INVALIDO ")</f>
        <v>PASTAZA</v>
      </c>
      <c r="C2189" s="53" t="str">
        <f>IFERROR(VLOOKUP(D2189,[28]CODIGOS!$A$1:$I$1872,4,0),"CODIGO INVALIDO ")</f>
        <v>PASTAZA</v>
      </c>
      <c r="D2189" s="53" t="s">
        <v>385</v>
      </c>
      <c r="E2189" s="53" t="str">
        <f>IFERROR(VLOOKUP(D2189,[29]CODIGOS!$A$1:$I$1872,6,0),"CODIGO INVALIDO ")</f>
        <v>PASTAZA</v>
      </c>
      <c r="F2189" s="53" t="str">
        <f>IFERROR(VLOOKUP(D2189,[29]CODIGOS!$A$1:$I$1872,7,0),"CODIGO INVALIDO ")</f>
        <v>TARQUI</v>
      </c>
      <c r="G2189" s="53" t="str">
        <f>IFERROR(VLOOKUP(D2189,[29]CODIGOS!$A$1:$I$1872,8,0),"CODIGO INVALIDO ")</f>
        <v>TARQUI 1</v>
      </c>
      <c r="H2189" s="53" t="s">
        <v>2702</v>
      </c>
      <c r="I2189" s="53">
        <v>-1.4487503500000001</v>
      </c>
      <c r="J2189" s="53">
        <v>-77.861234026999995</v>
      </c>
      <c r="K2189" s="246">
        <v>45403</v>
      </c>
      <c r="L2189" s="53" t="s">
        <v>45</v>
      </c>
      <c r="M2189" s="53" t="s">
        <v>17</v>
      </c>
      <c r="N2189" s="247">
        <v>0</v>
      </c>
      <c r="O2189" s="247">
        <v>0.33333333333333331</v>
      </c>
      <c r="P2189" s="53">
        <v>4.5999999999999996</v>
      </c>
      <c r="Q2189" s="53" t="s">
        <v>46</v>
      </c>
      <c r="R2189" s="53" t="s">
        <v>47</v>
      </c>
      <c r="S2189" s="53" t="s">
        <v>205</v>
      </c>
      <c r="T2189" s="53" t="s">
        <v>2703</v>
      </c>
      <c r="U2189" s="53" t="s">
        <v>50</v>
      </c>
    </row>
    <row r="2190" spans="1:21" s="186" customFormat="1" ht="14.25" customHeight="1" x14ac:dyDescent="0.25">
      <c r="A2190" s="53" t="str">
        <f>IFERROR(VLOOKUP(D2190,[28]CODIGOS!$A$1:$I$1872,2,0),"CODIGO INVALIDO ")</f>
        <v>ZONA 3</v>
      </c>
      <c r="B2190" s="53" t="str">
        <f>IFERROR(VLOOKUP(D2190,[28]CODIGOS!$A$1:$I$1872,3,0),"CODIGO INVALIDO ")</f>
        <v>PASTAZA</v>
      </c>
      <c r="C2190" s="53" t="str">
        <f>IFERROR(VLOOKUP(D2190,[28]CODIGOS!$A$1:$I$1872,4,0),"CODIGO INVALIDO ")</f>
        <v>PASTAZA</v>
      </c>
      <c r="D2190" s="53" t="s">
        <v>385</v>
      </c>
      <c r="E2190" s="53" t="str">
        <f>IFERROR(VLOOKUP(D2190,[29]CODIGOS!$A$1:$I$1872,6,0),"CODIGO INVALIDO ")</f>
        <v>PASTAZA</v>
      </c>
      <c r="F2190" s="53" t="str">
        <f>IFERROR(VLOOKUP(D2190,[29]CODIGOS!$A$1:$I$1872,7,0),"CODIGO INVALIDO ")</f>
        <v>TARQUI</v>
      </c>
      <c r="G2190" s="53" t="str">
        <f>IFERROR(VLOOKUP(D2190,[29]CODIGOS!$A$1:$I$1872,8,0),"CODIGO INVALIDO ")</f>
        <v>TARQUI 1</v>
      </c>
      <c r="H2190" s="53" t="s">
        <v>44</v>
      </c>
      <c r="I2190" s="53">
        <v>-1.4475736539331401</v>
      </c>
      <c r="J2190" s="53">
        <v>-78.1304097175598</v>
      </c>
      <c r="K2190" s="246">
        <v>45404</v>
      </c>
      <c r="L2190" s="53" t="s">
        <v>45</v>
      </c>
      <c r="M2190" s="53" t="s">
        <v>17</v>
      </c>
      <c r="N2190" s="247">
        <v>0.25</v>
      </c>
      <c r="O2190" s="247">
        <v>0.33333333333333331</v>
      </c>
      <c r="P2190" s="53">
        <v>13.99</v>
      </c>
      <c r="Q2190" s="53" t="s">
        <v>46</v>
      </c>
      <c r="R2190" s="53" t="s">
        <v>1120</v>
      </c>
      <c r="S2190" s="53" t="s">
        <v>686</v>
      </c>
      <c r="T2190" s="53"/>
      <c r="U2190" s="53" t="s">
        <v>50</v>
      </c>
    </row>
    <row r="2191" spans="1:21" s="186" customFormat="1" ht="14.25" customHeight="1" x14ac:dyDescent="0.25">
      <c r="A2191" s="53" t="str">
        <f>IFERROR(VLOOKUP(D2191,[28]CODIGOS!$A$1:$I$1872,2,0),"CODIGO INVALIDO ")</f>
        <v>ZONA 3</v>
      </c>
      <c r="B2191" s="53" t="str">
        <f>IFERROR(VLOOKUP(D2191,[28]CODIGOS!$A$1:$I$1872,3,0),"CODIGO INVALIDO ")</f>
        <v>PASTAZA</v>
      </c>
      <c r="C2191" s="53" t="str">
        <f>IFERROR(VLOOKUP(D2191,[28]CODIGOS!$A$1:$I$1872,4,0),"CODIGO INVALIDO ")</f>
        <v>PASTAZA</v>
      </c>
      <c r="D2191" s="53" t="s">
        <v>385</v>
      </c>
      <c r="E2191" s="53" t="str">
        <f>IFERROR(VLOOKUP(D2191,[29]CODIGOS!$A$1:$I$1872,6,0),"CODIGO INVALIDO ")</f>
        <v>PASTAZA</v>
      </c>
      <c r="F2191" s="53" t="str">
        <f>IFERROR(VLOOKUP(D2191,[29]CODIGOS!$A$1:$I$1872,7,0),"CODIGO INVALIDO ")</f>
        <v>TARQUI</v>
      </c>
      <c r="G2191" s="53" t="str">
        <f>IFERROR(VLOOKUP(D2191,[29]CODIGOS!$A$1:$I$1872,8,0),"CODIGO INVALIDO ")</f>
        <v>TARQUI 1</v>
      </c>
      <c r="H2191" s="53" t="s">
        <v>44</v>
      </c>
      <c r="I2191" s="53">
        <v>-1.45542464193284</v>
      </c>
      <c r="J2191" s="53">
        <v>-78.120839595794607</v>
      </c>
      <c r="K2191" s="246">
        <v>45404</v>
      </c>
      <c r="L2191" s="53" t="s">
        <v>45</v>
      </c>
      <c r="M2191" s="53" t="s">
        <v>17</v>
      </c>
      <c r="N2191" s="247">
        <v>0.35416666666666669</v>
      </c>
      <c r="O2191" s="247">
        <v>0.41666666666666669</v>
      </c>
      <c r="P2191" s="53">
        <v>22.34</v>
      </c>
      <c r="Q2191" s="53" t="s">
        <v>46</v>
      </c>
      <c r="R2191" s="53" t="s">
        <v>1120</v>
      </c>
      <c r="S2191" s="53" t="s">
        <v>75</v>
      </c>
      <c r="T2191" s="53" t="s">
        <v>513</v>
      </c>
      <c r="U2191" s="53" t="s">
        <v>50</v>
      </c>
    </row>
    <row r="2192" spans="1:21" s="186" customFormat="1" ht="14.25" customHeight="1" x14ac:dyDescent="0.25">
      <c r="A2192" s="53" t="str">
        <f>IFERROR(VLOOKUP(D2192,[28]CODIGOS!$A$1:$I$1872,2,0),"CODIGO INVALIDO ")</f>
        <v>ZONA 3</v>
      </c>
      <c r="B2192" s="53" t="str">
        <f>IFERROR(VLOOKUP(D2192,[28]CODIGOS!$A$1:$I$1872,3,0),"CODIGO INVALIDO ")</f>
        <v>PASTAZA</v>
      </c>
      <c r="C2192" s="53" t="str">
        <f>IFERROR(VLOOKUP(D2192,[28]CODIGOS!$A$1:$I$1872,4,0),"CODIGO INVALIDO ")</f>
        <v>PASTAZA</v>
      </c>
      <c r="D2192" s="53" t="s">
        <v>385</v>
      </c>
      <c r="E2192" s="53" t="str">
        <f>IFERROR(VLOOKUP(D2192,[29]CODIGOS!$A$1:$I$1872,6,0),"CODIGO INVALIDO ")</f>
        <v>PASTAZA</v>
      </c>
      <c r="F2192" s="53" t="str">
        <f>IFERROR(VLOOKUP(D2192,[29]CODIGOS!$A$1:$I$1872,7,0),"CODIGO INVALIDO ")</f>
        <v>TARQUI</v>
      </c>
      <c r="G2192" s="53" t="str">
        <f>IFERROR(VLOOKUP(D2192,[29]CODIGOS!$A$1:$I$1872,8,0),"CODIGO INVALIDO ")</f>
        <v>TARQUI 1</v>
      </c>
      <c r="H2192" s="53" t="s">
        <v>44</v>
      </c>
      <c r="I2192" s="53">
        <v>-1.45542464193284</v>
      </c>
      <c r="J2192" s="53">
        <v>-78.120839595794607</v>
      </c>
      <c r="K2192" s="246">
        <v>45409</v>
      </c>
      <c r="L2192" s="53" t="s">
        <v>45</v>
      </c>
      <c r="M2192" s="53" t="s">
        <v>17</v>
      </c>
      <c r="N2192" s="247">
        <v>0.64583333333333337</v>
      </c>
      <c r="O2192" s="247">
        <v>0.72638888888888886</v>
      </c>
      <c r="P2192" s="53">
        <v>16.75</v>
      </c>
      <c r="Q2192" s="53" t="s">
        <v>46</v>
      </c>
      <c r="R2192" s="53" t="s">
        <v>1120</v>
      </c>
      <c r="S2192" s="53" t="s">
        <v>176</v>
      </c>
      <c r="T2192" s="53"/>
      <c r="U2192" s="53" t="s">
        <v>50</v>
      </c>
    </row>
    <row r="2193" spans="1:21" s="186" customFormat="1" ht="14.25" customHeight="1" x14ac:dyDescent="0.25">
      <c r="A2193" s="53" t="str">
        <f>IFERROR(VLOOKUP(D2193,[28]CODIGOS!$A$1:$I$1872,2,0),"CODIGO INVALIDO ")</f>
        <v>ZONA 3</v>
      </c>
      <c r="B2193" s="53" t="str">
        <f>IFERROR(VLOOKUP(D2193,[28]CODIGOS!$A$1:$I$1872,3,0),"CODIGO INVALIDO ")</f>
        <v>PASTAZA</v>
      </c>
      <c r="C2193" s="53" t="str">
        <f>IFERROR(VLOOKUP(D2193,[28]CODIGOS!$A$1:$I$1872,4,0),"CODIGO INVALIDO ")</f>
        <v>PASTAZA</v>
      </c>
      <c r="D2193" s="53" t="s">
        <v>385</v>
      </c>
      <c r="E2193" s="53" t="str">
        <f>IFERROR(VLOOKUP(D2193,[29]CODIGOS!$A$1:$I$1872,6,0),"CODIGO INVALIDO ")</f>
        <v>PASTAZA</v>
      </c>
      <c r="F2193" s="53" t="str">
        <f>IFERROR(VLOOKUP(D2193,[29]CODIGOS!$A$1:$I$1872,7,0),"CODIGO INVALIDO ")</f>
        <v>TARQUI</v>
      </c>
      <c r="G2193" s="53" t="str">
        <f>IFERROR(VLOOKUP(D2193,[29]CODIGOS!$A$1:$I$1872,8,0),"CODIGO INVALIDO ")</f>
        <v>TARQUI 1</v>
      </c>
      <c r="H2193" s="53" t="s">
        <v>2704</v>
      </c>
      <c r="I2193" s="53">
        <v>-1.5190024500511099</v>
      </c>
      <c r="J2193" s="53">
        <v>-78.199959362519905</v>
      </c>
      <c r="K2193" s="246">
        <v>45413</v>
      </c>
      <c r="L2193" s="53" t="s">
        <v>45</v>
      </c>
      <c r="M2193" s="53" t="s">
        <v>17</v>
      </c>
      <c r="N2193" s="247">
        <v>0.625</v>
      </c>
      <c r="O2193" s="247">
        <v>0.72638888888888886</v>
      </c>
      <c r="P2193" s="53">
        <v>2.3199999999999998</v>
      </c>
      <c r="Q2193" s="53" t="s">
        <v>46</v>
      </c>
      <c r="R2193" s="53" t="s">
        <v>1120</v>
      </c>
      <c r="S2193" s="53" t="s">
        <v>166</v>
      </c>
      <c r="T2193" s="53"/>
      <c r="U2193" s="53" t="s">
        <v>50</v>
      </c>
    </row>
    <row r="2194" spans="1:21" s="186" customFormat="1" ht="14.25" customHeight="1" x14ac:dyDescent="0.25">
      <c r="A2194" s="53" t="str">
        <f>IFERROR(VLOOKUP(D2194,[28]CODIGOS!$A$1:$I$1872,2,0),"CODIGO INVALIDO ")</f>
        <v>ZONA 3</v>
      </c>
      <c r="B2194" s="53" t="str">
        <f>IFERROR(VLOOKUP(D2194,[28]CODIGOS!$A$1:$I$1872,3,0),"CODIGO INVALIDO ")</f>
        <v>PASTAZA</v>
      </c>
      <c r="C2194" s="53" t="str">
        <f>IFERROR(VLOOKUP(D2194,[28]CODIGOS!$A$1:$I$1872,4,0),"CODIGO INVALIDO ")</f>
        <v>PASTAZA</v>
      </c>
      <c r="D2194" s="53" t="s">
        <v>385</v>
      </c>
      <c r="E2194" s="53" t="str">
        <f>IFERROR(VLOOKUP(D2194,[29]CODIGOS!$A$1:$I$1872,6,0),"CODIGO INVALIDO ")</f>
        <v>PASTAZA</v>
      </c>
      <c r="F2194" s="53" t="str">
        <f>IFERROR(VLOOKUP(D2194,[29]CODIGOS!$A$1:$I$1872,7,0),"CODIGO INVALIDO ")</f>
        <v>TARQUI</v>
      </c>
      <c r="G2194" s="53" t="str">
        <f>IFERROR(VLOOKUP(D2194,[29]CODIGOS!$A$1:$I$1872,8,0),"CODIGO INVALIDO ")</f>
        <v>TARQUI 1</v>
      </c>
      <c r="H2194" s="53" t="s">
        <v>2705</v>
      </c>
      <c r="I2194" s="53">
        <v>-1.4495286242318599</v>
      </c>
      <c r="J2194" s="53">
        <v>-78.004776332290902</v>
      </c>
      <c r="K2194" s="246">
        <v>45414</v>
      </c>
      <c r="L2194" s="53" t="s">
        <v>45</v>
      </c>
      <c r="M2194" s="53" t="s">
        <v>17</v>
      </c>
      <c r="N2194" s="247">
        <v>0.47916666666666669</v>
      </c>
      <c r="O2194" s="247">
        <v>0.54166666666666663</v>
      </c>
      <c r="P2194" s="53">
        <v>8.07</v>
      </c>
      <c r="Q2194" s="53" t="s">
        <v>46</v>
      </c>
      <c r="R2194" s="53" t="s">
        <v>1120</v>
      </c>
      <c r="S2194" s="53" t="s">
        <v>467</v>
      </c>
      <c r="T2194" s="53" t="s">
        <v>866</v>
      </c>
      <c r="U2194" s="53" t="s">
        <v>50</v>
      </c>
    </row>
    <row r="2195" spans="1:21" s="186" customFormat="1" ht="14.25" customHeight="1" x14ac:dyDescent="0.25">
      <c r="A2195" s="53" t="str">
        <f>IFERROR(VLOOKUP(D2195,[28]CODIGOS!$A$1:$I$1872,2,0),"CODIGO INVALIDO ")</f>
        <v>ZONA 3</v>
      </c>
      <c r="B2195" s="53" t="str">
        <f>IFERROR(VLOOKUP(D2195,[28]CODIGOS!$A$1:$I$1872,3,0),"CODIGO INVALIDO ")</f>
        <v>PASTAZA</v>
      </c>
      <c r="C2195" s="53" t="str">
        <f>IFERROR(VLOOKUP(D2195,[28]CODIGOS!$A$1:$I$1872,4,0),"CODIGO INVALIDO ")</f>
        <v>PASTAZA</v>
      </c>
      <c r="D2195" s="53" t="s">
        <v>385</v>
      </c>
      <c r="E2195" s="53" t="str">
        <f>IFERROR(VLOOKUP(D2195,[29]CODIGOS!$A$1:$I$1872,6,0),"CODIGO INVALIDO ")</f>
        <v>PASTAZA</v>
      </c>
      <c r="F2195" s="53" t="str">
        <f>IFERROR(VLOOKUP(D2195,[29]CODIGOS!$A$1:$I$1872,7,0),"CODIGO INVALIDO ")</f>
        <v>TARQUI</v>
      </c>
      <c r="G2195" s="53" t="str">
        <f>IFERROR(VLOOKUP(D2195,[29]CODIGOS!$A$1:$I$1872,8,0),"CODIGO INVALIDO ")</f>
        <v>TARQUI 1</v>
      </c>
      <c r="H2195" s="53" t="s">
        <v>44</v>
      </c>
      <c r="I2195" s="53">
        <v>-1.4554363423000001</v>
      </c>
      <c r="J2195" s="53">
        <v>-78.120899269999995</v>
      </c>
      <c r="K2195" s="246">
        <v>45414</v>
      </c>
      <c r="L2195" s="53" t="s">
        <v>45</v>
      </c>
      <c r="M2195" s="53" t="s">
        <v>17</v>
      </c>
      <c r="N2195" s="247">
        <v>0.99305555555555547</v>
      </c>
      <c r="O2195" s="247">
        <v>8.3333333333333329E-2</v>
      </c>
      <c r="P2195" s="53">
        <v>22.28</v>
      </c>
      <c r="Q2195" s="53" t="s">
        <v>46</v>
      </c>
      <c r="R2195" s="53" t="s">
        <v>1120</v>
      </c>
      <c r="S2195" s="53" t="s">
        <v>49</v>
      </c>
      <c r="T2195" s="53" t="s">
        <v>467</v>
      </c>
      <c r="U2195" s="53" t="s">
        <v>50</v>
      </c>
    </row>
    <row r="2196" spans="1:21" s="186" customFormat="1" ht="14.25" customHeight="1" x14ac:dyDescent="0.25">
      <c r="A2196" s="53" t="str">
        <f>IFERROR(VLOOKUP(D2196,[28]CODIGOS!$A$1:$I$1872,2,0),"CODIGO INVALIDO ")</f>
        <v>ZONA 3</v>
      </c>
      <c r="B2196" s="53" t="str">
        <f>IFERROR(VLOOKUP(D2196,[28]CODIGOS!$A$1:$I$1872,3,0),"CODIGO INVALIDO ")</f>
        <v>PASTAZA</v>
      </c>
      <c r="C2196" s="53" t="str">
        <f>IFERROR(VLOOKUP(D2196,[28]CODIGOS!$A$1:$I$1872,4,0),"CODIGO INVALIDO ")</f>
        <v>PASTAZA</v>
      </c>
      <c r="D2196" s="53" t="s">
        <v>385</v>
      </c>
      <c r="E2196" s="53" t="str">
        <f>IFERROR(VLOOKUP(D2196,[29]CODIGOS!$A$1:$I$1872,6,0),"CODIGO INVALIDO ")</f>
        <v>PASTAZA</v>
      </c>
      <c r="F2196" s="53" t="str">
        <f>IFERROR(VLOOKUP(D2196,[29]CODIGOS!$A$1:$I$1872,7,0),"CODIGO INVALIDO ")</f>
        <v>TARQUI</v>
      </c>
      <c r="G2196" s="53" t="str">
        <f>IFERROR(VLOOKUP(D2196,[29]CODIGOS!$A$1:$I$1872,8,0),"CODIGO INVALIDO ")</f>
        <v>TARQUI 1</v>
      </c>
      <c r="H2196" s="53" t="s">
        <v>1181</v>
      </c>
      <c r="I2196" s="53">
        <v>-1.52911722951471</v>
      </c>
      <c r="J2196" s="53">
        <v>-77.917223302695206</v>
      </c>
      <c r="K2196" s="246">
        <v>45417</v>
      </c>
      <c r="L2196" s="53" t="s">
        <v>45</v>
      </c>
      <c r="M2196" s="53" t="s">
        <v>17</v>
      </c>
      <c r="N2196" s="247">
        <v>0.58333333333333337</v>
      </c>
      <c r="O2196" s="247">
        <v>0.66666666666666663</v>
      </c>
      <c r="P2196" s="53">
        <v>2.94</v>
      </c>
      <c r="Q2196" s="53" t="s">
        <v>46</v>
      </c>
      <c r="R2196" s="53" t="s">
        <v>1120</v>
      </c>
      <c r="S2196" s="53" t="s">
        <v>49</v>
      </c>
      <c r="T2196" s="53"/>
      <c r="U2196" s="53" t="s">
        <v>50</v>
      </c>
    </row>
    <row r="2197" spans="1:21" s="186" customFormat="1" ht="14.25" customHeight="1" x14ac:dyDescent="0.25">
      <c r="A2197" s="53" t="str">
        <f>IFERROR(VLOOKUP(D2197,[28]CODIGOS!$A$1:$I$1872,2,0),"CODIGO INVALIDO ")</f>
        <v>ZONA 3</v>
      </c>
      <c r="B2197" s="53" t="str">
        <f>IFERROR(VLOOKUP(D2197,[28]CODIGOS!$A$1:$I$1872,3,0),"CODIGO INVALIDO ")</f>
        <v>PASTAZA</v>
      </c>
      <c r="C2197" s="53" t="str">
        <f>IFERROR(VLOOKUP(D2197,[28]CODIGOS!$A$1:$I$1872,4,0),"CODIGO INVALIDO ")</f>
        <v>PASTAZA</v>
      </c>
      <c r="D2197" s="53" t="s">
        <v>385</v>
      </c>
      <c r="E2197" s="53" t="str">
        <f>IFERROR(VLOOKUP(D2197,[29]CODIGOS!$A$1:$I$1872,6,0),"CODIGO INVALIDO ")</f>
        <v>PASTAZA</v>
      </c>
      <c r="F2197" s="53" t="str">
        <f>IFERROR(VLOOKUP(D2197,[29]CODIGOS!$A$1:$I$1872,7,0),"CODIGO INVALIDO ")</f>
        <v>TARQUI</v>
      </c>
      <c r="G2197" s="53" t="str">
        <f>IFERROR(VLOOKUP(D2197,[29]CODIGOS!$A$1:$I$1872,8,0),"CODIGO INVALIDO ")</f>
        <v>TARQUI 1</v>
      </c>
      <c r="H2197" s="53" t="s">
        <v>2706</v>
      </c>
      <c r="I2197" s="53">
        <v>-1.44743529638355</v>
      </c>
      <c r="J2197" s="53">
        <v>-78.000733336931305</v>
      </c>
      <c r="K2197" s="246">
        <v>45420</v>
      </c>
      <c r="L2197" s="53" t="s">
        <v>45</v>
      </c>
      <c r="M2197" s="53" t="s">
        <v>17</v>
      </c>
      <c r="N2197" s="247">
        <v>0.47916666666666669</v>
      </c>
      <c r="O2197" s="247">
        <v>0.58333333333333337</v>
      </c>
      <c r="P2197" s="53">
        <v>7.67</v>
      </c>
      <c r="Q2197" s="53" t="s">
        <v>46</v>
      </c>
      <c r="R2197" s="53" t="s">
        <v>1120</v>
      </c>
      <c r="S2197" s="53" t="s">
        <v>866</v>
      </c>
      <c r="T2197" s="53" t="s">
        <v>75</v>
      </c>
      <c r="U2197" s="53" t="s">
        <v>50</v>
      </c>
    </row>
    <row r="2198" spans="1:21" s="186" customFormat="1" ht="14.25" customHeight="1" x14ac:dyDescent="0.25">
      <c r="A2198" s="53" t="str">
        <f>IFERROR(VLOOKUP(D2198,[28]CODIGOS!$A$1:$I$1872,2,0),"CODIGO INVALIDO ")</f>
        <v>ZONA 3</v>
      </c>
      <c r="B2198" s="53" t="str">
        <f>IFERROR(VLOOKUP(D2198,[28]CODIGOS!$A$1:$I$1872,3,0),"CODIGO INVALIDO ")</f>
        <v>PASTAZA</v>
      </c>
      <c r="C2198" s="53" t="str">
        <f>IFERROR(VLOOKUP(D2198,[28]CODIGOS!$A$1:$I$1872,4,0),"CODIGO INVALIDO ")</f>
        <v>PASTAZA</v>
      </c>
      <c r="D2198" s="53" t="s">
        <v>385</v>
      </c>
      <c r="E2198" s="53" t="str">
        <f>IFERROR(VLOOKUP(D2198,[29]CODIGOS!$A$1:$I$1872,6,0),"CODIGO INVALIDO ")</f>
        <v>PASTAZA</v>
      </c>
      <c r="F2198" s="53" t="str">
        <f>IFERROR(VLOOKUP(D2198,[29]CODIGOS!$A$1:$I$1872,7,0),"CODIGO INVALIDO ")</f>
        <v>TARQUI</v>
      </c>
      <c r="G2198" s="53" t="str">
        <f>IFERROR(VLOOKUP(D2198,[29]CODIGOS!$A$1:$I$1872,8,0),"CODIGO INVALIDO ")</f>
        <v>TARQUI 1</v>
      </c>
      <c r="H2198" s="53" t="s">
        <v>1181</v>
      </c>
      <c r="I2198" s="53">
        <v>-1.57031378724188</v>
      </c>
      <c r="J2198" s="53">
        <v>-77.8779995558059</v>
      </c>
      <c r="K2198" s="246">
        <v>45421</v>
      </c>
      <c r="L2198" s="53" t="s">
        <v>45</v>
      </c>
      <c r="M2198" s="53" t="s">
        <v>17</v>
      </c>
      <c r="N2198" s="247">
        <v>0.44444444444444442</v>
      </c>
      <c r="O2198" s="247">
        <v>0.54166666666666663</v>
      </c>
      <c r="P2198" s="53">
        <v>10.44</v>
      </c>
      <c r="Q2198" s="53" t="s">
        <v>46</v>
      </c>
      <c r="R2198" s="53" t="s">
        <v>1120</v>
      </c>
      <c r="S2198" s="53" t="s">
        <v>75</v>
      </c>
      <c r="T2198" s="53" t="s">
        <v>467</v>
      </c>
      <c r="U2198" s="53" t="s">
        <v>50</v>
      </c>
    </row>
    <row r="2199" spans="1:21" s="186" customFormat="1" ht="14.25" customHeight="1" x14ac:dyDescent="0.25">
      <c r="A2199" s="53" t="str">
        <f>IFERROR(VLOOKUP(D2199,[28]CODIGOS!$A$1:$I$1872,2,0),"CODIGO INVALIDO ")</f>
        <v>ZONA 3</v>
      </c>
      <c r="B2199" s="53" t="str">
        <f>IFERROR(VLOOKUP(D2199,[28]CODIGOS!$A$1:$I$1872,3,0),"CODIGO INVALIDO ")</f>
        <v>PASTAZA</v>
      </c>
      <c r="C2199" s="53" t="str">
        <f>IFERROR(VLOOKUP(D2199,[28]CODIGOS!$A$1:$I$1872,4,0),"CODIGO INVALIDO ")</f>
        <v>PASTAZA</v>
      </c>
      <c r="D2199" s="53" t="s">
        <v>385</v>
      </c>
      <c r="E2199" s="53" t="str">
        <f>IFERROR(VLOOKUP(D2199,[29]CODIGOS!$A$1:$I$1872,6,0),"CODIGO INVALIDO ")</f>
        <v>PASTAZA</v>
      </c>
      <c r="F2199" s="53" t="str">
        <f>IFERROR(VLOOKUP(D2199,[29]CODIGOS!$A$1:$I$1872,7,0),"CODIGO INVALIDO ")</f>
        <v>TARQUI</v>
      </c>
      <c r="G2199" s="53" t="str">
        <f>IFERROR(VLOOKUP(D2199,[29]CODIGOS!$A$1:$I$1872,8,0),"CODIGO INVALIDO ")</f>
        <v>TARQUI 1</v>
      </c>
      <c r="H2199" s="53" t="s">
        <v>1181</v>
      </c>
      <c r="I2199" s="53">
        <v>-1.57031378724188</v>
      </c>
      <c r="J2199" s="53">
        <v>-77.8779995558059</v>
      </c>
      <c r="K2199" s="246">
        <v>45421</v>
      </c>
      <c r="L2199" s="53" t="s">
        <v>45</v>
      </c>
      <c r="M2199" s="53" t="s">
        <v>17</v>
      </c>
      <c r="N2199" s="247">
        <v>0.44444444444444442</v>
      </c>
      <c r="O2199" s="247">
        <v>0.5625</v>
      </c>
      <c r="P2199" s="53">
        <v>9.34</v>
      </c>
      <c r="Q2199" s="53" t="s">
        <v>46</v>
      </c>
      <c r="R2199" s="53" t="s">
        <v>1120</v>
      </c>
      <c r="S2199" s="53" t="s">
        <v>228</v>
      </c>
      <c r="T2199" s="53" t="s">
        <v>592</v>
      </c>
      <c r="U2199" s="53" t="s">
        <v>50</v>
      </c>
    </row>
    <row r="2200" spans="1:21" s="186" customFormat="1" ht="14.25" customHeight="1" x14ac:dyDescent="0.25">
      <c r="A2200" s="53" t="str">
        <f>IFERROR(VLOOKUP(D2200,[28]CODIGOS!$A$1:$I$1872,2,0),"CODIGO INVALIDO ")</f>
        <v>ZONA 3</v>
      </c>
      <c r="B2200" s="53" t="str">
        <f>IFERROR(VLOOKUP(D2200,[28]CODIGOS!$A$1:$I$1872,3,0),"CODIGO INVALIDO ")</f>
        <v>PASTAZA</v>
      </c>
      <c r="C2200" s="53" t="str">
        <f>IFERROR(VLOOKUP(D2200,[28]CODIGOS!$A$1:$I$1872,4,0),"CODIGO INVALIDO ")</f>
        <v>PASTAZA</v>
      </c>
      <c r="D2200" s="53" t="s">
        <v>385</v>
      </c>
      <c r="E2200" s="53" t="str">
        <f>IFERROR(VLOOKUP(D2200,[29]CODIGOS!$A$1:$I$1872,6,0),"CODIGO INVALIDO ")</f>
        <v>PASTAZA</v>
      </c>
      <c r="F2200" s="53" t="str">
        <f>IFERROR(VLOOKUP(D2200,[29]CODIGOS!$A$1:$I$1872,7,0),"CODIGO INVALIDO ")</f>
        <v>TARQUI</v>
      </c>
      <c r="G2200" s="53" t="str">
        <f>IFERROR(VLOOKUP(D2200,[29]CODIGOS!$A$1:$I$1872,8,0),"CODIGO INVALIDO ")</f>
        <v>TARQUI 1</v>
      </c>
      <c r="H2200" s="53" t="s">
        <v>2698</v>
      </c>
      <c r="I2200" s="53">
        <v>-1.43159959441466</v>
      </c>
      <c r="J2200" s="53">
        <v>-77.980759979734501</v>
      </c>
      <c r="K2200" s="246">
        <v>45422</v>
      </c>
      <c r="L2200" s="53" t="s">
        <v>45</v>
      </c>
      <c r="M2200" s="53" t="s">
        <v>17</v>
      </c>
      <c r="N2200" s="247">
        <v>0.44444444444444442</v>
      </c>
      <c r="O2200" s="247">
        <v>0.5625</v>
      </c>
      <c r="P2200" s="53">
        <v>6.11</v>
      </c>
      <c r="Q2200" s="53" t="s">
        <v>46</v>
      </c>
      <c r="R2200" s="53" t="s">
        <v>1120</v>
      </c>
      <c r="S2200" s="53" t="s">
        <v>75</v>
      </c>
      <c r="T2200" s="53" t="s">
        <v>467</v>
      </c>
      <c r="U2200" s="53" t="s">
        <v>50</v>
      </c>
    </row>
    <row r="2201" spans="1:21" s="186" customFormat="1" ht="14.25" customHeight="1" x14ac:dyDescent="0.25">
      <c r="A2201" s="53" t="str">
        <f>IFERROR(VLOOKUP(D2201,[28]CODIGOS!$A$1:$I$1872,2,0),"CODIGO INVALIDO ")</f>
        <v>ZONA 3</v>
      </c>
      <c r="B2201" s="53" t="str">
        <f>IFERROR(VLOOKUP(D2201,[28]CODIGOS!$A$1:$I$1872,3,0),"CODIGO INVALIDO ")</f>
        <v>PASTAZA</v>
      </c>
      <c r="C2201" s="53" t="str">
        <f>IFERROR(VLOOKUP(D2201,[28]CODIGOS!$A$1:$I$1872,4,0),"CODIGO INVALIDO ")</f>
        <v>PASTAZA</v>
      </c>
      <c r="D2201" s="53" t="s">
        <v>385</v>
      </c>
      <c r="E2201" s="53" t="str">
        <f>IFERROR(VLOOKUP(D2201,[29]CODIGOS!$A$1:$I$1872,6,0),"CODIGO INVALIDO ")</f>
        <v>PASTAZA</v>
      </c>
      <c r="F2201" s="53" t="str">
        <f>IFERROR(VLOOKUP(D2201,[29]CODIGOS!$A$1:$I$1872,7,0),"CODIGO INVALIDO ")</f>
        <v>TARQUI</v>
      </c>
      <c r="G2201" s="53" t="str">
        <f>IFERROR(VLOOKUP(D2201,[29]CODIGOS!$A$1:$I$1872,8,0),"CODIGO INVALIDO ")</f>
        <v>TARQUI 1</v>
      </c>
      <c r="H2201" s="53" t="s">
        <v>44</v>
      </c>
      <c r="I2201" s="53">
        <v>-1.4554195999999999</v>
      </c>
      <c r="J2201" s="53">
        <v>-78.121087891048603</v>
      </c>
      <c r="K2201" s="246">
        <v>45424</v>
      </c>
      <c r="L2201" s="53" t="s">
        <v>45</v>
      </c>
      <c r="M2201" s="53" t="s">
        <v>17</v>
      </c>
      <c r="N2201" s="247">
        <v>0.33333333333333331</v>
      </c>
      <c r="O2201" s="247">
        <v>0.66666666666666663</v>
      </c>
      <c r="P2201" s="53">
        <v>9.3800000000000008</v>
      </c>
      <c r="Q2201" s="53" t="s">
        <v>46</v>
      </c>
      <c r="R2201" s="53" t="s">
        <v>1120</v>
      </c>
      <c r="S2201" s="53" t="s">
        <v>75</v>
      </c>
      <c r="T2201" s="53" t="s">
        <v>467</v>
      </c>
      <c r="U2201" s="53" t="s">
        <v>50</v>
      </c>
    </row>
    <row r="2202" spans="1:21" s="186" customFormat="1" ht="14.25" customHeight="1" x14ac:dyDescent="0.25">
      <c r="A2202" s="53" t="str">
        <f>IFERROR(VLOOKUP(D2202,[28]CODIGOS!$A$1:$I$1872,2,0),"CODIGO INVALIDO ")</f>
        <v>ZONA 3</v>
      </c>
      <c r="B2202" s="53" t="str">
        <f>IFERROR(VLOOKUP(D2202,[28]CODIGOS!$A$1:$I$1872,3,0),"CODIGO INVALIDO ")</f>
        <v>PASTAZA</v>
      </c>
      <c r="C2202" s="53" t="str">
        <f>IFERROR(VLOOKUP(D2202,[28]CODIGOS!$A$1:$I$1872,4,0),"CODIGO INVALIDO ")</f>
        <v>PASTAZA</v>
      </c>
      <c r="D2202" s="53" t="s">
        <v>385</v>
      </c>
      <c r="E2202" s="53" t="str">
        <f>IFERROR(VLOOKUP(D2202,[29]CODIGOS!$A$1:$I$1872,6,0),"CODIGO INVALIDO ")</f>
        <v>PASTAZA</v>
      </c>
      <c r="F2202" s="53" t="str">
        <f>IFERROR(VLOOKUP(D2202,[29]CODIGOS!$A$1:$I$1872,7,0),"CODIGO INVALIDO ")</f>
        <v>TARQUI</v>
      </c>
      <c r="G2202" s="53" t="str">
        <f>IFERROR(VLOOKUP(D2202,[29]CODIGOS!$A$1:$I$1872,8,0),"CODIGO INVALIDO ")</f>
        <v>TARQUI 1</v>
      </c>
      <c r="H2202" s="53" t="s">
        <v>44</v>
      </c>
      <c r="I2202" s="53">
        <v>-1.4554195999999999</v>
      </c>
      <c r="J2202" s="53">
        <v>-78.121087891048603</v>
      </c>
      <c r="K2202" s="246">
        <v>45439</v>
      </c>
      <c r="L2202" s="53" t="s">
        <v>45</v>
      </c>
      <c r="M2202" s="53" t="s">
        <v>17</v>
      </c>
      <c r="N2202" s="247">
        <v>0.33333333333333331</v>
      </c>
      <c r="O2202" s="247">
        <v>0.66666666666666663</v>
      </c>
      <c r="P2202" s="53">
        <v>2.27</v>
      </c>
      <c r="Q2202" s="53" t="s">
        <v>46</v>
      </c>
      <c r="R2202" s="53" t="s">
        <v>1120</v>
      </c>
      <c r="S2202" s="53" t="s">
        <v>75</v>
      </c>
      <c r="T2202" s="53" t="s">
        <v>382</v>
      </c>
      <c r="U2202" s="53" t="s">
        <v>50</v>
      </c>
    </row>
    <row r="2203" spans="1:21" s="186" customFormat="1" ht="14.25" customHeight="1" x14ac:dyDescent="0.25">
      <c r="A2203" s="53" t="str">
        <f>IFERROR(VLOOKUP(D2203,[28]CODIGOS!$A$1:$I$1872,2,0),"CODIGO INVALIDO ")</f>
        <v>ZONA 3</v>
      </c>
      <c r="B2203" s="53" t="str">
        <f>IFERROR(VLOOKUP(D2203,[28]CODIGOS!$A$1:$I$1872,3,0),"CODIGO INVALIDO ")</f>
        <v>PASTAZA</v>
      </c>
      <c r="C2203" s="53" t="str">
        <f>IFERROR(VLOOKUP(D2203,[28]CODIGOS!$A$1:$I$1872,4,0),"CODIGO INVALIDO ")</f>
        <v>PASTAZA</v>
      </c>
      <c r="D2203" s="53" t="s">
        <v>385</v>
      </c>
      <c r="E2203" s="53" t="str">
        <f>IFERROR(VLOOKUP(D2203,[29]CODIGOS!$A$1:$I$1872,6,0),"CODIGO INVALIDO ")</f>
        <v>PASTAZA</v>
      </c>
      <c r="F2203" s="53" t="str">
        <f>IFERROR(VLOOKUP(D2203,[29]CODIGOS!$A$1:$I$1872,7,0),"CODIGO INVALIDO ")</f>
        <v>TARQUI</v>
      </c>
      <c r="G2203" s="53" t="str">
        <f>IFERROR(VLOOKUP(D2203,[29]CODIGOS!$A$1:$I$1872,8,0),"CODIGO INVALIDO ")</f>
        <v>TARQUI 1</v>
      </c>
      <c r="H2203" s="53" t="s">
        <v>44</v>
      </c>
      <c r="I2203" s="53">
        <v>-1.45546577186765</v>
      </c>
      <c r="J2203" s="53">
        <v>-78.121039655352803</v>
      </c>
      <c r="K2203" s="246">
        <v>45453</v>
      </c>
      <c r="L2203" s="53" t="s">
        <v>45</v>
      </c>
      <c r="M2203" s="53" t="s">
        <v>17</v>
      </c>
      <c r="N2203" s="247">
        <v>0.1875</v>
      </c>
      <c r="O2203" s="247">
        <v>0.25</v>
      </c>
      <c r="P2203" s="53">
        <v>4.5199999999999996</v>
      </c>
      <c r="Q2203" s="53" t="s">
        <v>46</v>
      </c>
      <c r="R2203" s="53" t="s">
        <v>1120</v>
      </c>
      <c r="S2203" s="53" t="s">
        <v>166</v>
      </c>
      <c r="T2203" s="53" t="s">
        <v>472</v>
      </c>
      <c r="U2203" s="53" t="s">
        <v>50</v>
      </c>
    </row>
    <row r="2204" spans="1:21" s="186" customFormat="1" ht="14.25" customHeight="1" x14ac:dyDescent="0.25">
      <c r="A2204" s="53" t="str">
        <f>IFERROR(VLOOKUP(D2204,[28]CODIGOS!$A$1:$I$1872,2,0),"CODIGO INVALIDO ")</f>
        <v>ZONA 3</v>
      </c>
      <c r="B2204" s="53" t="str">
        <f>IFERROR(VLOOKUP(D2204,[28]CODIGOS!$A$1:$I$1872,3,0),"CODIGO INVALIDO ")</f>
        <v>PASTAZA</v>
      </c>
      <c r="C2204" s="53" t="str">
        <f>IFERROR(VLOOKUP(D2204,[28]CODIGOS!$A$1:$I$1872,4,0),"CODIGO INVALIDO ")</f>
        <v>PASTAZA</v>
      </c>
      <c r="D2204" s="53" t="s">
        <v>385</v>
      </c>
      <c r="E2204" s="53" t="str">
        <f>IFERROR(VLOOKUP(D2204,[29]CODIGOS!$A$1:$I$1872,6,0),"CODIGO INVALIDO ")</f>
        <v>PASTAZA</v>
      </c>
      <c r="F2204" s="53" t="str">
        <f>IFERROR(VLOOKUP(D2204,[29]CODIGOS!$A$1:$I$1872,7,0),"CODIGO INVALIDO ")</f>
        <v>TARQUI</v>
      </c>
      <c r="G2204" s="53" t="str">
        <f>IFERROR(VLOOKUP(D2204,[29]CODIGOS!$A$1:$I$1872,8,0),"CODIGO INVALIDO ")</f>
        <v>TARQUI 1</v>
      </c>
      <c r="H2204" s="53" t="s">
        <v>2707</v>
      </c>
      <c r="I2204" s="53">
        <v>-1.53709596360844</v>
      </c>
      <c r="J2204" s="53">
        <v>-78.019037527984594</v>
      </c>
      <c r="K2204" s="246">
        <v>45454</v>
      </c>
      <c r="L2204" s="53" t="s">
        <v>45</v>
      </c>
      <c r="M2204" s="53" t="s">
        <v>17</v>
      </c>
      <c r="N2204" s="247">
        <v>0.4375</v>
      </c>
      <c r="O2204" s="247">
        <v>0.47916666666666669</v>
      </c>
      <c r="P2204" s="53">
        <v>4.95</v>
      </c>
      <c r="Q2204" s="53" t="s">
        <v>46</v>
      </c>
      <c r="R2204" s="53" t="s">
        <v>47</v>
      </c>
      <c r="S2204" s="53" t="s">
        <v>2708</v>
      </c>
      <c r="T2204" s="53" t="s">
        <v>448</v>
      </c>
      <c r="U2204" s="53" t="s">
        <v>50</v>
      </c>
    </row>
    <row r="2205" spans="1:21" s="186" customFormat="1" ht="14.25" customHeight="1" x14ac:dyDescent="0.25">
      <c r="A2205" s="53" t="str">
        <f>IFERROR(VLOOKUP(D2205,[28]CODIGOS!$A$1:$I$1872,2,0),"CODIGO INVALIDO ")</f>
        <v>ZONA 3</v>
      </c>
      <c r="B2205" s="53" t="str">
        <f>IFERROR(VLOOKUP(D2205,[28]CODIGOS!$A$1:$I$1872,3,0),"CODIGO INVALIDO ")</f>
        <v>PASTAZA</v>
      </c>
      <c r="C2205" s="53" t="str">
        <f>IFERROR(VLOOKUP(D2205,[28]CODIGOS!$A$1:$I$1872,4,0),"CODIGO INVALIDO ")</f>
        <v>PASTAZA</v>
      </c>
      <c r="D2205" s="53" t="s">
        <v>385</v>
      </c>
      <c r="E2205" s="53" t="str">
        <f>IFERROR(VLOOKUP(D2205,[29]CODIGOS!$A$1:$I$1872,6,0),"CODIGO INVALIDO ")</f>
        <v>PASTAZA</v>
      </c>
      <c r="F2205" s="53" t="str">
        <f>IFERROR(VLOOKUP(D2205,[29]CODIGOS!$A$1:$I$1872,7,0),"CODIGO INVALIDO ")</f>
        <v>TARQUI</v>
      </c>
      <c r="G2205" s="53" t="str">
        <f>IFERROR(VLOOKUP(D2205,[29]CODIGOS!$A$1:$I$1872,8,0),"CODIGO INVALIDO ")</f>
        <v>TARQUI 1</v>
      </c>
      <c r="H2205" s="53" t="s">
        <v>1294</v>
      </c>
      <c r="I2205" s="53">
        <v>-1.4487503500000001</v>
      </c>
      <c r="J2205" s="53">
        <v>-77.861234027804699</v>
      </c>
      <c r="K2205" s="246">
        <v>45454</v>
      </c>
      <c r="L2205" s="53" t="s">
        <v>45</v>
      </c>
      <c r="M2205" s="53" t="s">
        <v>17</v>
      </c>
      <c r="N2205" s="247">
        <v>0.77083333333333337</v>
      </c>
      <c r="O2205" s="247">
        <v>0.8125</v>
      </c>
      <c r="P2205" s="53">
        <v>8.76</v>
      </c>
      <c r="Q2205" s="53" t="s">
        <v>46</v>
      </c>
      <c r="R2205" s="53" t="s">
        <v>47</v>
      </c>
      <c r="S2205" s="53" t="s">
        <v>75</v>
      </c>
      <c r="T2205" s="53" t="s">
        <v>518</v>
      </c>
      <c r="U2205" s="53" t="s">
        <v>50</v>
      </c>
    </row>
    <row r="2206" spans="1:21" s="186" customFormat="1" ht="14.25" customHeight="1" x14ac:dyDescent="0.25">
      <c r="A2206" s="53" t="str">
        <f>IFERROR(VLOOKUP(D2206,[28]CODIGOS!$A$1:$I$1872,2,0),"CODIGO INVALIDO ")</f>
        <v>ZONA 3</v>
      </c>
      <c r="B2206" s="53" t="str">
        <f>IFERROR(VLOOKUP(D2206,[28]CODIGOS!$A$1:$I$1872,3,0),"CODIGO INVALIDO ")</f>
        <v>PASTAZA</v>
      </c>
      <c r="C2206" s="53" t="str">
        <f>IFERROR(VLOOKUP(D2206,[28]CODIGOS!$A$1:$I$1872,4,0),"CODIGO INVALIDO ")</f>
        <v>PASTAZA</v>
      </c>
      <c r="D2206" s="53" t="s">
        <v>385</v>
      </c>
      <c r="E2206" s="53" t="str">
        <f>IFERROR(VLOOKUP(D2206,[29]CODIGOS!$A$1:$I$1872,6,0),"CODIGO INVALIDO ")</f>
        <v>PASTAZA</v>
      </c>
      <c r="F2206" s="53" t="str">
        <f>IFERROR(VLOOKUP(D2206,[29]CODIGOS!$A$1:$I$1872,7,0),"CODIGO INVALIDO ")</f>
        <v>TARQUI</v>
      </c>
      <c r="G2206" s="53" t="str">
        <f>IFERROR(VLOOKUP(D2206,[29]CODIGOS!$A$1:$I$1872,8,0),"CODIGO INVALIDO ")</f>
        <v>TARQUI 1</v>
      </c>
      <c r="H2206" s="53" t="s">
        <v>2709</v>
      </c>
      <c r="I2206" s="53">
        <v>-1.4758620025197</v>
      </c>
      <c r="J2206" s="53">
        <v>-77.952713819163804</v>
      </c>
      <c r="K2206" s="246">
        <v>45455</v>
      </c>
      <c r="L2206" s="53" t="s">
        <v>45</v>
      </c>
      <c r="M2206" s="53" t="s">
        <v>17</v>
      </c>
      <c r="N2206" s="247">
        <v>0.77083333333333337</v>
      </c>
      <c r="O2206" s="247">
        <v>0.8125</v>
      </c>
      <c r="P2206" s="53">
        <v>3.06</v>
      </c>
      <c r="Q2206" s="53" t="s">
        <v>46</v>
      </c>
      <c r="R2206" s="53" t="s">
        <v>47</v>
      </c>
      <c r="S2206" s="53" t="s">
        <v>228</v>
      </c>
      <c r="T2206" s="53" t="s">
        <v>1725</v>
      </c>
      <c r="U2206" s="53" t="s">
        <v>50</v>
      </c>
    </row>
    <row r="2207" spans="1:21" s="186" customFormat="1" ht="14.25" customHeight="1" x14ac:dyDescent="0.25">
      <c r="A2207" s="53" t="str">
        <f>IFERROR(VLOOKUP(D2207,[28]CODIGOS!$A$1:$I$1872,2,0),"CODIGO INVALIDO ")</f>
        <v>ZONA 3</v>
      </c>
      <c r="B2207" s="53" t="str">
        <f>IFERROR(VLOOKUP(D2207,[28]CODIGOS!$A$1:$I$1872,3,0),"CODIGO INVALIDO ")</f>
        <v>PASTAZA</v>
      </c>
      <c r="C2207" s="53" t="str">
        <f>IFERROR(VLOOKUP(D2207,[28]CODIGOS!$A$1:$I$1872,4,0),"CODIGO INVALIDO ")</f>
        <v>PASTAZA</v>
      </c>
      <c r="D2207" s="53" t="s">
        <v>385</v>
      </c>
      <c r="E2207" s="53" t="str">
        <f>IFERROR(VLOOKUP(D2207,[29]CODIGOS!$A$1:$I$1872,6,0),"CODIGO INVALIDO ")</f>
        <v>PASTAZA</v>
      </c>
      <c r="F2207" s="53" t="str">
        <f>IFERROR(VLOOKUP(D2207,[29]CODIGOS!$A$1:$I$1872,7,0),"CODIGO INVALIDO ")</f>
        <v>TARQUI</v>
      </c>
      <c r="G2207" s="53" t="str">
        <f>IFERROR(VLOOKUP(D2207,[29]CODIGOS!$A$1:$I$1872,8,0),"CODIGO INVALIDO ")</f>
        <v>TARQUI 1</v>
      </c>
      <c r="H2207" s="53" t="s">
        <v>2709</v>
      </c>
      <c r="I2207" s="53">
        <v>-1.4758620025197</v>
      </c>
      <c r="J2207" s="53">
        <v>-77.952713819163804</v>
      </c>
      <c r="K2207" s="246">
        <v>45455</v>
      </c>
      <c r="L2207" s="53" t="s">
        <v>45</v>
      </c>
      <c r="M2207" s="53" t="s">
        <v>17</v>
      </c>
      <c r="N2207" s="247">
        <v>0.77083333333333337</v>
      </c>
      <c r="O2207" s="247">
        <v>0.8125</v>
      </c>
      <c r="P2207" s="53">
        <v>8</v>
      </c>
      <c r="Q2207" s="53" t="s">
        <v>46</v>
      </c>
      <c r="R2207" s="53" t="s">
        <v>47</v>
      </c>
      <c r="S2207" s="53" t="s">
        <v>228</v>
      </c>
      <c r="T2207" s="53" t="s">
        <v>1725</v>
      </c>
      <c r="U2207" s="53" t="s">
        <v>50</v>
      </c>
    </row>
    <row r="2208" spans="1:21" s="186" customFormat="1" ht="14.25" customHeight="1" x14ac:dyDescent="0.25">
      <c r="A2208" s="53" t="str">
        <f>IFERROR(VLOOKUP(D2208,[28]CODIGOS!$A$1:$I$1872,2,0),"CODIGO INVALIDO ")</f>
        <v>ZONA 3</v>
      </c>
      <c r="B2208" s="53" t="str">
        <f>IFERROR(VLOOKUP(D2208,[28]CODIGOS!$A$1:$I$1872,3,0),"CODIGO INVALIDO ")</f>
        <v>PASTAZA</v>
      </c>
      <c r="C2208" s="53" t="str">
        <f>IFERROR(VLOOKUP(D2208,[28]CODIGOS!$A$1:$I$1872,4,0),"CODIGO INVALIDO ")</f>
        <v>PASTAZA</v>
      </c>
      <c r="D2208" s="53" t="s">
        <v>385</v>
      </c>
      <c r="E2208" s="53" t="str">
        <f>IFERROR(VLOOKUP(D2208,[29]CODIGOS!$A$1:$I$1872,6,0),"CODIGO INVALIDO ")</f>
        <v>PASTAZA</v>
      </c>
      <c r="F2208" s="53" t="str">
        <f>IFERROR(VLOOKUP(D2208,[29]CODIGOS!$A$1:$I$1872,7,0),"CODIGO INVALIDO ")</f>
        <v>TARQUI</v>
      </c>
      <c r="G2208" s="53" t="str">
        <f>IFERROR(VLOOKUP(D2208,[29]CODIGOS!$A$1:$I$1872,8,0),"CODIGO INVALIDO ")</f>
        <v>TARQUI 1</v>
      </c>
      <c r="H2208" s="53" t="s">
        <v>44</v>
      </c>
      <c r="I2208" s="53">
        <v>-1.45545375355426</v>
      </c>
      <c r="J2208" s="53">
        <v>-78.121062305950204</v>
      </c>
      <c r="K2208" s="246">
        <v>45456</v>
      </c>
      <c r="L2208" s="53" t="s">
        <v>45</v>
      </c>
      <c r="M2208" s="53" t="s">
        <v>17</v>
      </c>
      <c r="N2208" s="247">
        <v>0.21527777777777779</v>
      </c>
      <c r="O2208" s="247">
        <v>0.3298611111111111</v>
      </c>
      <c r="P2208" s="53">
        <v>5.6</v>
      </c>
      <c r="Q2208" s="53" t="s">
        <v>46</v>
      </c>
      <c r="R2208" s="53" t="s">
        <v>47</v>
      </c>
      <c r="S2208" s="53" t="s">
        <v>518</v>
      </c>
      <c r="T2208" s="53" t="s">
        <v>75</v>
      </c>
      <c r="U2208" s="53" t="s">
        <v>50</v>
      </c>
    </row>
    <row r="2209" spans="1:21" s="186" customFormat="1" ht="14.25" customHeight="1" x14ac:dyDescent="0.25">
      <c r="A2209" s="53" t="str">
        <f>IFERROR(VLOOKUP(D2209,[28]CODIGOS!$A$1:$I$1872,2,0),"CODIGO INVALIDO ")</f>
        <v>ZONA 3</v>
      </c>
      <c r="B2209" s="53" t="str">
        <f>IFERROR(VLOOKUP(D2209,[28]CODIGOS!$A$1:$I$1872,3,0),"CODIGO INVALIDO ")</f>
        <v>PASTAZA</v>
      </c>
      <c r="C2209" s="53" t="str">
        <f>IFERROR(VLOOKUP(D2209,[28]CODIGOS!$A$1:$I$1872,4,0),"CODIGO INVALIDO ")</f>
        <v>PASTAZA</v>
      </c>
      <c r="D2209" s="53" t="s">
        <v>385</v>
      </c>
      <c r="E2209" s="53" t="str">
        <f>IFERROR(VLOOKUP(D2209,[29]CODIGOS!$A$1:$I$1872,6,0),"CODIGO INVALIDO ")</f>
        <v>PASTAZA</v>
      </c>
      <c r="F2209" s="53" t="str">
        <f>IFERROR(VLOOKUP(D2209,[29]CODIGOS!$A$1:$I$1872,7,0),"CODIGO INVALIDO ")</f>
        <v>TARQUI</v>
      </c>
      <c r="G2209" s="53" t="str">
        <f>IFERROR(VLOOKUP(D2209,[29]CODIGOS!$A$1:$I$1872,8,0),"CODIGO INVALIDO ")</f>
        <v>TARQUI 1</v>
      </c>
      <c r="H2209" s="53" t="s">
        <v>44</v>
      </c>
      <c r="I2209" s="53">
        <v>-1.4554195999999999</v>
      </c>
      <c r="J2209" s="53">
        <v>-78.121087891048603</v>
      </c>
      <c r="K2209" s="246">
        <v>45456</v>
      </c>
      <c r="L2209" s="53" t="s">
        <v>45</v>
      </c>
      <c r="M2209" s="53" t="s">
        <v>17</v>
      </c>
      <c r="N2209" s="247">
        <v>0.3611111111111111</v>
      </c>
      <c r="O2209" s="247">
        <v>0.64583333333333337</v>
      </c>
      <c r="P2209" s="53">
        <v>2.13</v>
      </c>
      <c r="Q2209" s="53" t="s">
        <v>46</v>
      </c>
      <c r="R2209" s="53" t="s">
        <v>47</v>
      </c>
      <c r="S2209" s="53" t="s">
        <v>48</v>
      </c>
      <c r="T2209" s="53"/>
      <c r="U2209" s="53" t="s">
        <v>50</v>
      </c>
    </row>
    <row r="2210" spans="1:21" s="186" customFormat="1" ht="14.25" customHeight="1" x14ac:dyDescent="0.25">
      <c r="A2210" s="53" t="str">
        <f>IFERROR(VLOOKUP(D2210,[28]CODIGOS!$A$1:$I$1872,2,0),"CODIGO INVALIDO ")</f>
        <v>ZONA 3</v>
      </c>
      <c r="B2210" s="53" t="str">
        <f>IFERROR(VLOOKUP(D2210,[28]CODIGOS!$A$1:$I$1872,3,0),"CODIGO INVALIDO ")</f>
        <v>PASTAZA</v>
      </c>
      <c r="C2210" s="53" t="str">
        <f>IFERROR(VLOOKUP(D2210,[28]CODIGOS!$A$1:$I$1872,4,0),"CODIGO INVALIDO ")</f>
        <v>PASTAZA</v>
      </c>
      <c r="D2210" s="53" t="s">
        <v>385</v>
      </c>
      <c r="E2210" s="53" t="str">
        <f>IFERROR(VLOOKUP(D2210,[29]CODIGOS!$A$1:$I$1872,6,0),"CODIGO INVALIDO ")</f>
        <v>PASTAZA</v>
      </c>
      <c r="F2210" s="53" t="str">
        <f>IFERROR(VLOOKUP(D2210,[29]CODIGOS!$A$1:$I$1872,7,0),"CODIGO INVALIDO ")</f>
        <v>TARQUI</v>
      </c>
      <c r="G2210" s="53" t="str">
        <f>IFERROR(VLOOKUP(D2210,[29]CODIGOS!$A$1:$I$1872,8,0),"CODIGO INVALIDO ")</f>
        <v>TARQUI 1</v>
      </c>
      <c r="H2210" s="53" t="s">
        <v>2710</v>
      </c>
      <c r="I2210" s="53">
        <v>-1.50585701772437</v>
      </c>
      <c r="J2210" s="53">
        <v>-78.008846640750505</v>
      </c>
      <c r="K2210" s="246">
        <v>45456</v>
      </c>
      <c r="L2210" s="53" t="s">
        <v>45</v>
      </c>
      <c r="M2210" s="53" t="s">
        <v>17</v>
      </c>
      <c r="N2210" s="247">
        <v>0.9375</v>
      </c>
      <c r="O2210" s="247">
        <v>0.97916666666666663</v>
      </c>
      <c r="P2210" s="53">
        <v>13.91</v>
      </c>
      <c r="Q2210" s="53" t="s">
        <v>46</v>
      </c>
      <c r="R2210" s="53" t="s">
        <v>47</v>
      </c>
      <c r="S2210" s="53" t="s">
        <v>1508</v>
      </c>
      <c r="T2210" s="53" t="s">
        <v>239</v>
      </c>
      <c r="U2210" s="53" t="s">
        <v>50</v>
      </c>
    </row>
    <row r="2211" spans="1:21" s="186" customFormat="1" ht="14.25" customHeight="1" x14ac:dyDescent="0.25">
      <c r="A2211" s="53" t="str">
        <f>IFERROR(VLOOKUP(D2211,[28]CODIGOS!$A$1:$I$1872,2,0),"CODIGO INVALIDO ")</f>
        <v>ZONA 3</v>
      </c>
      <c r="B2211" s="53" t="str">
        <f>IFERROR(VLOOKUP(D2211,[28]CODIGOS!$A$1:$I$1872,3,0),"CODIGO INVALIDO ")</f>
        <v>PASTAZA</v>
      </c>
      <c r="C2211" s="53" t="str">
        <f>IFERROR(VLOOKUP(D2211,[28]CODIGOS!$A$1:$I$1872,4,0),"CODIGO INVALIDO ")</f>
        <v>PASTAZA</v>
      </c>
      <c r="D2211" s="53" t="s">
        <v>385</v>
      </c>
      <c r="E2211" s="53" t="str">
        <f>IFERROR(VLOOKUP(D2211,[29]CODIGOS!$A$1:$I$1872,6,0),"CODIGO INVALIDO ")</f>
        <v>PASTAZA</v>
      </c>
      <c r="F2211" s="53" t="str">
        <f>IFERROR(VLOOKUP(D2211,[29]CODIGOS!$A$1:$I$1872,7,0),"CODIGO INVALIDO ")</f>
        <v>TARQUI</v>
      </c>
      <c r="G2211" s="53" t="str">
        <f>IFERROR(VLOOKUP(D2211,[29]CODIGOS!$A$1:$I$1872,8,0),"CODIGO INVALIDO ")</f>
        <v>TARQUI 1</v>
      </c>
      <c r="H2211" s="53" t="s">
        <v>44</v>
      </c>
      <c r="I2211" s="53">
        <v>-1.4553980522546599</v>
      </c>
      <c r="J2211" s="53">
        <v>-78.121037073474298</v>
      </c>
      <c r="K2211" s="246">
        <v>45479</v>
      </c>
      <c r="L2211" s="53" t="s">
        <v>45</v>
      </c>
      <c r="M2211" s="53" t="s">
        <v>17</v>
      </c>
      <c r="N2211" s="247">
        <v>0</v>
      </c>
      <c r="O2211" s="247">
        <v>2.7777777777777776E-2</v>
      </c>
      <c r="P2211" s="53">
        <v>30.4</v>
      </c>
      <c r="Q2211" s="53" t="s">
        <v>46</v>
      </c>
      <c r="R2211" s="23" t="s">
        <v>47</v>
      </c>
      <c r="S2211" s="23" t="s">
        <v>57</v>
      </c>
      <c r="T2211" s="53" t="s">
        <v>496</v>
      </c>
      <c r="U2211" s="53" t="s">
        <v>50</v>
      </c>
    </row>
    <row r="2212" spans="1:21" s="186" customFormat="1" ht="14.25" customHeight="1" x14ac:dyDescent="0.25">
      <c r="A2212" s="53" t="str">
        <f>IFERROR(VLOOKUP(D2212,[28]CODIGOS!$A$1:$I$1872,2,0),"CODIGO INVALIDO ")</f>
        <v>ZONA 3</v>
      </c>
      <c r="B2212" s="53" t="str">
        <f>IFERROR(VLOOKUP(D2212,[28]CODIGOS!$A$1:$I$1872,3,0),"CODIGO INVALIDO ")</f>
        <v>PASTAZA</v>
      </c>
      <c r="C2212" s="53" t="str">
        <f>IFERROR(VLOOKUP(D2212,[28]CODIGOS!$A$1:$I$1872,4,0),"CODIGO INVALIDO ")</f>
        <v>PASTAZA</v>
      </c>
      <c r="D2212" s="53" t="s">
        <v>385</v>
      </c>
      <c r="E2212" s="53" t="str">
        <f>IFERROR(VLOOKUP(D2212,[29]CODIGOS!$A$1:$I$1872,6,0),"CODIGO INVALIDO ")</f>
        <v>PASTAZA</v>
      </c>
      <c r="F2212" s="53" t="str">
        <f>IFERROR(VLOOKUP(D2212,[29]CODIGOS!$A$1:$I$1872,7,0),"CODIGO INVALIDO ")</f>
        <v>TARQUI</v>
      </c>
      <c r="G2212" s="53" t="str">
        <f>IFERROR(VLOOKUP(D2212,[29]CODIGOS!$A$1:$I$1872,8,0),"CODIGO INVALIDO ")</f>
        <v>TARQUI 1</v>
      </c>
      <c r="H2212" s="53" t="s">
        <v>1294</v>
      </c>
      <c r="I2212" s="53">
        <v>-1.4487503500000001</v>
      </c>
      <c r="J2212" s="53">
        <v>-77.861234027804699</v>
      </c>
      <c r="K2212" s="246">
        <v>45485</v>
      </c>
      <c r="L2212" s="53" t="s">
        <v>45</v>
      </c>
      <c r="M2212" s="53" t="s">
        <v>17</v>
      </c>
      <c r="N2212" s="247">
        <v>0.375</v>
      </c>
      <c r="O2212" s="247">
        <v>0.40277777777777773</v>
      </c>
      <c r="P2212" s="53">
        <v>12</v>
      </c>
      <c r="Q2212" s="53" t="s">
        <v>46</v>
      </c>
      <c r="R2212" s="23" t="s">
        <v>47</v>
      </c>
      <c r="S2212" s="23" t="s">
        <v>1797</v>
      </c>
      <c r="T2212" s="53"/>
      <c r="U2212" s="53" t="s">
        <v>50</v>
      </c>
    </row>
    <row r="2213" spans="1:21" s="186" customFormat="1" ht="14.25" customHeight="1" x14ac:dyDescent="0.25">
      <c r="A2213" s="53" t="str">
        <f>IFERROR(VLOOKUP(D2213,[28]CODIGOS!$A$1:$I$1872,2,0),"CODIGO INVALIDO ")</f>
        <v>ZONA 3</v>
      </c>
      <c r="B2213" s="53" t="str">
        <f>IFERROR(VLOOKUP(D2213,[28]CODIGOS!$A$1:$I$1872,3,0),"CODIGO INVALIDO ")</f>
        <v>PASTAZA</v>
      </c>
      <c r="C2213" s="53" t="str">
        <f>IFERROR(VLOOKUP(D2213,[28]CODIGOS!$A$1:$I$1872,4,0),"CODIGO INVALIDO ")</f>
        <v>PASTAZA</v>
      </c>
      <c r="D2213" s="53" t="s">
        <v>385</v>
      </c>
      <c r="E2213" s="53" t="str">
        <f>IFERROR(VLOOKUP(D2213,[29]CODIGOS!$A$1:$I$1872,6,0),"CODIGO INVALIDO ")</f>
        <v>PASTAZA</v>
      </c>
      <c r="F2213" s="53" t="str">
        <f>IFERROR(VLOOKUP(D2213,[29]CODIGOS!$A$1:$I$1872,7,0),"CODIGO INVALIDO ")</f>
        <v>TARQUI</v>
      </c>
      <c r="G2213" s="53" t="str">
        <f>IFERROR(VLOOKUP(D2213,[29]CODIGOS!$A$1:$I$1872,8,0),"CODIGO INVALIDO ")</f>
        <v>TARQUI 1</v>
      </c>
      <c r="H2213" s="53" t="s">
        <v>44</v>
      </c>
      <c r="I2213" s="53">
        <v>-1.4554192792454299</v>
      </c>
      <c r="J2213" s="53">
        <v>-78.121091723442007</v>
      </c>
      <c r="K2213" s="246">
        <v>45506</v>
      </c>
      <c r="L2213" s="53" t="s">
        <v>45</v>
      </c>
      <c r="M2213" s="53" t="s">
        <v>17</v>
      </c>
      <c r="N2213" s="247">
        <v>0.64583333333333337</v>
      </c>
      <c r="O2213" s="247">
        <v>0.6875</v>
      </c>
      <c r="P2213" s="53">
        <v>30.19</v>
      </c>
      <c r="Q2213" s="53" t="s">
        <v>46</v>
      </c>
      <c r="R2213" s="53" t="s">
        <v>47</v>
      </c>
      <c r="S2213" s="53" t="s">
        <v>2711</v>
      </c>
      <c r="T2213" s="53" t="s">
        <v>382</v>
      </c>
      <c r="U2213" s="53" t="s">
        <v>50</v>
      </c>
    </row>
    <row r="2214" spans="1:21" s="186" customFormat="1" ht="14.25" customHeight="1" x14ac:dyDescent="0.25">
      <c r="A2214" s="53" t="str">
        <f>IFERROR(VLOOKUP(D2214,[28]CODIGOS!$A$1:$I$1872,2,0),"CODIGO INVALIDO ")</f>
        <v>ZONA 3</v>
      </c>
      <c r="B2214" s="53" t="str">
        <f>IFERROR(VLOOKUP(D2214,[28]CODIGOS!$A$1:$I$1872,3,0),"CODIGO INVALIDO ")</f>
        <v>PASTAZA</v>
      </c>
      <c r="C2214" s="53" t="str">
        <f>IFERROR(VLOOKUP(D2214,[28]CODIGOS!$A$1:$I$1872,4,0),"CODIGO INVALIDO ")</f>
        <v>PASTAZA</v>
      </c>
      <c r="D2214" s="53" t="s">
        <v>385</v>
      </c>
      <c r="E2214" s="53" t="str">
        <f>IFERROR(VLOOKUP(D2214,[29]CODIGOS!$A$1:$I$1872,6,0),"CODIGO INVALIDO ")</f>
        <v>PASTAZA</v>
      </c>
      <c r="F2214" s="53" t="str">
        <f>IFERROR(VLOOKUP(D2214,[29]CODIGOS!$A$1:$I$1872,7,0),"CODIGO INVALIDO ")</f>
        <v>TARQUI</v>
      </c>
      <c r="G2214" s="53" t="str">
        <f>IFERROR(VLOOKUP(D2214,[29]CODIGOS!$A$1:$I$1872,8,0),"CODIGO INVALIDO ")</f>
        <v>TARQUI 1</v>
      </c>
      <c r="H2214" s="53" t="s">
        <v>44</v>
      </c>
      <c r="I2214" s="53">
        <v>-1.4554192792454299</v>
      </c>
      <c r="J2214" s="53">
        <v>-78.121091723442007</v>
      </c>
      <c r="K2214" s="246">
        <v>45510</v>
      </c>
      <c r="L2214" s="53" t="s">
        <v>45</v>
      </c>
      <c r="M2214" s="53" t="s">
        <v>17</v>
      </c>
      <c r="N2214" s="247">
        <v>1.0416666666666666E-2</v>
      </c>
      <c r="O2214" s="247">
        <v>0.14583333333333334</v>
      </c>
      <c r="P2214" s="53">
        <v>24.27</v>
      </c>
      <c r="Q2214" s="53" t="s">
        <v>46</v>
      </c>
      <c r="R2214" s="53" t="s">
        <v>47</v>
      </c>
      <c r="S2214" s="53" t="s">
        <v>598</v>
      </c>
      <c r="T2214" s="53" t="s">
        <v>451</v>
      </c>
      <c r="U2214" s="53" t="s">
        <v>50</v>
      </c>
    </row>
    <row r="2215" spans="1:21" s="186" customFormat="1" ht="14.25" customHeight="1" x14ac:dyDescent="0.25">
      <c r="A2215" s="53" t="str">
        <f>IFERROR(VLOOKUP(D2215,[28]CODIGOS!$A$1:$I$1872,2,0),"CODIGO INVALIDO ")</f>
        <v>ZONA 3</v>
      </c>
      <c r="B2215" s="53" t="str">
        <f>IFERROR(VLOOKUP(D2215,[28]CODIGOS!$A$1:$I$1872,3,0),"CODIGO INVALIDO ")</f>
        <v>PASTAZA</v>
      </c>
      <c r="C2215" s="53" t="str">
        <f>IFERROR(VLOOKUP(D2215,[28]CODIGOS!$A$1:$I$1872,4,0),"CODIGO INVALIDO ")</f>
        <v>PASTAZA</v>
      </c>
      <c r="D2215" s="53" t="s">
        <v>385</v>
      </c>
      <c r="E2215" s="53" t="str">
        <f>IFERROR(VLOOKUP(D2215,[29]CODIGOS!$A$1:$I$1872,6,0),"CODIGO INVALIDO ")</f>
        <v>PASTAZA</v>
      </c>
      <c r="F2215" s="53" t="str">
        <f>IFERROR(VLOOKUP(D2215,[29]CODIGOS!$A$1:$I$1872,7,0),"CODIGO INVALIDO ")</f>
        <v>TARQUI</v>
      </c>
      <c r="G2215" s="53" t="str">
        <f>IFERROR(VLOOKUP(D2215,[29]CODIGOS!$A$1:$I$1872,8,0),"CODIGO INVALIDO ")</f>
        <v>TARQUI 1</v>
      </c>
      <c r="H2215" s="53" t="s">
        <v>44</v>
      </c>
      <c r="I2215" s="53">
        <v>-1.4554195999999999</v>
      </c>
      <c r="J2215" s="53">
        <v>-78.121087891048603</v>
      </c>
      <c r="K2215" s="246">
        <v>45513</v>
      </c>
      <c r="L2215" s="53" t="s">
        <v>45</v>
      </c>
      <c r="M2215" s="53" t="s">
        <v>17</v>
      </c>
      <c r="N2215" s="247">
        <v>0.20833333333333334</v>
      </c>
      <c r="O2215" s="247">
        <v>0.34375</v>
      </c>
      <c r="P2215" s="53">
        <v>22.2</v>
      </c>
      <c r="Q2215" s="53" t="s">
        <v>46</v>
      </c>
      <c r="R2215" s="53" t="s">
        <v>47</v>
      </c>
      <c r="S2215" s="53" t="s">
        <v>467</v>
      </c>
      <c r="T2215" s="53" t="s">
        <v>75</v>
      </c>
      <c r="U2215" s="53" t="s">
        <v>50</v>
      </c>
    </row>
    <row r="2216" spans="1:21" s="186" customFormat="1" ht="14.25" customHeight="1" x14ac:dyDescent="0.25">
      <c r="A2216" s="53" t="str">
        <f>IFERROR(VLOOKUP(D2216,[28]CODIGOS!$A$1:$I$1872,2,0),"CODIGO INVALIDO ")</f>
        <v>ZONA 3</v>
      </c>
      <c r="B2216" s="53" t="str">
        <f>IFERROR(VLOOKUP(D2216,[28]CODIGOS!$A$1:$I$1872,3,0),"CODIGO INVALIDO ")</f>
        <v>PASTAZA</v>
      </c>
      <c r="C2216" s="53" t="str">
        <f>IFERROR(VLOOKUP(D2216,[28]CODIGOS!$A$1:$I$1872,4,0),"CODIGO INVALIDO ")</f>
        <v>PASTAZA</v>
      </c>
      <c r="D2216" s="53" t="s">
        <v>385</v>
      </c>
      <c r="E2216" s="53" t="str">
        <f>IFERROR(VLOOKUP(D2216,[29]CODIGOS!$A$1:$I$1872,6,0),"CODIGO INVALIDO ")</f>
        <v>PASTAZA</v>
      </c>
      <c r="F2216" s="53" t="str">
        <f>IFERROR(VLOOKUP(D2216,[29]CODIGOS!$A$1:$I$1872,7,0),"CODIGO INVALIDO ")</f>
        <v>TARQUI</v>
      </c>
      <c r="G2216" s="53" t="str">
        <f>IFERROR(VLOOKUP(D2216,[29]CODIGOS!$A$1:$I$1872,8,0),"CODIGO INVALIDO ")</f>
        <v>TARQUI 1</v>
      </c>
      <c r="H2216" s="53" t="s">
        <v>44</v>
      </c>
      <c r="I2216" s="53">
        <v>-1.4554195999999999</v>
      </c>
      <c r="J2216" s="53">
        <v>-78.121087891048603</v>
      </c>
      <c r="K2216" s="246">
        <v>45513</v>
      </c>
      <c r="L2216" s="53" t="s">
        <v>45</v>
      </c>
      <c r="M2216" s="53" t="s">
        <v>17</v>
      </c>
      <c r="N2216" s="247">
        <v>0.66666666666666663</v>
      </c>
      <c r="O2216" s="247">
        <v>0.69791666666666663</v>
      </c>
      <c r="P2216" s="53">
        <v>26.39</v>
      </c>
      <c r="Q2216" s="53" t="s">
        <v>46</v>
      </c>
      <c r="R2216" s="53" t="s">
        <v>47</v>
      </c>
      <c r="S2216" s="53" t="s">
        <v>1156</v>
      </c>
      <c r="T2216" s="53" t="s">
        <v>598</v>
      </c>
      <c r="U2216" s="53" t="s">
        <v>50</v>
      </c>
    </row>
    <row r="2217" spans="1:21" s="186" customFormat="1" ht="14.25" customHeight="1" x14ac:dyDescent="0.25">
      <c r="A2217" s="53" t="str">
        <f>IFERROR(VLOOKUP(D2217,[28]CODIGOS!$A$1:$I$1872,2,0),"CODIGO INVALIDO ")</f>
        <v>ZONA 3</v>
      </c>
      <c r="B2217" s="53" t="str">
        <f>IFERROR(VLOOKUP(D2217,[28]CODIGOS!$A$1:$I$1872,3,0),"CODIGO INVALIDO ")</f>
        <v>PASTAZA</v>
      </c>
      <c r="C2217" s="53" t="str">
        <f>IFERROR(VLOOKUP(D2217,[28]CODIGOS!$A$1:$I$1872,4,0),"CODIGO INVALIDO ")</f>
        <v>PASTAZA</v>
      </c>
      <c r="D2217" s="53" t="s">
        <v>385</v>
      </c>
      <c r="E2217" s="53" t="str">
        <f>IFERROR(VLOOKUP(D2217,[29]CODIGOS!$A$1:$I$1872,6,0),"CODIGO INVALIDO ")</f>
        <v>PASTAZA</v>
      </c>
      <c r="F2217" s="53" t="str">
        <f>IFERROR(VLOOKUP(D2217,[29]CODIGOS!$A$1:$I$1872,7,0),"CODIGO INVALIDO ")</f>
        <v>TARQUI</v>
      </c>
      <c r="G2217" s="53" t="str">
        <f>IFERROR(VLOOKUP(D2217,[29]CODIGOS!$A$1:$I$1872,8,0),"CODIGO INVALIDO ")</f>
        <v>TARQUI 1</v>
      </c>
      <c r="H2217" s="53" t="s">
        <v>44</v>
      </c>
      <c r="I2217" s="53">
        <v>-1.4554195999999999</v>
      </c>
      <c r="J2217" s="53">
        <v>-78.121087891048603</v>
      </c>
      <c r="K2217" s="246">
        <v>45514</v>
      </c>
      <c r="L2217" s="53" t="s">
        <v>45</v>
      </c>
      <c r="M2217" s="53" t="s">
        <v>17</v>
      </c>
      <c r="N2217" s="247">
        <v>6.25E-2</v>
      </c>
      <c r="O2217" s="247">
        <v>0.10416666666666667</v>
      </c>
      <c r="P2217" s="53">
        <v>15.2</v>
      </c>
      <c r="Q2217" s="53" t="s">
        <v>46</v>
      </c>
      <c r="R2217" s="53" t="s">
        <v>47</v>
      </c>
      <c r="S2217" s="53" t="s">
        <v>454</v>
      </c>
      <c r="T2217" s="53" t="s">
        <v>908</v>
      </c>
      <c r="U2217" s="53" t="s">
        <v>50</v>
      </c>
    </row>
    <row r="2218" spans="1:21" s="186" customFormat="1" ht="14.25" customHeight="1" x14ac:dyDescent="0.25">
      <c r="A2218" s="53" t="str">
        <f>IFERROR(VLOOKUP(D2218,[28]CODIGOS!$A$1:$I$1872,2,0),"CODIGO INVALIDO ")</f>
        <v>ZONA 3</v>
      </c>
      <c r="B2218" s="53" t="str">
        <f>IFERROR(VLOOKUP(D2218,[28]CODIGOS!$A$1:$I$1872,3,0),"CODIGO INVALIDO ")</f>
        <v>PASTAZA</v>
      </c>
      <c r="C2218" s="53" t="str">
        <f>IFERROR(VLOOKUP(D2218,[28]CODIGOS!$A$1:$I$1872,4,0),"CODIGO INVALIDO ")</f>
        <v>PASTAZA</v>
      </c>
      <c r="D2218" s="53" t="s">
        <v>385</v>
      </c>
      <c r="E2218" s="53" t="str">
        <f>IFERROR(VLOOKUP(D2218,[29]CODIGOS!$A$1:$I$1872,6,0),"CODIGO INVALIDO ")</f>
        <v>PASTAZA</v>
      </c>
      <c r="F2218" s="53" t="str">
        <f>IFERROR(VLOOKUP(D2218,[29]CODIGOS!$A$1:$I$1872,7,0),"CODIGO INVALIDO ")</f>
        <v>TARQUI</v>
      </c>
      <c r="G2218" s="53" t="str">
        <f>IFERROR(VLOOKUP(D2218,[29]CODIGOS!$A$1:$I$1872,8,0),"CODIGO INVALIDO ")</f>
        <v>TARQUI 1</v>
      </c>
      <c r="H2218" s="53" t="s">
        <v>44</v>
      </c>
      <c r="I2218" s="53">
        <v>-1.45543000462024</v>
      </c>
      <c r="J2218" s="53">
        <v>-78.121092087161202</v>
      </c>
      <c r="K2218" s="246">
        <v>45520</v>
      </c>
      <c r="L2218" s="53" t="s">
        <v>45</v>
      </c>
      <c r="M2218" s="53" t="s">
        <v>17</v>
      </c>
      <c r="N2218" s="247">
        <v>0.66666666666666663</v>
      </c>
      <c r="O2218" s="247">
        <v>0.69791666666666663</v>
      </c>
      <c r="P2218" s="53">
        <v>35.299999999999997</v>
      </c>
      <c r="Q2218" s="53" t="s">
        <v>46</v>
      </c>
      <c r="R2218" s="53" t="s">
        <v>47</v>
      </c>
      <c r="S2218" s="53" t="s">
        <v>1044</v>
      </c>
      <c r="T2218" s="53" t="s">
        <v>598</v>
      </c>
      <c r="U2218" s="53" t="s">
        <v>50</v>
      </c>
    </row>
    <row r="2219" spans="1:21" s="186" customFormat="1" ht="14.25" customHeight="1" x14ac:dyDescent="0.25">
      <c r="A2219" s="53" t="str">
        <f>IFERROR(VLOOKUP(D2219,[28]CODIGOS!$A$1:$I$1872,2,0),"CODIGO INVALIDO ")</f>
        <v>ZONA 3</v>
      </c>
      <c r="B2219" s="53" t="str">
        <f>IFERROR(VLOOKUP(D2219,[28]CODIGOS!$A$1:$I$1872,3,0),"CODIGO INVALIDO ")</f>
        <v>PASTAZA</v>
      </c>
      <c r="C2219" s="53" t="str">
        <f>IFERROR(VLOOKUP(D2219,[28]CODIGOS!$A$1:$I$1872,4,0),"CODIGO INVALIDO ")</f>
        <v>PASTAZA</v>
      </c>
      <c r="D2219" s="53" t="s">
        <v>385</v>
      </c>
      <c r="E2219" s="53" t="str">
        <f>IFERROR(VLOOKUP(D2219,[29]CODIGOS!$A$1:$I$1872,6,0),"CODIGO INVALIDO ")</f>
        <v>PASTAZA</v>
      </c>
      <c r="F2219" s="53" t="str">
        <f>IFERROR(VLOOKUP(D2219,[29]CODIGOS!$A$1:$I$1872,7,0),"CODIGO INVALIDO ")</f>
        <v>TARQUI</v>
      </c>
      <c r="G2219" s="53" t="str">
        <f>IFERROR(VLOOKUP(D2219,[29]CODIGOS!$A$1:$I$1872,8,0),"CODIGO INVALIDO ")</f>
        <v>TARQUI 1</v>
      </c>
      <c r="H2219" s="53" t="s">
        <v>44</v>
      </c>
      <c r="I2219" s="53">
        <v>-1.4554195999999999</v>
      </c>
      <c r="J2219" s="53">
        <v>-78.121087891048603</v>
      </c>
      <c r="K2219" s="246">
        <v>45542</v>
      </c>
      <c r="L2219" s="53" t="s">
        <v>45</v>
      </c>
      <c r="M2219" s="53" t="s">
        <v>17</v>
      </c>
      <c r="N2219" s="247">
        <v>0.88888888888888884</v>
      </c>
      <c r="O2219" s="247">
        <v>0.94791666666666663</v>
      </c>
      <c r="P2219" s="53">
        <v>19.02</v>
      </c>
      <c r="Q2219" s="53" t="s">
        <v>46</v>
      </c>
      <c r="R2219" s="53" t="s">
        <v>47</v>
      </c>
      <c r="S2219" s="53" t="s">
        <v>166</v>
      </c>
      <c r="T2219" s="53" t="s">
        <v>75</v>
      </c>
      <c r="U2219" s="53" t="s">
        <v>50</v>
      </c>
    </row>
    <row r="2220" spans="1:21" s="186" customFormat="1" ht="14.25" customHeight="1" x14ac:dyDescent="0.25">
      <c r="A2220" s="53" t="str">
        <f>IFERROR(VLOOKUP(D2220,[28]CODIGOS!$A$1:$I$1872,2,0),"CODIGO INVALIDO ")</f>
        <v>ZONA 3</v>
      </c>
      <c r="B2220" s="53" t="str">
        <f>IFERROR(VLOOKUP(D2220,[28]CODIGOS!$A$1:$I$1872,3,0),"CODIGO INVALIDO ")</f>
        <v>PASTAZA</v>
      </c>
      <c r="C2220" s="53" t="str">
        <f>IFERROR(VLOOKUP(D2220,[28]CODIGOS!$A$1:$I$1872,4,0),"CODIGO INVALIDO ")</f>
        <v>PASTAZA</v>
      </c>
      <c r="D2220" s="53" t="s">
        <v>385</v>
      </c>
      <c r="E2220" s="53" t="str">
        <f>IFERROR(VLOOKUP(D2220,[29]CODIGOS!$A$1:$I$1872,6,0),"CODIGO INVALIDO ")</f>
        <v>PASTAZA</v>
      </c>
      <c r="F2220" s="53" t="str">
        <f>IFERROR(VLOOKUP(D2220,[29]CODIGOS!$A$1:$I$1872,7,0),"CODIGO INVALIDO ")</f>
        <v>TARQUI</v>
      </c>
      <c r="G2220" s="53" t="str">
        <f>IFERROR(VLOOKUP(D2220,[29]CODIGOS!$A$1:$I$1872,8,0),"CODIGO INVALIDO ")</f>
        <v>TARQUI 1</v>
      </c>
      <c r="H2220" s="53" t="s">
        <v>44</v>
      </c>
      <c r="I2220" s="53">
        <v>-1.4555029995690201</v>
      </c>
      <c r="J2220" s="53">
        <v>-78.121095077656406</v>
      </c>
      <c r="K2220" s="246">
        <v>45547</v>
      </c>
      <c r="L2220" s="53" t="s">
        <v>45</v>
      </c>
      <c r="M2220" s="53" t="s">
        <v>17</v>
      </c>
      <c r="N2220" s="247">
        <v>0.65277777777777779</v>
      </c>
      <c r="O2220" s="247">
        <v>0.76388888888888884</v>
      </c>
      <c r="P2220" s="53">
        <v>14.23</v>
      </c>
      <c r="Q2220" s="53" t="s">
        <v>46</v>
      </c>
      <c r="R2220" s="53" t="s">
        <v>47</v>
      </c>
      <c r="S2220" s="53" t="s">
        <v>2712</v>
      </c>
      <c r="T2220" s="53" t="s">
        <v>696</v>
      </c>
      <c r="U2220" s="53" t="s">
        <v>50</v>
      </c>
    </row>
    <row r="2221" spans="1:21" s="186" customFormat="1" ht="14.25" customHeight="1" x14ac:dyDescent="0.25">
      <c r="A2221" s="53" t="str">
        <f>IFERROR(VLOOKUP(D2221,[28]CODIGOS!$A$1:$I$1872,2,0),"CODIGO INVALIDO ")</f>
        <v>ZONA 3</v>
      </c>
      <c r="B2221" s="53" t="str">
        <f>IFERROR(VLOOKUP(D2221,[28]CODIGOS!$A$1:$I$1872,3,0),"CODIGO INVALIDO ")</f>
        <v>PASTAZA</v>
      </c>
      <c r="C2221" s="53" t="str">
        <f>IFERROR(VLOOKUP(D2221,[28]CODIGOS!$A$1:$I$1872,4,0),"CODIGO INVALIDO ")</f>
        <v>PASTAZA</v>
      </c>
      <c r="D2221" s="53" t="s">
        <v>385</v>
      </c>
      <c r="E2221" s="53" t="str">
        <f>IFERROR(VLOOKUP(D2221,[29]CODIGOS!$A$1:$I$1872,6,0),"CODIGO INVALIDO ")</f>
        <v>PASTAZA</v>
      </c>
      <c r="F2221" s="53" t="str">
        <f>IFERROR(VLOOKUP(D2221,[29]CODIGOS!$A$1:$I$1872,7,0),"CODIGO INVALIDO ")</f>
        <v>TARQUI</v>
      </c>
      <c r="G2221" s="53" t="str">
        <f>IFERROR(VLOOKUP(D2221,[29]CODIGOS!$A$1:$I$1872,8,0),"CODIGO INVALIDO ")</f>
        <v>TARQUI 1</v>
      </c>
      <c r="H2221" s="53" t="s">
        <v>2713</v>
      </c>
      <c r="I2221" s="53">
        <v>-1.5005243873491101</v>
      </c>
      <c r="J2221" s="53">
        <v>-77.975163459777804</v>
      </c>
      <c r="K2221" s="246">
        <v>45570</v>
      </c>
      <c r="L2221" s="53" t="s">
        <v>45</v>
      </c>
      <c r="M2221" s="53" t="s">
        <v>17</v>
      </c>
      <c r="N2221" s="247">
        <v>0.83333333333333337</v>
      </c>
      <c r="O2221" s="247">
        <v>0.90972222222222221</v>
      </c>
      <c r="P2221" s="53">
        <v>2.91</v>
      </c>
      <c r="Q2221" s="53" t="s">
        <v>46</v>
      </c>
      <c r="R2221" s="53" t="s">
        <v>109</v>
      </c>
      <c r="S2221" s="53" t="s">
        <v>647</v>
      </c>
      <c r="T2221" s="53"/>
      <c r="U2221" s="53" t="s">
        <v>50</v>
      </c>
    </row>
    <row r="2222" spans="1:21" s="186" customFormat="1" ht="14.25" customHeight="1" x14ac:dyDescent="0.25">
      <c r="A2222" s="53" t="str">
        <f>IFERROR(VLOOKUP(D2222,[28]CODIGOS!$A$1:$I$1872,2,0),"CODIGO INVALIDO ")</f>
        <v>ZONA 3</v>
      </c>
      <c r="B2222" s="53" t="str">
        <f>IFERROR(VLOOKUP(D2222,[28]CODIGOS!$A$1:$I$1872,3,0),"CODIGO INVALIDO ")</f>
        <v>PASTAZA</v>
      </c>
      <c r="C2222" s="53" t="str">
        <f>IFERROR(VLOOKUP(D2222,[28]CODIGOS!$A$1:$I$1872,4,0),"CODIGO INVALIDO ")</f>
        <v>PASTAZA</v>
      </c>
      <c r="D2222" s="53" t="s">
        <v>385</v>
      </c>
      <c r="E2222" s="53" t="str">
        <f>IFERROR(VLOOKUP(D2222,[29]CODIGOS!$A$1:$I$1872,6,0),"CODIGO INVALIDO ")</f>
        <v>PASTAZA</v>
      </c>
      <c r="F2222" s="53" t="str">
        <f>IFERROR(VLOOKUP(D2222,[29]CODIGOS!$A$1:$I$1872,7,0),"CODIGO INVALIDO ")</f>
        <v>TARQUI</v>
      </c>
      <c r="G2222" s="53" t="str">
        <f>IFERROR(VLOOKUP(D2222,[29]CODIGOS!$A$1:$I$1872,8,0),"CODIGO INVALIDO ")</f>
        <v>TARQUI 1</v>
      </c>
      <c r="H2222" s="53" t="s">
        <v>44</v>
      </c>
      <c r="I2222" s="53">
        <v>-1.4554195999999999</v>
      </c>
      <c r="J2222" s="53">
        <v>-78.121087891048603</v>
      </c>
      <c r="K2222" s="246">
        <v>45571</v>
      </c>
      <c r="L2222" s="53" t="s">
        <v>45</v>
      </c>
      <c r="M2222" s="53" t="s">
        <v>17</v>
      </c>
      <c r="N2222" s="247">
        <v>0.5625</v>
      </c>
      <c r="O2222" s="247">
        <v>0.58333333333333337</v>
      </c>
      <c r="P2222" s="53">
        <v>33.24</v>
      </c>
      <c r="Q2222" s="53" t="s">
        <v>46</v>
      </c>
      <c r="R2222" s="53" t="s">
        <v>47</v>
      </c>
      <c r="S2222" s="53" t="s">
        <v>454</v>
      </c>
      <c r="T2222" s="53" t="s">
        <v>598</v>
      </c>
      <c r="U2222" s="53" t="s">
        <v>50</v>
      </c>
    </row>
    <row r="2223" spans="1:21" s="186" customFormat="1" ht="14.25" customHeight="1" x14ac:dyDescent="0.25">
      <c r="A2223" s="53" t="str">
        <f>IFERROR(VLOOKUP(D2223,[28]CODIGOS!$A$1:$I$1872,2,0),"CODIGO INVALIDO ")</f>
        <v>ZONA 3</v>
      </c>
      <c r="B2223" s="53" t="str">
        <f>IFERROR(VLOOKUP(D2223,[28]CODIGOS!$A$1:$I$1872,3,0),"CODIGO INVALIDO ")</f>
        <v>PASTAZA</v>
      </c>
      <c r="C2223" s="53" t="str">
        <f>IFERROR(VLOOKUP(D2223,[28]CODIGOS!$A$1:$I$1872,4,0),"CODIGO INVALIDO ")</f>
        <v>PASTAZA</v>
      </c>
      <c r="D2223" s="53" t="s">
        <v>385</v>
      </c>
      <c r="E2223" s="53" t="str">
        <f>IFERROR(VLOOKUP(D2223,[29]CODIGOS!$A$1:$I$1872,6,0),"CODIGO INVALIDO ")</f>
        <v>PASTAZA</v>
      </c>
      <c r="F2223" s="53" t="str">
        <f>IFERROR(VLOOKUP(D2223,[29]CODIGOS!$A$1:$I$1872,7,0),"CODIGO INVALIDO ")</f>
        <v>TARQUI</v>
      </c>
      <c r="G2223" s="53" t="str">
        <f>IFERROR(VLOOKUP(D2223,[29]CODIGOS!$A$1:$I$1872,8,0),"CODIGO INVALIDO ")</f>
        <v>TARQUI 1</v>
      </c>
      <c r="H2223" s="53" t="s">
        <v>2714</v>
      </c>
      <c r="I2223" s="53">
        <v>-1.4554195999999999</v>
      </c>
      <c r="J2223" s="53">
        <v>-78.121087891048603</v>
      </c>
      <c r="K2223" s="246">
        <v>45572</v>
      </c>
      <c r="L2223" s="53" t="s">
        <v>45</v>
      </c>
      <c r="M2223" s="53" t="s">
        <v>17</v>
      </c>
      <c r="N2223" s="247">
        <v>0</v>
      </c>
      <c r="O2223" s="247">
        <v>1.3888888888888888E-2</v>
      </c>
      <c r="P2223" s="53">
        <v>1.52</v>
      </c>
      <c r="Q2223" s="53" t="s">
        <v>46</v>
      </c>
      <c r="R2223" s="53" t="s">
        <v>47</v>
      </c>
      <c r="S2223" s="53" t="s">
        <v>165</v>
      </c>
      <c r="T2223" s="53"/>
      <c r="U2223" s="53" t="s">
        <v>50</v>
      </c>
    </row>
    <row r="2224" spans="1:21" s="186" customFormat="1" ht="14.25" customHeight="1" x14ac:dyDescent="0.25">
      <c r="A2224" s="53" t="str">
        <f>IFERROR(VLOOKUP(D2224,[28]CODIGOS!$A$1:$I$1872,2,0),"CODIGO INVALIDO ")</f>
        <v>ZONA 3</v>
      </c>
      <c r="B2224" s="53" t="str">
        <f>IFERROR(VLOOKUP(D2224,[28]CODIGOS!$A$1:$I$1872,3,0),"CODIGO INVALIDO ")</f>
        <v>PASTAZA</v>
      </c>
      <c r="C2224" s="53" t="str">
        <f>IFERROR(VLOOKUP(D2224,[28]CODIGOS!$A$1:$I$1872,4,0),"CODIGO INVALIDO ")</f>
        <v>PASTAZA</v>
      </c>
      <c r="D2224" s="53" t="s">
        <v>385</v>
      </c>
      <c r="E2224" s="53" t="str">
        <f>IFERROR(VLOOKUP(D2224,[29]CODIGOS!$A$1:$I$1872,6,0),"CODIGO INVALIDO ")</f>
        <v>PASTAZA</v>
      </c>
      <c r="F2224" s="53" t="str">
        <f>IFERROR(VLOOKUP(D2224,[29]CODIGOS!$A$1:$I$1872,7,0),"CODIGO INVALIDO ")</f>
        <v>TARQUI</v>
      </c>
      <c r="G2224" s="53" t="str">
        <f>IFERROR(VLOOKUP(D2224,[29]CODIGOS!$A$1:$I$1872,8,0),"CODIGO INVALIDO ")</f>
        <v>TARQUI 1</v>
      </c>
      <c r="H2224" s="53" t="s">
        <v>44</v>
      </c>
      <c r="I2224" s="250">
        <v>-1.4554195999999999</v>
      </c>
      <c r="J2224" s="53">
        <v>-78.121087891048603</v>
      </c>
      <c r="K2224" s="246">
        <v>45576</v>
      </c>
      <c r="L2224" s="53" t="s">
        <v>45</v>
      </c>
      <c r="M2224" s="53" t="s">
        <v>17</v>
      </c>
      <c r="N2224" s="247">
        <v>0.90972222222222221</v>
      </c>
      <c r="O2224" s="247">
        <v>0.97569444444444453</v>
      </c>
      <c r="P2224" s="53">
        <v>22.66</v>
      </c>
      <c r="Q2224" s="53" t="s">
        <v>46</v>
      </c>
      <c r="R2224" s="53" t="s">
        <v>47</v>
      </c>
      <c r="S2224" s="53" t="s">
        <v>696</v>
      </c>
      <c r="T2224" s="53" t="s">
        <v>467</v>
      </c>
      <c r="U2224" s="53" t="s">
        <v>50</v>
      </c>
    </row>
    <row r="2225" spans="1:21" s="186" customFormat="1" ht="14.25" customHeight="1" x14ac:dyDescent="0.25">
      <c r="A2225" s="53" t="str">
        <f>IFERROR(VLOOKUP(D2225,[28]CODIGOS!$A$1:$I$1872,2,0),"CODIGO INVALIDO ")</f>
        <v>ZONA 3</v>
      </c>
      <c r="B2225" s="53" t="str">
        <f>IFERROR(VLOOKUP(D2225,[28]CODIGOS!$A$1:$I$1872,3,0),"CODIGO INVALIDO ")</f>
        <v>PASTAZA</v>
      </c>
      <c r="C2225" s="53" t="str">
        <f>IFERROR(VLOOKUP(D2225,[28]CODIGOS!$A$1:$I$1872,4,0),"CODIGO INVALIDO ")</f>
        <v>PASTAZA</v>
      </c>
      <c r="D2225" s="53" t="s">
        <v>385</v>
      </c>
      <c r="E2225" s="53" t="str">
        <f>IFERROR(VLOOKUP(D2225,[29]CODIGOS!$A$1:$I$1872,6,0),"CODIGO INVALIDO ")</f>
        <v>PASTAZA</v>
      </c>
      <c r="F2225" s="53" t="str">
        <f>IFERROR(VLOOKUP(D2225,[29]CODIGOS!$A$1:$I$1872,7,0),"CODIGO INVALIDO ")</f>
        <v>TARQUI</v>
      </c>
      <c r="G2225" s="53" t="str">
        <f>IFERROR(VLOOKUP(D2225,[29]CODIGOS!$A$1:$I$1872,8,0),"CODIGO INVALIDO ")</f>
        <v>TARQUI 1</v>
      </c>
      <c r="H2225" s="53" t="s">
        <v>44</v>
      </c>
      <c r="I2225" s="250">
        <v>-1.4554195999999999</v>
      </c>
      <c r="J2225" s="53">
        <v>-78.121087891048603</v>
      </c>
      <c r="K2225" s="246">
        <v>45578</v>
      </c>
      <c r="L2225" s="53" t="s">
        <v>45</v>
      </c>
      <c r="M2225" s="53" t="s">
        <v>17</v>
      </c>
      <c r="N2225" s="247">
        <v>0.90277777777777779</v>
      </c>
      <c r="O2225" s="247">
        <v>0.90277777777777779</v>
      </c>
      <c r="P2225" s="53">
        <v>32.950000000000003</v>
      </c>
      <c r="Q2225" s="53" t="s">
        <v>46</v>
      </c>
      <c r="R2225" s="53" t="s">
        <v>47</v>
      </c>
      <c r="S2225" s="53" t="s">
        <v>48</v>
      </c>
      <c r="T2225" s="53" t="s">
        <v>454</v>
      </c>
      <c r="U2225" s="53" t="s">
        <v>50</v>
      </c>
    </row>
    <row r="2226" spans="1:21" s="186" customFormat="1" ht="14.25" customHeight="1" x14ac:dyDescent="0.25">
      <c r="A2226" s="53" t="str">
        <f>IFERROR(VLOOKUP(D2226,[28]CODIGOS!$A$1:$I$1872,2,0),"CODIGO INVALIDO ")</f>
        <v>ZONA 3</v>
      </c>
      <c r="B2226" s="53" t="str">
        <f>IFERROR(VLOOKUP(D2226,[28]CODIGOS!$A$1:$I$1872,3,0),"CODIGO INVALIDO ")</f>
        <v>PASTAZA</v>
      </c>
      <c r="C2226" s="53" t="str">
        <f>IFERROR(VLOOKUP(D2226,[28]CODIGOS!$A$1:$I$1872,4,0),"CODIGO INVALIDO ")</f>
        <v>PASTAZA</v>
      </c>
      <c r="D2226" s="53" t="s">
        <v>385</v>
      </c>
      <c r="E2226" s="53" t="str">
        <f>IFERROR(VLOOKUP(D2226,[29]CODIGOS!$A$1:$I$1872,6,0),"CODIGO INVALIDO ")</f>
        <v>PASTAZA</v>
      </c>
      <c r="F2226" s="53" t="str">
        <f>IFERROR(VLOOKUP(D2226,[29]CODIGOS!$A$1:$I$1872,7,0),"CODIGO INVALIDO ")</f>
        <v>TARQUI</v>
      </c>
      <c r="G2226" s="53" t="str">
        <f>IFERROR(VLOOKUP(D2226,[29]CODIGOS!$A$1:$I$1872,8,0),"CODIGO INVALIDO ")</f>
        <v>TARQUI 1</v>
      </c>
      <c r="H2226" s="53" t="s">
        <v>44</v>
      </c>
      <c r="I2226" s="53">
        <v>-1.4555104449296601</v>
      </c>
      <c r="J2226" s="53">
        <v>-78.121075630188002</v>
      </c>
      <c r="K2226" s="246">
        <v>45587</v>
      </c>
      <c r="L2226" s="53" t="s">
        <v>45</v>
      </c>
      <c r="M2226" s="53" t="s">
        <v>17</v>
      </c>
      <c r="N2226" s="247">
        <v>0.97916666666666663</v>
      </c>
      <c r="O2226" s="247">
        <v>3.4722222222222224E-2</v>
      </c>
      <c r="P2226" s="53">
        <v>21.74</v>
      </c>
      <c r="Q2226" s="53" t="s">
        <v>46</v>
      </c>
      <c r="R2226" s="53" t="s">
        <v>47</v>
      </c>
      <c r="S2226" s="53" t="s">
        <v>49</v>
      </c>
      <c r="T2226" s="53" t="s">
        <v>75</v>
      </c>
      <c r="U2226" s="53" t="s">
        <v>50</v>
      </c>
    </row>
    <row r="2227" spans="1:21" s="186" customFormat="1" ht="14.25" customHeight="1" x14ac:dyDescent="0.25">
      <c r="A2227" s="53" t="str">
        <f>IFERROR(VLOOKUP(D2227,[28]CODIGOS!$A$1:$I$1872,2,0),"CODIGO INVALIDO ")</f>
        <v>ZONA 3</v>
      </c>
      <c r="B2227" s="53" t="str">
        <f>IFERROR(VLOOKUP(D2227,[28]CODIGOS!$A$1:$I$1872,3,0),"CODIGO INVALIDO ")</f>
        <v>PASTAZA</v>
      </c>
      <c r="C2227" s="53" t="str">
        <f>IFERROR(VLOOKUP(D2227,[28]CODIGOS!$A$1:$I$1872,4,0),"CODIGO INVALIDO ")</f>
        <v>PASTAZA</v>
      </c>
      <c r="D2227" s="53" t="s">
        <v>385</v>
      </c>
      <c r="E2227" s="53" t="str">
        <f>IFERROR(VLOOKUP(D2227,[29]CODIGOS!$A$1:$I$1872,6,0),"CODIGO INVALIDO ")</f>
        <v>PASTAZA</v>
      </c>
      <c r="F2227" s="53" t="str">
        <f>IFERROR(VLOOKUP(D2227,[29]CODIGOS!$A$1:$I$1872,7,0),"CODIGO INVALIDO ")</f>
        <v>TARQUI</v>
      </c>
      <c r="G2227" s="53" t="str">
        <f>IFERROR(VLOOKUP(D2227,[29]CODIGOS!$A$1:$I$1872,8,0),"CODIGO INVALIDO ")</f>
        <v>TARQUI 1</v>
      </c>
      <c r="H2227" s="53" t="s">
        <v>44</v>
      </c>
      <c r="I2227" s="129">
        <v>-1.45544609268236</v>
      </c>
      <c r="J2227" s="53">
        <v>-78.121075630188002</v>
      </c>
      <c r="K2227" s="246">
        <v>45590</v>
      </c>
      <c r="L2227" s="53" t="s">
        <v>45</v>
      </c>
      <c r="M2227" s="53" t="s">
        <v>17</v>
      </c>
      <c r="N2227" s="247">
        <v>0.34027777777777773</v>
      </c>
      <c r="O2227" s="247">
        <v>0.4375</v>
      </c>
      <c r="P2227" s="53">
        <v>35.380000000000003</v>
      </c>
      <c r="Q2227" s="53" t="s">
        <v>46</v>
      </c>
      <c r="R2227" s="53" t="s">
        <v>47</v>
      </c>
      <c r="S2227" s="53" t="s">
        <v>165</v>
      </c>
      <c r="T2227" s="53" t="s">
        <v>513</v>
      </c>
      <c r="U2227" s="53" t="s">
        <v>50</v>
      </c>
    </row>
    <row r="2228" spans="1:21" s="186" customFormat="1" ht="14.25" customHeight="1" x14ac:dyDescent="0.25">
      <c r="A2228" s="53" t="str">
        <f>IFERROR(VLOOKUP(D2228,[28]CODIGOS!$A$1:$I$1872,2,0),"CODIGO INVALIDO ")</f>
        <v>ZONA 3</v>
      </c>
      <c r="B2228" s="53" t="str">
        <f>IFERROR(VLOOKUP(D2228,[28]CODIGOS!$A$1:$I$1872,3,0),"CODIGO INVALIDO ")</f>
        <v>PASTAZA</v>
      </c>
      <c r="C2228" s="53" t="str">
        <f>IFERROR(VLOOKUP(D2228,[28]CODIGOS!$A$1:$I$1872,4,0),"CODIGO INVALIDO ")</f>
        <v>PASTAZA</v>
      </c>
      <c r="D2228" s="53" t="s">
        <v>385</v>
      </c>
      <c r="E2228" s="53" t="str">
        <f>IFERROR(VLOOKUP(D2228,[29]CODIGOS!$A$1:$I$1872,6,0),"CODIGO INVALIDO ")</f>
        <v>PASTAZA</v>
      </c>
      <c r="F2228" s="53" t="str">
        <f>IFERROR(VLOOKUP(D2228,[29]CODIGOS!$A$1:$I$1872,7,0),"CODIGO INVALIDO ")</f>
        <v>TARQUI</v>
      </c>
      <c r="G2228" s="53" t="str">
        <f>IFERROR(VLOOKUP(D2228,[29]CODIGOS!$A$1:$I$1872,8,0),"CODIGO INVALIDO ")</f>
        <v>TARQUI 1</v>
      </c>
      <c r="H2228" s="53" t="s">
        <v>2715</v>
      </c>
      <c r="I2228" s="53">
        <v>-1.45701199684523</v>
      </c>
      <c r="J2228" s="53">
        <v>-78.115367889404297</v>
      </c>
      <c r="K2228" s="246">
        <v>45594</v>
      </c>
      <c r="L2228" s="53" t="s">
        <v>45</v>
      </c>
      <c r="M2228" s="53" t="s">
        <v>17</v>
      </c>
      <c r="N2228" s="247">
        <v>0.33333333333333331</v>
      </c>
      <c r="O2228" s="247">
        <v>0.35416666666666669</v>
      </c>
      <c r="P2228" s="53">
        <v>8.1300000000000008</v>
      </c>
      <c r="Q2228" s="53" t="s">
        <v>46</v>
      </c>
      <c r="R2228" s="53" t="s">
        <v>47</v>
      </c>
      <c r="S2228" s="53" t="s">
        <v>2716</v>
      </c>
      <c r="T2228" s="53" t="s">
        <v>75</v>
      </c>
      <c r="U2228" s="53" t="s">
        <v>50</v>
      </c>
    </row>
    <row r="2229" spans="1:21" s="186" customFormat="1" ht="14.25" customHeight="1" x14ac:dyDescent="0.25">
      <c r="A2229" s="53" t="str">
        <f>IFERROR(VLOOKUP(D2229,[28]CODIGOS!$A$1:$I$1872,2,0),"CODIGO INVALIDO ")</f>
        <v>ZONA 3</v>
      </c>
      <c r="B2229" s="53" t="str">
        <f>IFERROR(VLOOKUP(D2229,[28]CODIGOS!$A$1:$I$1872,3,0),"CODIGO INVALIDO ")</f>
        <v>PASTAZA</v>
      </c>
      <c r="C2229" s="53" t="str">
        <f>IFERROR(VLOOKUP(D2229,[28]CODIGOS!$A$1:$I$1872,4,0),"CODIGO INVALIDO ")</f>
        <v>PASTAZA</v>
      </c>
      <c r="D2229" s="53" t="s">
        <v>385</v>
      </c>
      <c r="E2229" s="53" t="str">
        <f>IFERROR(VLOOKUP(D2229,[29]CODIGOS!$A$1:$I$1872,6,0),"CODIGO INVALIDO ")</f>
        <v>PASTAZA</v>
      </c>
      <c r="F2229" s="53" t="str">
        <f>IFERROR(VLOOKUP(D2229,[29]CODIGOS!$A$1:$I$1872,7,0),"CODIGO INVALIDO ")</f>
        <v>TARQUI</v>
      </c>
      <c r="G2229" s="53" t="str">
        <f>IFERROR(VLOOKUP(D2229,[29]CODIGOS!$A$1:$I$1872,8,0),"CODIGO INVALIDO ")</f>
        <v>TARQUI 1</v>
      </c>
      <c r="H2229" s="53" t="s">
        <v>44</v>
      </c>
      <c r="I2229" s="53">
        <v>-1.45568920072611</v>
      </c>
      <c r="J2229" s="53">
        <v>-78.121000681083302</v>
      </c>
      <c r="K2229" s="246">
        <v>45596</v>
      </c>
      <c r="L2229" s="53" t="s">
        <v>45</v>
      </c>
      <c r="M2229" s="53" t="s">
        <v>17</v>
      </c>
      <c r="N2229" s="247">
        <v>4.1666666666666664E-2</v>
      </c>
      <c r="O2229" s="247">
        <v>7.2916666666666671E-2</v>
      </c>
      <c r="P2229" s="53">
        <v>16</v>
      </c>
      <c r="Q2229" s="53" t="s">
        <v>46</v>
      </c>
      <c r="R2229" s="53" t="s">
        <v>109</v>
      </c>
      <c r="S2229" s="53" t="s">
        <v>65</v>
      </c>
      <c r="T2229" s="53"/>
      <c r="U2229" s="53" t="s">
        <v>50</v>
      </c>
    </row>
    <row r="2230" spans="1:21" s="186" customFormat="1" ht="14.25" customHeight="1" x14ac:dyDescent="0.25">
      <c r="A2230" s="53" t="str">
        <f>IFERROR(VLOOKUP(D2230,[28]CODIGOS!$A$1:$I$1872,2,0),"CODIGO INVALIDO ")</f>
        <v>ZONA 3</v>
      </c>
      <c r="B2230" s="53" t="str">
        <f>IFERROR(VLOOKUP(D2230,[28]CODIGOS!$A$1:$I$1872,3,0),"CODIGO INVALIDO ")</f>
        <v>PASTAZA</v>
      </c>
      <c r="C2230" s="53" t="str">
        <f>IFERROR(VLOOKUP(D2230,[28]CODIGOS!$A$1:$I$1872,4,0),"CODIGO INVALIDO ")</f>
        <v>PASTAZA</v>
      </c>
      <c r="D2230" s="53" t="s">
        <v>385</v>
      </c>
      <c r="E2230" s="53" t="str">
        <f>IFERROR(VLOOKUP(D2230,[29]CODIGOS!$A$1:$I$1872,6,0),"CODIGO INVALIDO ")</f>
        <v>PASTAZA</v>
      </c>
      <c r="F2230" s="53" t="str">
        <f>IFERROR(VLOOKUP(D2230,[29]CODIGOS!$A$1:$I$1872,7,0),"CODIGO INVALIDO ")</f>
        <v>TARQUI</v>
      </c>
      <c r="G2230" s="53" t="str">
        <f>IFERROR(VLOOKUP(D2230,[29]CODIGOS!$A$1:$I$1872,8,0),"CODIGO INVALIDO ")</f>
        <v>TARQUI 1</v>
      </c>
      <c r="H2230" s="53" t="s">
        <v>44</v>
      </c>
      <c r="I2230" s="53">
        <v>-1.45568920072611</v>
      </c>
      <c r="J2230" s="53">
        <v>-78.121000681083302</v>
      </c>
      <c r="K2230" s="246">
        <v>45597</v>
      </c>
      <c r="L2230" s="53" t="s">
        <v>45</v>
      </c>
      <c r="M2230" s="53" t="s">
        <v>17</v>
      </c>
      <c r="N2230" s="247">
        <v>4.1666666666666664E-2</v>
      </c>
      <c r="O2230" s="247">
        <v>7.2916666666666671E-2</v>
      </c>
      <c r="P2230" s="53">
        <v>50.4</v>
      </c>
      <c r="Q2230" s="53" t="s">
        <v>46</v>
      </c>
      <c r="R2230" s="53" t="s">
        <v>47</v>
      </c>
      <c r="S2230" s="53" t="s">
        <v>49</v>
      </c>
      <c r="T2230" s="53" t="s">
        <v>166</v>
      </c>
      <c r="U2230" s="53" t="s">
        <v>50</v>
      </c>
    </row>
    <row r="2231" spans="1:21" s="186" customFormat="1" ht="14.25" customHeight="1" x14ac:dyDescent="0.25">
      <c r="A2231" s="53" t="str">
        <f>IFERROR(VLOOKUP(D2231,[28]CODIGOS!$A$1:$I$1872,2,0),"CODIGO INVALIDO ")</f>
        <v>ZONA 3</v>
      </c>
      <c r="B2231" s="53" t="str">
        <f>IFERROR(VLOOKUP(D2231,[28]CODIGOS!$A$1:$I$1872,3,0),"CODIGO INVALIDO ")</f>
        <v>PASTAZA</v>
      </c>
      <c r="C2231" s="53" t="str">
        <f>IFERROR(VLOOKUP(D2231,[28]CODIGOS!$A$1:$I$1872,4,0),"CODIGO INVALIDO ")</f>
        <v>PASTAZA</v>
      </c>
      <c r="D2231" s="53" t="s">
        <v>385</v>
      </c>
      <c r="E2231" s="53" t="str">
        <f>IFERROR(VLOOKUP(D2231,[29]CODIGOS!$A$1:$I$1872,6,0),"CODIGO INVALIDO ")</f>
        <v>PASTAZA</v>
      </c>
      <c r="F2231" s="53" t="str">
        <f>IFERROR(VLOOKUP(D2231,[29]CODIGOS!$A$1:$I$1872,7,0),"CODIGO INVALIDO ")</f>
        <v>TARQUI</v>
      </c>
      <c r="G2231" s="53" t="str">
        <f>IFERROR(VLOOKUP(D2231,[29]CODIGOS!$A$1:$I$1872,8,0),"CODIGO INVALIDO ")</f>
        <v>TARQUI 1</v>
      </c>
      <c r="H2231" s="53" t="s">
        <v>44</v>
      </c>
      <c r="I2231" s="53">
        <v>-1.45545681805704</v>
      </c>
      <c r="J2231" s="53">
        <v>-78.121075630188002</v>
      </c>
      <c r="K2231" s="246">
        <v>45597</v>
      </c>
      <c r="L2231" s="53" t="s">
        <v>45</v>
      </c>
      <c r="M2231" s="53" t="s">
        <v>17</v>
      </c>
      <c r="N2231" s="247">
        <v>0.66666666666666663</v>
      </c>
      <c r="O2231" s="247">
        <v>0</v>
      </c>
      <c r="P2231" s="53">
        <v>3.61</v>
      </c>
      <c r="Q2231" s="53" t="s">
        <v>46</v>
      </c>
      <c r="R2231" s="53" t="s">
        <v>47</v>
      </c>
      <c r="S2231" s="53" t="s">
        <v>166</v>
      </c>
      <c r="T2231" s="53" t="s">
        <v>48</v>
      </c>
      <c r="U2231" s="53" t="s">
        <v>50</v>
      </c>
    </row>
    <row r="2232" spans="1:21" s="186" customFormat="1" ht="14.25" customHeight="1" x14ac:dyDescent="0.25">
      <c r="A2232" s="53" t="str">
        <f>IFERROR(VLOOKUP(D2232,[28]CODIGOS!$A$1:$I$1872,2,0),"CODIGO INVALIDO ")</f>
        <v>ZONA 3</v>
      </c>
      <c r="B2232" s="53" t="str">
        <f>IFERROR(VLOOKUP(D2232,[28]CODIGOS!$A$1:$I$1872,3,0),"CODIGO INVALIDO ")</f>
        <v>PASTAZA</v>
      </c>
      <c r="C2232" s="53" t="str">
        <f>IFERROR(VLOOKUP(D2232,[28]CODIGOS!$A$1:$I$1872,4,0),"CODIGO INVALIDO ")</f>
        <v>PASTAZA</v>
      </c>
      <c r="D2232" s="53" t="s">
        <v>385</v>
      </c>
      <c r="E2232" s="53" t="str">
        <f>IFERROR(VLOOKUP(D2232,[29]CODIGOS!$A$1:$I$1872,6,0),"CODIGO INVALIDO ")</f>
        <v>PASTAZA</v>
      </c>
      <c r="F2232" s="53" t="str">
        <f>IFERROR(VLOOKUP(D2232,[29]CODIGOS!$A$1:$I$1872,7,0),"CODIGO INVALIDO ")</f>
        <v>TARQUI</v>
      </c>
      <c r="G2232" s="53" t="str">
        <f>IFERROR(VLOOKUP(D2232,[29]CODIGOS!$A$1:$I$1872,8,0),"CODIGO INVALIDO ")</f>
        <v>TARQUI 1</v>
      </c>
      <c r="H2232" s="53" t="s">
        <v>44</v>
      </c>
      <c r="I2232" s="53">
        <v>-1.48959542514428</v>
      </c>
      <c r="J2232" s="53">
        <v>-77.999753952026296</v>
      </c>
      <c r="K2232" s="246">
        <v>45597</v>
      </c>
      <c r="L2232" s="53" t="s">
        <v>45</v>
      </c>
      <c r="M2232" s="53" t="s">
        <v>17</v>
      </c>
      <c r="N2232" s="247">
        <v>0.66666666666666663</v>
      </c>
      <c r="O2232" s="247">
        <v>0</v>
      </c>
      <c r="P2232" s="53">
        <v>3.29</v>
      </c>
      <c r="Q2232" s="53" t="s">
        <v>46</v>
      </c>
      <c r="R2232" s="53" t="s">
        <v>47</v>
      </c>
      <c r="S2232" s="53" t="s">
        <v>166</v>
      </c>
      <c r="T2232" s="53" t="s">
        <v>48</v>
      </c>
      <c r="U2232" s="53" t="s">
        <v>50</v>
      </c>
    </row>
    <row r="2233" spans="1:21" s="186" customFormat="1" ht="14.25" customHeight="1" x14ac:dyDescent="0.25">
      <c r="A2233" s="53" t="str">
        <f>IFERROR(VLOOKUP(D2233,[28]CODIGOS!$A$1:$I$1872,2,0),"CODIGO INVALIDO ")</f>
        <v>ZONA 3</v>
      </c>
      <c r="B2233" s="53" t="str">
        <f>IFERROR(VLOOKUP(D2233,[28]CODIGOS!$A$1:$I$1872,3,0),"CODIGO INVALIDO ")</f>
        <v>PASTAZA</v>
      </c>
      <c r="C2233" s="53" t="str">
        <f>IFERROR(VLOOKUP(D2233,[28]CODIGOS!$A$1:$I$1872,4,0),"CODIGO INVALIDO ")</f>
        <v>PASTAZA</v>
      </c>
      <c r="D2233" s="53" t="s">
        <v>385</v>
      </c>
      <c r="E2233" s="53" t="str">
        <f>IFERROR(VLOOKUP(D2233,[29]CODIGOS!$A$1:$I$1872,6,0),"CODIGO INVALIDO ")</f>
        <v>PASTAZA</v>
      </c>
      <c r="F2233" s="53" t="str">
        <f>IFERROR(VLOOKUP(D2233,[29]CODIGOS!$A$1:$I$1872,7,0),"CODIGO INVALIDO ")</f>
        <v>TARQUI</v>
      </c>
      <c r="G2233" s="53" t="str">
        <f>IFERROR(VLOOKUP(D2233,[29]CODIGOS!$A$1:$I$1872,8,0),"CODIGO INVALIDO ")</f>
        <v>TARQUI 1</v>
      </c>
      <c r="H2233" s="53" t="s">
        <v>44</v>
      </c>
      <c r="I2233" s="53">
        <v>-1.4613398342445501</v>
      </c>
      <c r="J2233" s="53">
        <v>-78.113642823517097</v>
      </c>
      <c r="K2233" s="246">
        <v>45598</v>
      </c>
      <c r="L2233" s="53" t="s">
        <v>45</v>
      </c>
      <c r="M2233" s="53" t="s">
        <v>17</v>
      </c>
      <c r="N2233" s="247">
        <v>0.22916666666666666</v>
      </c>
      <c r="O2233" s="247">
        <v>0.33333333333333331</v>
      </c>
      <c r="P2233" s="53">
        <v>3.53</v>
      </c>
      <c r="Q2233" s="53" t="s">
        <v>46</v>
      </c>
      <c r="R2233" s="53" t="s">
        <v>47</v>
      </c>
      <c r="S2233" s="53" t="s">
        <v>83</v>
      </c>
      <c r="T2233" s="53"/>
      <c r="U2233" s="53" t="s">
        <v>50</v>
      </c>
    </row>
    <row r="2234" spans="1:21" s="186" customFormat="1" ht="14.25" customHeight="1" x14ac:dyDescent="0.25">
      <c r="A2234" s="53" t="str">
        <f>IFERROR(VLOOKUP(D2234,[28]CODIGOS!$A$1:$I$1872,2,0),"CODIGO INVALIDO ")</f>
        <v>ZONA 3</v>
      </c>
      <c r="B2234" s="53" t="str">
        <f>IFERROR(VLOOKUP(D2234,[28]CODIGOS!$A$1:$I$1872,3,0),"CODIGO INVALIDO ")</f>
        <v>PASTAZA</v>
      </c>
      <c r="C2234" s="53" t="str">
        <f>IFERROR(VLOOKUP(D2234,[28]CODIGOS!$A$1:$I$1872,4,0),"CODIGO INVALIDO ")</f>
        <v>PASTAZA</v>
      </c>
      <c r="D2234" s="53" t="s">
        <v>385</v>
      </c>
      <c r="E2234" s="53" t="str">
        <f>IFERROR(VLOOKUP(D2234,[29]CODIGOS!$A$1:$I$1872,6,0),"CODIGO INVALIDO ")</f>
        <v>PASTAZA</v>
      </c>
      <c r="F2234" s="53" t="str">
        <f>IFERROR(VLOOKUP(D2234,[29]CODIGOS!$A$1:$I$1872,7,0),"CODIGO INVALIDO ")</f>
        <v>TARQUI</v>
      </c>
      <c r="G2234" s="53" t="str">
        <f>IFERROR(VLOOKUP(D2234,[29]CODIGOS!$A$1:$I$1872,8,0),"CODIGO INVALIDO ")</f>
        <v>TARQUI 1</v>
      </c>
      <c r="H2234" s="53" t="s">
        <v>44</v>
      </c>
      <c r="I2234" s="53">
        <v>-1.4585571642239099</v>
      </c>
      <c r="J2234" s="53">
        <v>-78.117368804168095</v>
      </c>
      <c r="K2234" s="246">
        <v>45613</v>
      </c>
      <c r="L2234" s="53" t="s">
        <v>45</v>
      </c>
      <c r="M2234" s="53" t="s">
        <v>17</v>
      </c>
      <c r="N2234" s="247">
        <v>0.5</v>
      </c>
      <c r="O2234" s="247">
        <v>0.5</v>
      </c>
      <c r="P2234" s="53">
        <v>16</v>
      </c>
      <c r="Q2234" s="53" t="s">
        <v>46</v>
      </c>
      <c r="R2234" s="53" t="s">
        <v>47</v>
      </c>
      <c r="S2234" s="53" t="s">
        <v>49</v>
      </c>
      <c r="T2234" s="53"/>
      <c r="U2234" s="53" t="s">
        <v>50</v>
      </c>
    </row>
    <row r="2235" spans="1:21" s="186" customFormat="1" ht="14.25" customHeight="1" x14ac:dyDescent="0.25">
      <c r="A2235" s="53" t="str">
        <f>IFERROR(VLOOKUP(D2235,[28]CODIGOS!$A$1:$I$1872,2,0),"CODIGO INVALIDO ")</f>
        <v>ZONA 3</v>
      </c>
      <c r="B2235" s="53" t="str">
        <f>IFERROR(VLOOKUP(D2235,[28]CODIGOS!$A$1:$I$1872,3,0),"CODIGO INVALIDO ")</f>
        <v>PASTAZA</v>
      </c>
      <c r="C2235" s="53" t="str">
        <f>IFERROR(VLOOKUP(D2235,[28]CODIGOS!$A$1:$I$1872,4,0),"CODIGO INVALIDO ")</f>
        <v>PASTAZA</v>
      </c>
      <c r="D2235" s="53" t="s">
        <v>385</v>
      </c>
      <c r="E2235" s="53" t="str">
        <f>IFERROR(VLOOKUP(D2235,[29]CODIGOS!$A$1:$I$1872,6,0),"CODIGO INVALIDO ")</f>
        <v>PASTAZA</v>
      </c>
      <c r="F2235" s="53" t="str">
        <f>IFERROR(VLOOKUP(D2235,[29]CODIGOS!$A$1:$I$1872,7,0),"CODIGO INVALIDO ")</f>
        <v>TARQUI</v>
      </c>
      <c r="G2235" s="53" t="str">
        <f>IFERROR(VLOOKUP(D2235,[29]CODIGOS!$A$1:$I$1872,8,0),"CODIGO INVALIDO ")</f>
        <v>TARQUI 1</v>
      </c>
      <c r="H2235" s="53" t="s">
        <v>44</v>
      </c>
      <c r="I2235" s="53">
        <v>-1.45544609268236</v>
      </c>
      <c r="J2235" s="53">
        <v>-78.121032714843693</v>
      </c>
      <c r="K2235" s="246">
        <v>45632</v>
      </c>
      <c r="L2235" s="53" t="s">
        <v>45</v>
      </c>
      <c r="M2235" s="53" t="s">
        <v>17</v>
      </c>
      <c r="N2235" s="247">
        <v>0</v>
      </c>
      <c r="O2235" s="247">
        <v>0.33333333333333331</v>
      </c>
      <c r="P2235" s="53">
        <v>8</v>
      </c>
      <c r="Q2235" s="53" t="s">
        <v>46</v>
      </c>
      <c r="R2235" s="53" t="s">
        <v>109</v>
      </c>
      <c r="S2235" s="53" t="s">
        <v>288</v>
      </c>
      <c r="T2235" s="53"/>
      <c r="U2235" s="53" t="s">
        <v>50</v>
      </c>
    </row>
    <row r="2236" spans="1:21" s="186" customFormat="1" ht="14.25" customHeight="1" x14ac:dyDescent="0.25">
      <c r="A2236" s="53" t="str">
        <f>IFERROR(VLOOKUP(D2236,[28]CODIGOS!$A$1:$I$1872,2,0),"CODIGO INVALIDO ")</f>
        <v>ZONA 3</v>
      </c>
      <c r="B2236" s="53" t="str">
        <f>IFERROR(VLOOKUP(D2236,[28]CODIGOS!$A$1:$I$1872,3,0),"CODIGO INVALIDO ")</f>
        <v>PASTAZA</v>
      </c>
      <c r="C2236" s="53" t="str">
        <f>IFERROR(VLOOKUP(D2236,[28]CODIGOS!$A$1:$I$1872,4,0),"CODIGO INVALIDO ")</f>
        <v>PASTAZA</v>
      </c>
      <c r="D2236" s="53" t="s">
        <v>385</v>
      </c>
      <c r="E2236" s="53" t="str">
        <f>IFERROR(VLOOKUP(D2236,[29]CODIGOS!$A$1:$I$1872,6,0),"CODIGO INVALIDO ")</f>
        <v>PASTAZA</v>
      </c>
      <c r="F2236" s="53" t="str">
        <f>IFERROR(VLOOKUP(D2236,[29]CODIGOS!$A$1:$I$1872,7,0),"CODIGO INVALIDO ")</f>
        <v>TARQUI</v>
      </c>
      <c r="G2236" s="53" t="str">
        <f>IFERROR(VLOOKUP(D2236,[29]CODIGOS!$A$1:$I$1872,8,0),"CODIGO INVALIDO ")</f>
        <v>TARQUI 1</v>
      </c>
      <c r="H2236" s="53" t="s">
        <v>2717</v>
      </c>
      <c r="I2236" s="53">
        <v>-1.44839414780609</v>
      </c>
      <c r="J2236" s="53">
        <v>-78.134003877639699</v>
      </c>
      <c r="K2236" s="246">
        <v>45632</v>
      </c>
      <c r="L2236" s="53" t="s">
        <v>45</v>
      </c>
      <c r="M2236" s="53" t="s">
        <v>17</v>
      </c>
      <c r="N2236" s="247">
        <v>0.33333333333333331</v>
      </c>
      <c r="O2236" s="247">
        <v>0.66666666666666663</v>
      </c>
      <c r="P2236" s="53">
        <v>23.87</v>
      </c>
      <c r="Q2236" s="53" t="s">
        <v>46</v>
      </c>
      <c r="R2236" s="53" t="s">
        <v>47</v>
      </c>
      <c r="S2236" s="53" t="s">
        <v>49</v>
      </c>
      <c r="T2236" s="53"/>
      <c r="U2236" s="53" t="s">
        <v>50</v>
      </c>
    </row>
    <row r="2237" spans="1:21" s="186" customFormat="1" ht="14.25" customHeight="1" x14ac:dyDescent="0.25">
      <c r="A2237" s="53" t="str">
        <f>IFERROR(VLOOKUP(D2237,[28]CODIGOS!$A$1:$I$1872,2,0),"CODIGO INVALIDO ")</f>
        <v>ZONA 3</v>
      </c>
      <c r="B2237" s="53" t="str">
        <f>IFERROR(VLOOKUP(D2237,[28]CODIGOS!$A$1:$I$1872,3,0),"CODIGO INVALIDO ")</f>
        <v>PASTAZA</v>
      </c>
      <c r="C2237" s="53" t="str">
        <f>IFERROR(VLOOKUP(D2237,[28]CODIGOS!$A$1:$I$1872,4,0),"CODIGO INVALIDO ")</f>
        <v>PASTAZA</v>
      </c>
      <c r="D2237" s="53" t="s">
        <v>385</v>
      </c>
      <c r="E2237" s="53" t="str">
        <f>IFERROR(VLOOKUP(D2237,[29]CODIGOS!$A$1:$I$1872,6,0),"CODIGO INVALIDO ")</f>
        <v>PASTAZA</v>
      </c>
      <c r="F2237" s="53" t="str">
        <f>IFERROR(VLOOKUP(D2237,[29]CODIGOS!$A$1:$I$1872,7,0),"CODIGO INVALIDO ")</f>
        <v>TARQUI</v>
      </c>
      <c r="G2237" s="53" t="str">
        <f>IFERROR(VLOOKUP(D2237,[29]CODIGOS!$A$1:$I$1872,8,0),"CODIGO INVALIDO ")</f>
        <v>TARQUI 1</v>
      </c>
      <c r="H2237" s="53" t="s">
        <v>44</v>
      </c>
      <c r="I2237" s="53">
        <v>-1.45544609268236</v>
      </c>
      <c r="J2237" s="53">
        <v>-78.121091723442007</v>
      </c>
      <c r="K2237" s="246">
        <v>45633</v>
      </c>
      <c r="L2237" s="53" t="s">
        <v>45</v>
      </c>
      <c r="M2237" s="53" t="s">
        <v>17</v>
      </c>
      <c r="N2237" s="247">
        <v>0</v>
      </c>
      <c r="O2237" s="247">
        <v>0.33333333333333331</v>
      </c>
      <c r="P2237" s="53">
        <v>20.95</v>
      </c>
      <c r="Q2237" s="53" t="s">
        <v>46</v>
      </c>
      <c r="R2237" s="53" t="s">
        <v>47</v>
      </c>
      <c r="S2237" s="53" t="s">
        <v>467</v>
      </c>
      <c r="T2237" s="53" t="s">
        <v>75</v>
      </c>
      <c r="U2237" s="53" t="s">
        <v>50</v>
      </c>
    </row>
    <row r="2238" spans="1:21" s="186" customFormat="1" ht="14.25" customHeight="1" x14ac:dyDescent="0.25">
      <c r="A2238" s="53" t="str">
        <f>IFERROR(VLOOKUP(D2238,[28]CODIGOS!$A$1:$I$1872,2,0),"CODIGO INVALIDO ")</f>
        <v>ZONA 3</v>
      </c>
      <c r="B2238" s="53" t="str">
        <f>IFERROR(VLOOKUP(D2238,[28]CODIGOS!$A$1:$I$1872,3,0),"CODIGO INVALIDO ")</f>
        <v>PASTAZA</v>
      </c>
      <c r="C2238" s="53" t="str">
        <f>IFERROR(VLOOKUP(D2238,[28]CODIGOS!$A$1:$I$1872,4,0),"CODIGO INVALIDO ")</f>
        <v>PASTAZA</v>
      </c>
      <c r="D2238" s="53" t="s">
        <v>385</v>
      </c>
      <c r="E2238" s="53" t="str">
        <f>IFERROR(VLOOKUP(D2238,[29]CODIGOS!$A$1:$I$1872,6,0),"CODIGO INVALIDO ")</f>
        <v>PASTAZA</v>
      </c>
      <c r="F2238" s="53" t="str">
        <f>IFERROR(VLOOKUP(D2238,[29]CODIGOS!$A$1:$I$1872,7,0),"CODIGO INVALIDO ")</f>
        <v>TARQUI</v>
      </c>
      <c r="G2238" s="53" t="str">
        <f>IFERROR(VLOOKUP(D2238,[29]CODIGOS!$A$1:$I$1872,8,0),"CODIGO INVALIDO ")</f>
        <v>TARQUI 1</v>
      </c>
      <c r="H2238" s="53" t="s">
        <v>44</v>
      </c>
      <c r="I2238" s="53">
        <v>-1.4554195999999999</v>
      </c>
      <c r="J2238" s="53">
        <v>-78.121087891048603</v>
      </c>
      <c r="K2238" s="246">
        <v>45644</v>
      </c>
      <c r="L2238" s="53" t="s">
        <v>45</v>
      </c>
      <c r="M2238" s="53" t="s">
        <v>17</v>
      </c>
      <c r="N2238" s="247">
        <v>0.33333333333333331</v>
      </c>
      <c r="O2238" s="247">
        <v>0.66666666666666663</v>
      </c>
      <c r="P2238" s="53">
        <v>17.77</v>
      </c>
      <c r="Q2238" s="53" t="s">
        <v>46</v>
      </c>
      <c r="R2238" s="53" t="s">
        <v>47</v>
      </c>
      <c r="S2238" s="53" t="s">
        <v>75</v>
      </c>
      <c r="T2238" s="53" t="s">
        <v>496</v>
      </c>
      <c r="U2238" s="53" t="s">
        <v>50</v>
      </c>
    </row>
    <row r="2239" spans="1:21" s="186" customFormat="1" ht="14.25" customHeight="1" x14ac:dyDescent="0.25">
      <c r="A2239" s="53" t="str">
        <f>IFERROR(VLOOKUP(D2239,[28]CODIGOS!$A$1:$I$1872,2,0),"CODIGO INVALIDO ")</f>
        <v>ZONA 3</v>
      </c>
      <c r="B2239" s="53" t="str">
        <f>IFERROR(VLOOKUP(D2239,[28]CODIGOS!$A$1:$I$1872,3,0),"CODIGO INVALIDO ")</f>
        <v>COTOPAXI</v>
      </c>
      <c r="C2239" s="53" t="str">
        <f>IFERROR(VLOOKUP(D2239,[28]CODIGOS!$A$1:$I$1872,4,0),"CODIGO INVALIDO ")</f>
        <v>PUJILI</v>
      </c>
      <c r="D2239" s="53" t="s">
        <v>105</v>
      </c>
      <c r="E2239" s="53" t="str">
        <f>IFERROR(VLOOKUP(D2239,[29]CODIGOS!$A$1:$I$1872,6,0),"CODIGO INVALIDO ")</f>
        <v>DANSANTE</v>
      </c>
      <c r="F2239" s="53" t="str">
        <f>IFERROR(VLOOKUP(D2239,[29]CODIGOS!$A$1:$I$1872,7,0),"CODIGO INVALIDO ")</f>
        <v>PUJILI</v>
      </c>
      <c r="G2239" s="53" t="str">
        <f>IFERROR(VLOOKUP(D2239,[29]CODIGOS!$A$1:$I$1872,8,0),"CODIGO INVALIDO ")</f>
        <v>PUJILI 1</v>
      </c>
      <c r="H2239" s="53" t="s">
        <v>2718</v>
      </c>
      <c r="I2239" s="53">
        <v>-0.92040871400000002</v>
      </c>
      <c r="J2239" s="53">
        <v>-78.6328732967376</v>
      </c>
      <c r="K2239" s="246">
        <v>45321</v>
      </c>
      <c r="L2239" s="53" t="s">
        <v>25</v>
      </c>
      <c r="M2239" s="53" t="s">
        <v>17</v>
      </c>
      <c r="N2239" s="247">
        <v>0.5</v>
      </c>
      <c r="O2239" s="247">
        <v>0.66666666666666663</v>
      </c>
      <c r="P2239" s="53">
        <v>12.12</v>
      </c>
      <c r="Q2239" s="53" t="s">
        <v>46</v>
      </c>
      <c r="R2239" s="53" t="s">
        <v>47</v>
      </c>
      <c r="S2239" s="53" t="s">
        <v>83</v>
      </c>
      <c r="T2239" s="53"/>
      <c r="U2239" s="53" t="s">
        <v>50</v>
      </c>
    </row>
    <row r="2240" spans="1:21" s="186" customFormat="1" ht="14.25" customHeight="1" x14ac:dyDescent="0.25">
      <c r="A2240" s="53" t="str">
        <f>IFERROR(VLOOKUP(D2240,[28]CODIGOS!$A$1:$I$1872,2,0),"CODIGO INVALIDO ")</f>
        <v>ZONA 3</v>
      </c>
      <c r="B2240" s="53" t="str">
        <f>IFERROR(VLOOKUP(D2240,[28]CODIGOS!$A$1:$I$1872,3,0),"CODIGO INVALIDO ")</f>
        <v>COTOPAXI</v>
      </c>
      <c r="C2240" s="53" t="str">
        <f>IFERROR(VLOOKUP(D2240,[28]CODIGOS!$A$1:$I$1872,4,0),"CODIGO INVALIDO ")</f>
        <v>LATACUNGA</v>
      </c>
      <c r="D2240" s="53" t="s">
        <v>1760</v>
      </c>
      <c r="E2240" s="53" t="str">
        <f>IFERROR(VLOOKUP(D2240,[29]CODIGOS!$A$1:$I$1872,6,0),"CODIGO INVALIDO ")</f>
        <v>LATACUNGA</v>
      </c>
      <c r="F2240" s="53" t="str">
        <f>IFERROR(VLOOKUP(D2240,[29]CODIGOS!$A$1:$I$1872,7,0),"CODIGO INVALIDO ")</f>
        <v>POALO</v>
      </c>
      <c r="G2240" s="53" t="str">
        <f>IFERROR(VLOOKUP(D2240,[29]CODIGOS!$A$1:$I$1872,8,0),"CODIGO INVALIDO ")</f>
        <v>POALO 1</v>
      </c>
      <c r="H2240" s="53" t="s">
        <v>2719</v>
      </c>
      <c r="I2240" s="53">
        <v>-0.90007174999999995</v>
      </c>
      <c r="J2240" s="53">
        <v>-78.677086829999993</v>
      </c>
      <c r="K2240" s="246">
        <v>45323</v>
      </c>
      <c r="L2240" s="53" t="s">
        <v>25</v>
      </c>
      <c r="M2240" s="53" t="s">
        <v>17</v>
      </c>
      <c r="N2240" s="247">
        <v>0.47916666666666669</v>
      </c>
      <c r="O2240" s="247">
        <v>0.625</v>
      </c>
      <c r="P2240" s="53">
        <v>15.15</v>
      </c>
      <c r="Q2240" s="53" t="s">
        <v>46</v>
      </c>
      <c r="R2240" s="53" t="s">
        <v>47</v>
      </c>
      <c r="S2240" s="53" t="s">
        <v>83</v>
      </c>
      <c r="T2240" s="53"/>
      <c r="U2240" s="53" t="s">
        <v>50</v>
      </c>
    </row>
    <row r="2241" spans="1:21" s="186" customFormat="1" ht="14.25" customHeight="1" x14ac:dyDescent="0.25">
      <c r="A2241" s="53" t="str">
        <f>IFERROR(VLOOKUP(D2241,[28]CODIGOS!$A$1:$I$1872,2,0),"CODIGO INVALIDO ")</f>
        <v>ZONA 3</v>
      </c>
      <c r="B2241" s="53" t="str">
        <f>IFERROR(VLOOKUP(D2241,[28]CODIGOS!$A$1:$I$1872,3,0),"CODIGO INVALIDO ")</f>
        <v>COTOPAXI</v>
      </c>
      <c r="C2241" s="53" t="str">
        <f>IFERROR(VLOOKUP(D2241,[28]CODIGOS!$A$1:$I$1872,4,0),"CODIGO INVALIDO ")</f>
        <v>SALCEDO</v>
      </c>
      <c r="D2241" s="53" t="s">
        <v>2720</v>
      </c>
      <c r="E2241" s="53" t="str">
        <f>IFERROR(VLOOKUP(D2241,[29]CODIGOS!$A$1:$I$1872,6,0),"CODIGO INVALIDO ")</f>
        <v>SALCEDO</v>
      </c>
      <c r="F2241" s="53" t="str">
        <f>IFERROR(VLOOKUP(D2241,[29]CODIGOS!$A$1:$I$1872,7,0),"CODIGO INVALIDO ")</f>
        <v>SALCEDO</v>
      </c>
      <c r="G2241" s="53" t="str">
        <f>IFERROR(VLOOKUP(D2241,[29]CODIGOS!$A$1:$I$1872,8,0),"CODIGO INVALIDO ")</f>
        <v>SALCEDO 2</v>
      </c>
      <c r="H2241" s="53" t="s">
        <v>2721</v>
      </c>
      <c r="I2241" s="53">
        <v>-1.0321028000000001</v>
      </c>
      <c r="J2241" s="53">
        <v>-78.587666999999996</v>
      </c>
      <c r="K2241" s="246">
        <v>45350</v>
      </c>
      <c r="L2241" s="53" t="s">
        <v>25</v>
      </c>
      <c r="M2241" s="53" t="s">
        <v>17</v>
      </c>
      <c r="N2241" s="247">
        <v>0.4375</v>
      </c>
      <c r="O2241" s="247">
        <v>0.6972222222222223</v>
      </c>
      <c r="P2241" s="53">
        <v>8.86</v>
      </c>
      <c r="Q2241" s="53" t="s">
        <v>46</v>
      </c>
      <c r="R2241" s="53" t="s">
        <v>47</v>
      </c>
      <c r="S2241" s="53" t="s">
        <v>83</v>
      </c>
      <c r="T2241" s="53"/>
      <c r="U2241" s="53" t="s">
        <v>50</v>
      </c>
    </row>
    <row r="2242" spans="1:21" s="186" customFormat="1" ht="14.25" customHeight="1" x14ac:dyDescent="0.25">
      <c r="A2242" s="53" t="str">
        <f>IFERROR(VLOOKUP(D2242,[28]CODIGOS!$A$1:$I$1872,2,0),"CODIGO INVALIDO ")</f>
        <v>ZONA 3</v>
      </c>
      <c r="B2242" s="53" t="str">
        <f>IFERROR(VLOOKUP(D2242,[28]CODIGOS!$A$1:$I$1872,3,0),"CODIGO INVALIDO ")</f>
        <v>COTOPAXI</v>
      </c>
      <c r="C2242" s="53" t="str">
        <f>IFERROR(VLOOKUP(D2242,[28]CODIGOS!$A$1:$I$1872,4,0),"CODIGO INVALIDO ")</f>
        <v>LATACUNGA</v>
      </c>
      <c r="D2242" s="53" t="s">
        <v>1755</v>
      </c>
      <c r="E2242" s="53" t="str">
        <f>IFERROR(VLOOKUP(D2242,[29]CODIGOS!$A$1:$I$1872,6,0),"CODIGO INVALIDO ")</f>
        <v>LATACUNGA</v>
      </c>
      <c r="F2242" s="53" t="str">
        <f>IFERROR(VLOOKUP(D2242,[29]CODIGOS!$A$1:$I$1872,7,0),"CODIGO INVALIDO ")</f>
        <v>BETHLEMITAS</v>
      </c>
      <c r="G2242" s="53" t="str">
        <f>IFERROR(VLOOKUP(D2242,[29]CODIGOS!$A$1:$I$1872,8,0),"CODIGO INVALIDO ")</f>
        <v>BETHLEMITAS 1</v>
      </c>
      <c r="H2242" s="53" t="s">
        <v>2722</v>
      </c>
      <c r="I2242" s="53">
        <v>0.98085800000000001</v>
      </c>
      <c r="J2242" s="53">
        <v>-78.710406000000006</v>
      </c>
      <c r="K2242" s="246">
        <v>45351</v>
      </c>
      <c r="L2242" s="53" t="s">
        <v>25</v>
      </c>
      <c r="M2242" s="53" t="s">
        <v>17</v>
      </c>
      <c r="N2242" s="247">
        <v>0.46875</v>
      </c>
      <c r="O2242" s="247">
        <v>0.625</v>
      </c>
      <c r="P2242" s="53">
        <v>3.94</v>
      </c>
      <c r="Q2242" s="53" t="s">
        <v>46</v>
      </c>
      <c r="R2242" s="53" t="s">
        <v>47</v>
      </c>
      <c r="S2242" s="53" t="s">
        <v>83</v>
      </c>
      <c r="T2242" s="53"/>
      <c r="U2242" s="53" t="s">
        <v>50</v>
      </c>
    </row>
    <row r="2243" spans="1:21" s="186" customFormat="1" ht="14.25" customHeight="1" x14ac:dyDescent="0.25">
      <c r="A2243" s="53" t="str">
        <f>IFERROR(VLOOKUP(D2243,[28]CODIGOS!$A$1:$I$1872,2,0),"CODIGO INVALIDO ")</f>
        <v>ZONA 3</v>
      </c>
      <c r="B2243" s="53" t="str">
        <f>IFERROR(VLOOKUP(D2243,[28]CODIGOS!$A$1:$I$1872,3,0),"CODIGO INVALIDO ")</f>
        <v>COTOPAXI</v>
      </c>
      <c r="C2243" s="53" t="str">
        <f>IFERROR(VLOOKUP(D2243,[28]CODIGOS!$A$1:$I$1872,4,0),"CODIGO INVALIDO ")</f>
        <v>LATACUNGA</v>
      </c>
      <c r="D2243" s="53" t="s">
        <v>1755</v>
      </c>
      <c r="E2243" s="53" t="str">
        <f>IFERROR(VLOOKUP(D2243,[29]CODIGOS!$A$1:$I$1872,6,0),"CODIGO INVALIDO ")</f>
        <v>LATACUNGA</v>
      </c>
      <c r="F2243" s="53" t="str">
        <f>IFERROR(VLOOKUP(D2243,[29]CODIGOS!$A$1:$I$1872,7,0),"CODIGO INVALIDO ")</f>
        <v>BETHLEMITAS</v>
      </c>
      <c r="G2243" s="53" t="str">
        <f>IFERROR(VLOOKUP(D2243,[29]CODIGOS!$A$1:$I$1872,8,0),"CODIGO INVALIDO ")</f>
        <v>BETHLEMITAS 1</v>
      </c>
      <c r="H2243" s="53" t="s">
        <v>2722</v>
      </c>
      <c r="I2243" s="53">
        <v>-0.98077323999999999</v>
      </c>
      <c r="J2243" s="53">
        <v>-78.709539879999994</v>
      </c>
      <c r="K2243" s="246">
        <v>45351</v>
      </c>
      <c r="L2243" s="53" t="s">
        <v>25</v>
      </c>
      <c r="M2243" s="53" t="s">
        <v>17</v>
      </c>
      <c r="N2243" s="247">
        <v>0.4861111111111111</v>
      </c>
      <c r="O2243" s="247">
        <v>0.625</v>
      </c>
      <c r="P2243" s="53">
        <v>24.29</v>
      </c>
      <c r="Q2243" s="53" t="s">
        <v>46</v>
      </c>
      <c r="R2243" s="53" t="s">
        <v>47</v>
      </c>
      <c r="S2243" s="53" t="s">
        <v>83</v>
      </c>
      <c r="T2243" s="53"/>
      <c r="U2243" s="53" t="s">
        <v>50</v>
      </c>
    </row>
    <row r="2244" spans="1:21" s="186" customFormat="1" ht="14.25" customHeight="1" x14ac:dyDescent="0.25">
      <c r="A2244" s="53" t="str">
        <f>IFERROR(VLOOKUP(D2244,[28]CODIGOS!$A$1:$I$1872,2,0),"CODIGO INVALIDO ")</f>
        <v>ZONA 3</v>
      </c>
      <c r="B2244" s="53" t="str">
        <f>IFERROR(VLOOKUP(D2244,[28]CODIGOS!$A$1:$I$1872,3,0),"CODIGO INVALIDO ")</f>
        <v>COTOPAXI</v>
      </c>
      <c r="C2244" s="53" t="str">
        <f>IFERROR(VLOOKUP(D2244,[28]CODIGOS!$A$1:$I$1872,4,0),"CODIGO INVALIDO ")</f>
        <v>LATACUNGA</v>
      </c>
      <c r="D2244" s="53" t="s">
        <v>23</v>
      </c>
      <c r="E2244" s="53" t="str">
        <f>IFERROR(VLOOKUP(D2244,[29]CODIGOS!$A$1:$I$1872,6,0),"CODIGO INVALIDO ")</f>
        <v>LATACUNGA</v>
      </c>
      <c r="F2244" s="53" t="str">
        <f>IFERROR(VLOOKUP(D2244,[29]CODIGOS!$A$1:$I$1872,7,0),"CODIGO INVALIDO ")</f>
        <v>MULALO</v>
      </c>
      <c r="G2244" s="53" t="str">
        <f>IFERROR(VLOOKUP(D2244,[29]CODIGOS!$A$1:$I$1872,8,0),"CODIGO INVALIDO ")</f>
        <v>MULALO 1</v>
      </c>
      <c r="H2244" s="53" t="s">
        <v>2723</v>
      </c>
      <c r="I2244" s="53">
        <v>-0.93003122550515704</v>
      </c>
      <c r="J2244" s="53">
        <v>-78.620288372039795</v>
      </c>
      <c r="K2244" s="246">
        <v>45353</v>
      </c>
      <c r="L2244" s="53" t="s">
        <v>25</v>
      </c>
      <c r="M2244" s="53" t="s">
        <v>17</v>
      </c>
      <c r="N2244" s="247">
        <v>0.54166666666666663</v>
      </c>
      <c r="O2244" s="247">
        <v>0.68055555555555547</v>
      </c>
      <c r="P2244" s="53">
        <v>5.63</v>
      </c>
      <c r="Q2244" s="53" t="s">
        <v>46</v>
      </c>
      <c r="R2244" s="53" t="s">
        <v>47</v>
      </c>
      <c r="S2244" s="53" t="s">
        <v>467</v>
      </c>
      <c r="T2244" s="53" t="s">
        <v>238</v>
      </c>
      <c r="U2244" s="53" t="s">
        <v>50</v>
      </c>
    </row>
    <row r="2245" spans="1:21" s="186" customFormat="1" ht="14.25" customHeight="1" x14ac:dyDescent="0.25">
      <c r="A2245" s="53" t="str">
        <f>IFERROR(VLOOKUP(D2245,[28]CODIGOS!$A$1:$I$1872,2,0),"CODIGO INVALIDO ")</f>
        <v>ZONA 3</v>
      </c>
      <c r="B2245" s="53" t="str">
        <f>IFERROR(VLOOKUP(D2245,[28]CODIGOS!$A$1:$I$1872,3,0),"CODIGO INVALIDO ")</f>
        <v>COTOPAXI</v>
      </c>
      <c r="C2245" s="53" t="str">
        <f>IFERROR(VLOOKUP(D2245,[28]CODIGOS!$A$1:$I$1872,4,0),"CODIGO INVALIDO ")</f>
        <v>LATACUNGA</v>
      </c>
      <c r="D2245" s="53" t="s">
        <v>1760</v>
      </c>
      <c r="E2245" s="53" t="str">
        <f>IFERROR(VLOOKUP(D2245,[29]CODIGOS!$A$1:$I$1872,6,0),"CODIGO INVALIDO ")</f>
        <v>LATACUNGA</v>
      </c>
      <c r="F2245" s="53" t="str">
        <f>IFERROR(VLOOKUP(D2245,[29]CODIGOS!$A$1:$I$1872,7,0),"CODIGO INVALIDO ")</f>
        <v>POALO</v>
      </c>
      <c r="G2245" s="53" t="str">
        <f>IFERROR(VLOOKUP(D2245,[29]CODIGOS!$A$1:$I$1872,8,0),"CODIGO INVALIDO ")</f>
        <v>POALO 1</v>
      </c>
      <c r="H2245" s="53" t="s">
        <v>2724</v>
      </c>
      <c r="I2245" s="53">
        <v>-0.75959036970000005</v>
      </c>
      <c r="J2245" s="53">
        <v>-78.614655439000003</v>
      </c>
      <c r="K2245" s="246">
        <v>45358</v>
      </c>
      <c r="L2245" s="53" t="s">
        <v>25</v>
      </c>
      <c r="M2245" s="53" t="s">
        <v>17</v>
      </c>
      <c r="N2245" s="247">
        <v>0.39583333333333331</v>
      </c>
      <c r="O2245" s="247">
        <v>0.41666666666666669</v>
      </c>
      <c r="P2245" s="53">
        <v>24.29</v>
      </c>
      <c r="Q2245" s="53" t="s">
        <v>46</v>
      </c>
      <c r="R2245" s="53" t="s">
        <v>47</v>
      </c>
      <c r="S2245" s="53" t="s">
        <v>83</v>
      </c>
      <c r="T2245" s="53"/>
      <c r="U2245" s="53" t="s">
        <v>50</v>
      </c>
    </row>
    <row r="2246" spans="1:21" s="186" customFormat="1" ht="14.25" customHeight="1" x14ac:dyDescent="0.25">
      <c r="A2246" s="53" t="str">
        <f>IFERROR(VLOOKUP(D2246,[28]CODIGOS!$A$1:$I$1872,2,0),"CODIGO INVALIDO ")</f>
        <v>ZONA 3</v>
      </c>
      <c r="B2246" s="53" t="str">
        <f>IFERROR(VLOOKUP(D2246,[28]CODIGOS!$A$1:$I$1872,3,0),"CODIGO INVALIDO ")</f>
        <v>COTOPAXI</v>
      </c>
      <c r="C2246" s="53" t="str">
        <f>IFERROR(VLOOKUP(D2246,[28]CODIGOS!$A$1:$I$1872,4,0),"CODIGO INVALIDO ")</f>
        <v>LATACUNGA</v>
      </c>
      <c r="D2246" s="53" t="s">
        <v>1760</v>
      </c>
      <c r="E2246" s="53" t="str">
        <f>IFERROR(VLOOKUP(D2246,[29]CODIGOS!$A$1:$I$1872,6,0),"CODIGO INVALIDO ")</f>
        <v>LATACUNGA</v>
      </c>
      <c r="F2246" s="53" t="str">
        <f>IFERROR(VLOOKUP(D2246,[29]CODIGOS!$A$1:$I$1872,7,0),"CODIGO INVALIDO ")</f>
        <v>POALO</v>
      </c>
      <c r="G2246" s="53" t="str">
        <f>IFERROR(VLOOKUP(D2246,[29]CODIGOS!$A$1:$I$1872,8,0),"CODIGO INVALIDO ")</f>
        <v>POALO 1</v>
      </c>
      <c r="H2246" s="53" t="s">
        <v>2725</v>
      </c>
      <c r="I2246" s="53">
        <v>-0.65244445200000001</v>
      </c>
      <c r="J2246" s="53">
        <v>-78.597311059999996</v>
      </c>
      <c r="K2246" s="246">
        <v>45367</v>
      </c>
      <c r="L2246" s="53" t="s">
        <v>25</v>
      </c>
      <c r="M2246" s="53" t="s">
        <v>17</v>
      </c>
      <c r="N2246" s="247">
        <v>0.4375</v>
      </c>
      <c r="O2246" s="247">
        <v>0.5</v>
      </c>
      <c r="P2246" s="53">
        <v>8</v>
      </c>
      <c r="Q2246" s="53" t="s">
        <v>46</v>
      </c>
      <c r="R2246" s="53" t="s">
        <v>47</v>
      </c>
      <c r="S2246" s="53" t="s">
        <v>176</v>
      </c>
      <c r="T2246" s="53"/>
      <c r="U2246" s="53" t="s">
        <v>50</v>
      </c>
    </row>
    <row r="2247" spans="1:21" s="186" customFormat="1" ht="14.25" customHeight="1" x14ac:dyDescent="0.25">
      <c r="A2247" s="53" t="str">
        <f>IFERROR(VLOOKUP(D2247,[28]CODIGOS!$A$1:$I$1872,2,0),"CODIGO INVALIDO ")</f>
        <v>ZONA 3</v>
      </c>
      <c r="B2247" s="53" t="str">
        <f>IFERROR(VLOOKUP(D2247,[28]CODIGOS!$A$1:$I$1872,3,0),"CODIGO INVALIDO ")</f>
        <v>COTOPAXI</v>
      </c>
      <c r="C2247" s="53" t="str">
        <f>IFERROR(VLOOKUP(D2247,[28]CODIGOS!$A$1:$I$1872,4,0),"CODIGO INVALIDO ")</f>
        <v>LATACUNGA</v>
      </c>
      <c r="D2247" s="53" t="s">
        <v>1760</v>
      </c>
      <c r="E2247" s="53" t="str">
        <f>IFERROR(VLOOKUP(D2247,[29]CODIGOS!$A$1:$I$1872,6,0),"CODIGO INVALIDO ")</f>
        <v>LATACUNGA</v>
      </c>
      <c r="F2247" s="53" t="str">
        <f>IFERROR(VLOOKUP(D2247,[29]CODIGOS!$A$1:$I$1872,7,0),"CODIGO INVALIDO ")</f>
        <v>POALO</v>
      </c>
      <c r="G2247" s="53" t="str">
        <f>IFERROR(VLOOKUP(D2247,[29]CODIGOS!$A$1:$I$1872,8,0),"CODIGO INVALIDO ")</f>
        <v>POALO 1</v>
      </c>
      <c r="H2247" s="53" t="s">
        <v>2726</v>
      </c>
      <c r="I2247" s="53">
        <v>-0.86453899999999995</v>
      </c>
      <c r="J2247" s="53">
        <v>-78.599537999999995</v>
      </c>
      <c r="K2247" s="246">
        <v>45387</v>
      </c>
      <c r="L2247" s="53" t="s">
        <v>25</v>
      </c>
      <c r="M2247" s="53" t="s">
        <v>17</v>
      </c>
      <c r="N2247" s="247">
        <v>0.52777777777777779</v>
      </c>
      <c r="O2247" s="247">
        <v>0.74097222222222225</v>
      </c>
      <c r="P2247" s="53">
        <v>6.06</v>
      </c>
      <c r="Q2247" s="53" t="s">
        <v>46</v>
      </c>
      <c r="R2247" s="53" t="s">
        <v>47</v>
      </c>
      <c r="S2247" s="53" t="s">
        <v>83</v>
      </c>
      <c r="T2247" s="53"/>
      <c r="U2247" s="53" t="s">
        <v>50</v>
      </c>
    </row>
    <row r="2248" spans="1:21" s="186" customFormat="1" ht="14.25" customHeight="1" x14ac:dyDescent="0.25">
      <c r="A2248" s="53" t="str">
        <f>IFERROR(VLOOKUP(D2248,[28]CODIGOS!$A$1:$I$1872,2,0),"CODIGO INVALIDO ")</f>
        <v>ZONA 3</v>
      </c>
      <c r="B2248" s="53" t="str">
        <f>IFERROR(VLOOKUP(D2248,[28]CODIGOS!$A$1:$I$1872,3,0),"CODIGO INVALIDO ")</f>
        <v>COTOPAXI</v>
      </c>
      <c r="C2248" s="53" t="str">
        <f>IFERROR(VLOOKUP(D2248,[28]CODIGOS!$A$1:$I$1872,4,0),"CODIGO INVALIDO ")</f>
        <v>LATACUNGA</v>
      </c>
      <c r="D2248" s="53" t="s">
        <v>1760</v>
      </c>
      <c r="E2248" s="53" t="str">
        <f>IFERROR(VLOOKUP(D2248,[29]CODIGOS!$A$1:$I$1872,6,0),"CODIGO INVALIDO ")</f>
        <v>LATACUNGA</v>
      </c>
      <c r="F2248" s="53" t="str">
        <f>IFERROR(VLOOKUP(D2248,[29]CODIGOS!$A$1:$I$1872,7,0),"CODIGO INVALIDO ")</f>
        <v>POALO</v>
      </c>
      <c r="G2248" s="53" t="str">
        <f>IFERROR(VLOOKUP(D2248,[29]CODIGOS!$A$1:$I$1872,8,0),"CODIGO INVALIDO ")</f>
        <v>POALO 1</v>
      </c>
      <c r="H2248" s="53" t="s">
        <v>354</v>
      </c>
      <c r="I2248" s="53">
        <v>-0.81578240000000002</v>
      </c>
      <c r="J2248" s="53">
        <v>-78.630555000000001</v>
      </c>
      <c r="K2248" s="246">
        <v>45393</v>
      </c>
      <c r="L2248" s="53" t="s">
        <v>25</v>
      </c>
      <c r="M2248" s="53" t="s">
        <v>17</v>
      </c>
      <c r="N2248" s="247">
        <v>0.53125</v>
      </c>
      <c r="O2248" s="247">
        <v>0.65833333333333333</v>
      </c>
      <c r="P2248" s="53">
        <v>5.74</v>
      </c>
      <c r="Q2248" s="53" t="s">
        <v>46</v>
      </c>
      <c r="R2248" s="53" t="s">
        <v>47</v>
      </c>
      <c r="S2248" s="53" t="s">
        <v>216</v>
      </c>
      <c r="T2248" s="53"/>
      <c r="U2248" s="53" t="s">
        <v>50</v>
      </c>
    </row>
    <row r="2249" spans="1:21" s="186" customFormat="1" ht="14.25" customHeight="1" x14ac:dyDescent="0.25">
      <c r="A2249" s="53" t="str">
        <f>IFERROR(VLOOKUP(D2249,[28]CODIGOS!$A$1:$I$1872,2,0),"CODIGO INVALIDO ")</f>
        <v>ZONA 3</v>
      </c>
      <c r="B2249" s="53" t="str">
        <f>IFERROR(VLOOKUP(D2249,[28]CODIGOS!$A$1:$I$1872,3,0),"CODIGO INVALIDO ")</f>
        <v>COTOPAXI</v>
      </c>
      <c r="C2249" s="53" t="str">
        <f>IFERROR(VLOOKUP(D2249,[28]CODIGOS!$A$1:$I$1872,4,0),"CODIGO INVALIDO ")</f>
        <v>LATACUNGA</v>
      </c>
      <c r="D2249" s="53" t="s">
        <v>1760</v>
      </c>
      <c r="E2249" s="53" t="str">
        <f>IFERROR(VLOOKUP(D2249,[29]CODIGOS!$A$1:$I$1872,6,0),"CODIGO INVALIDO ")</f>
        <v>LATACUNGA</v>
      </c>
      <c r="F2249" s="53" t="str">
        <f>IFERROR(VLOOKUP(D2249,[29]CODIGOS!$A$1:$I$1872,7,0),"CODIGO INVALIDO ")</f>
        <v>POALO</v>
      </c>
      <c r="G2249" s="53" t="str">
        <f>IFERROR(VLOOKUP(D2249,[29]CODIGOS!$A$1:$I$1872,8,0),"CODIGO INVALIDO ")</f>
        <v>POALO 1</v>
      </c>
      <c r="H2249" s="53" t="s">
        <v>2727</v>
      </c>
      <c r="I2249" s="53">
        <v>-0.853222066459283</v>
      </c>
      <c r="J2249" s="53">
        <v>-78.599537999999995</v>
      </c>
      <c r="K2249" s="246">
        <v>45419</v>
      </c>
      <c r="L2249" s="53" t="s">
        <v>25</v>
      </c>
      <c r="M2249" s="53" t="s">
        <v>17</v>
      </c>
      <c r="N2249" s="247">
        <v>0.4375</v>
      </c>
      <c r="O2249" s="247">
        <v>0.75208333333333333</v>
      </c>
      <c r="P2249" s="53">
        <v>14</v>
      </c>
      <c r="Q2249" s="53" t="s">
        <v>46</v>
      </c>
      <c r="R2249" s="53" t="s">
        <v>47</v>
      </c>
      <c r="S2249" s="53" t="s">
        <v>83</v>
      </c>
      <c r="T2249" s="53"/>
      <c r="U2249" s="53" t="s">
        <v>50</v>
      </c>
    </row>
    <row r="2250" spans="1:21" s="186" customFormat="1" ht="14.25" customHeight="1" x14ac:dyDescent="0.25">
      <c r="A2250" s="53" t="str">
        <f>IFERROR(VLOOKUP(D2250,[28]CODIGOS!$A$1:$I$1872,2,0),"CODIGO INVALIDO ")</f>
        <v>ZONA 3</v>
      </c>
      <c r="B2250" s="53" t="str">
        <f>IFERROR(VLOOKUP(D2250,[28]CODIGOS!$A$1:$I$1872,3,0),"CODIGO INVALIDO ")</f>
        <v>COTOPAXI</v>
      </c>
      <c r="C2250" s="53" t="str">
        <f>IFERROR(VLOOKUP(D2250,[28]CODIGOS!$A$1:$I$1872,4,0),"CODIGO INVALIDO ")</f>
        <v>LATACUNGA</v>
      </c>
      <c r="D2250" s="53" t="s">
        <v>1760</v>
      </c>
      <c r="E2250" s="53" t="str">
        <f>IFERROR(VLOOKUP(D2250,[29]CODIGOS!$A$1:$I$1872,6,0),"CODIGO INVALIDO ")</f>
        <v>LATACUNGA</v>
      </c>
      <c r="F2250" s="53" t="str">
        <f>IFERROR(VLOOKUP(D2250,[29]CODIGOS!$A$1:$I$1872,7,0),"CODIGO INVALIDO ")</f>
        <v>POALO</v>
      </c>
      <c r="G2250" s="53" t="str">
        <f>IFERROR(VLOOKUP(D2250,[29]CODIGOS!$A$1:$I$1872,8,0),"CODIGO INVALIDO ")</f>
        <v>POALO 1</v>
      </c>
      <c r="H2250" s="53" t="s">
        <v>2728</v>
      </c>
      <c r="I2250" s="53">
        <v>-0.86635200000000001</v>
      </c>
      <c r="J2250" s="53">
        <v>-78.653976</v>
      </c>
      <c r="K2250" s="246">
        <v>45428</v>
      </c>
      <c r="L2250" s="53" t="s">
        <v>25</v>
      </c>
      <c r="M2250" s="53" t="s">
        <v>17</v>
      </c>
      <c r="N2250" s="247">
        <v>0.45555555555555555</v>
      </c>
      <c r="O2250" s="247">
        <v>0.71250000000000002</v>
      </c>
      <c r="P2250" s="53">
        <v>7.29</v>
      </c>
      <c r="Q2250" s="53" t="s">
        <v>46</v>
      </c>
      <c r="R2250" s="53" t="s">
        <v>47</v>
      </c>
      <c r="S2250" s="53" t="s">
        <v>83</v>
      </c>
      <c r="T2250" s="53"/>
      <c r="U2250" s="53" t="s">
        <v>50</v>
      </c>
    </row>
    <row r="2251" spans="1:21" s="186" customFormat="1" ht="14.25" customHeight="1" x14ac:dyDescent="0.25">
      <c r="A2251" s="53" t="str">
        <f>IFERROR(VLOOKUP(D2251,[28]CODIGOS!$A$1:$I$1872,2,0),"CODIGO INVALIDO ")</f>
        <v>ZONA 3</v>
      </c>
      <c r="B2251" s="53" t="str">
        <f>IFERROR(VLOOKUP(D2251,[28]CODIGOS!$A$1:$I$1872,3,0),"CODIGO INVALIDO ")</f>
        <v>COTOPAXI</v>
      </c>
      <c r="C2251" s="53" t="str">
        <f>IFERROR(VLOOKUP(D2251,[28]CODIGOS!$A$1:$I$1872,4,0),"CODIGO INVALIDO ")</f>
        <v>LATACUNGA</v>
      </c>
      <c r="D2251" s="53" t="s">
        <v>104</v>
      </c>
      <c r="E2251" s="53" t="str">
        <f>IFERROR(VLOOKUP(D2251,[29]CODIGOS!$A$1:$I$1872,6,0),"CODIGO INVALIDO ")</f>
        <v>LATACUNGA</v>
      </c>
      <c r="F2251" s="53" t="str">
        <f>IFERROR(VLOOKUP(D2251,[29]CODIGOS!$A$1:$I$1872,7,0),"CODIGO INVALIDO ")</f>
        <v>JOSEGUANGO</v>
      </c>
      <c r="G2251" s="53" t="str">
        <f>IFERROR(VLOOKUP(D2251,[29]CODIGOS!$A$1:$I$1872,8,0),"CODIGO INVALIDO ")</f>
        <v>JOSEGUANGO 1</v>
      </c>
      <c r="H2251" s="53" t="s">
        <v>2729</v>
      </c>
      <c r="I2251" s="53">
        <v>-0.75156559873083995</v>
      </c>
      <c r="J2251" s="53">
        <v>-78.609935045242295</v>
      </c>
      <c r="K2251" s="246">
        <v>45434</v>
      </c>
      <c r="L2251" s="53" t="s">
        <v>25</v>
      </c>
      <c r="M2251" s="53" t="s">
        <v>17</v>
      </c>
      <c r="N2251" s="247">
        <v>0.625</v>
      </c>
      <c r="O2251" s="247">
        <v>0.72499999999999998</v>
      </c>
      <c r="P2251" s="53">
        <v>12.74</v>
      </c>
      <c r="Q2251" s="53" t="s">
        <v>46</v>
      </c>
      <c r="R2251" s="53" t="s">
        <v>47</v>
      </c>
      <c r="S2251" s="53" t="s">
        <v>176</v>
      </c>
      <c r="T2251" s="53"/>
      <c r="U2251" s="53" t="s">
        <v>50</v>
      </c>
    </row>
    <row r="2252" spans="1:21" s="186" customFormat="1" ht="14.25" customHeight="1" x14ac:dyDescent="0.25">
      <c r="A2252" s="53" t="str">
        <f>IFERROR(VLOOKUP(D2252,[28]CODIGOS!$A$1:$I$1872,2,0),"CODIGO INVALIDO ")</f>
        <v>ZONA 3</v>
      </c>
      <c r="B2252" s="53" t="str">
        <f>IFERROR(VLOOKUP(D2252,[28]CODIGOS!$A$1:$I$1872,3,0),"CODIGO INVALIDO ")</f>
        <v>COTOPAXI</v>
      </c>
      <c r="C2252" s="53" t="str">
        <f>IFERROR(VLOOKUP(D2252,[28]CODIGOS!$A$1:$I$1872,4,0),"CODIGO INVALIDO ")</f>
        <v>PUJILI</v>
      </c>
      <c r="D2252" s="53" t="s">
        <v>105</v>
      </c>
      <c r="E2252" s="53" t="str">
        <f>IFERROR(VLOOKUP(D2252,[29]CODIGOS!$A$1:$I$1872,6,0),"CODIGO INVALIDO ")</f>
        <v>DANSANTE</v>
      </c>
      <c r="F2252" s="53" t="str">
        <f>IFERROR(VLOOKUP(D2252,[29]CODIGOS!$A$1:$I$1872,7,0),"CODIGO INVALIDO ")</f>
        <v>PUJILI</v>
      </c>
      <c r="G2252" s="53" t="str">
        <f>IFERROR(VLOOKUP(D2252,[29]CODIGOS!$A$1:$I$1872,8,0),"CODIGO INVALIDO ")</f>
        <v>PUJILI 1</v>
      </c>
      <c r="H2252" s="53" t="s">
        <v>2730</v>
      </c>
      <c r="I2252" s="53">
        <v>-0.93351763614776095</v>
      </c>
      <c r="J2252" s="53">
        <v>-78.610256910324097</v>
      </c>
      <c r="K2252" s="246">
        <v>45475</v>
      </c>
      <c r="L2252" s="53" t="s">
        <v>25</v>
      </c>
      <c r="M2252" s="53" t="s">
        <v>17</v>
      </c>
      <c r="N2252" s="247">
        <v>0.5</v>
      </c>
      <c r="O2252" s="247">
        <v>0.66666666666666663</v>
      </c>
      <c r="P2252" s="53">
        <v>12.94</v>
      </c>
      <c r="Q2252" s="53" t="s">
        <v>46</v>
      </c>
      <c r="R2252" s="53" t="s">
        <v>47</v>
      </c>
      <c r="S2252" s="53" t="s">
        <v>1185</v>
      </c>
      <c r="T2252" s="53"/>
      <c r="U2252" s="53" t="s">
        <v>50</v>
      </c>
    </row>
    <row r="2253" spans="1:21" s="186" customFormat="1" ht="14.25" customHeight="1" x14ac:dyDescent="0.25">
      <c r="A2253" s="53" t="str">
        <f>IFERROR(VLOOKUP(D2253,[28]CODIGOS!$A$1:$I$1872,2,0),"CODIGO INVALIDO ")</f>
        <v>ZONA 3</v>
      </c>
      <c r="B2253" s="53" t="str">
        <f>IFERROR(VLOOKUP(D2253,[28]CODIGOS!$A$1:$I$1872,3,0),"CODIGO INVALIDO ")</f>
        <v>COTOPAXI</v>
      </c>
      <c r="C2253" s="53" t="str">
        <f>IFERROR(VLOOKUP(D2253,[28]CODIGOS!$A$1:$I$1872,4,0),"CODIGO INVALIDO ")</f>
        <v>LATACUNGA</v>
      </c>
      <c r="D2253" s="53" t="s">
        <v>104</v>
      </c>
      <c r="E2253" s="53" t="str">
        <f>IFERROR(VLOOKUP(D2253,[29]CODIGOS!$A$1:$I$1872,6,0),"CODIGO INVALIDO ")</f>
        <v>LATACUNGA</v>
      </c>
      <c r="F2253" s="53" t="str">
        <f>IFERROR(VLOOKUP(D2253,[29]CODIGOS!$A$1:$I$1872,7,0),"CODIGO INVALIDO ")</f>
        <v>JOSEGUANGO</v>
      </c>
      <c r="G2253" s="53" t="str">
        <f>IFERROR(VLOOKUP(D2253,[29]CODIGOS!$A$1:$I$1872,8,0),"CODIGO INVALIDO ")</f>
        <v>JOSEGUANGO 1</v>
      </c>
      <c r="H2253" s="53" t="s">
        <v>2731</v>
      </c>
      <c r="I2253" s="53">
        <v>-1.048182419</v>
      </c>
      <c r="J2253" s="53">
        <v>-78.576729608999997</v>
      </c>
      <c r="K2253" s="246">
        <v>45477</v>
      </c>
      <c r="L2253" s="53" t="s">
        <v>25</v>
      </c>
      <c r="M2253" s="53" t="s">
        <v>17</v>
      </c>
      <c r="N2253" s="247">
        <v>0.33333333333333331</v>
      </c>
      <c r="O2253" s="247">
        <v>0.65416666666666667</v>
      </c>
      <c r="P2253" s="53">
        <v>3.6</v>
      </c>
      <c r="Q2253" s="53" t="s">
        <v>46</v>
      </c>
      <c r="R2253" s="53" t="s">
        <v>47</v>
      </c>
      <c r="S2253" s="53" t="s">
        <v>75</v>
      </c>
      <c r="T2253" s="53" t="s">
        <v>382</v>
      </c>
      <c r="U2253" s="53" t="s">
        <v>50</v>
      </c>
    </row>
    <row r="2254" spans="1:21" s="186" customFormat="1" ht="14.25" customHeight="1" x14ac:dyDescent="0.2">
      <c r="A2254" s="53" t="str">
        <f>IFERROR(VLOOKUP(D2254,[28]CODIGOS!$A$1:$I$1872,2,0),"CODIGO INVALIDO ")</f>
        <v>ZONA 3</v>
      </c>
      <c r="B2254" s="53" t="str">
        <f>IFERROR(VLOOKUP(D2254,[28]CODIGOS!$A$1:$I$1872,3,0),"CODIGO INVALIDO ")</f>
        <v>COTOPAXI</v>
      </c>
      <c r="C2254" s="53" t="str">
        <f>IFERROR(VLOOKUP(D2254,[28]CODIGOS!$A$1:$I$1872,4,0),"CODIGO INVALIDO ")</f>
        <v>PUJILI</v>
      </c>
      <c r="D2254" s="53" t="s">
        <v>105</v>
      </c>
      <c r="E2254" s="53" t="str">
        <f>IFERROR(VLOOKUP(D2254,[29]CODIGOS!$A$1:$I$1872,6,0),"CODIGO INVALIDO ")</f>
        <v>DANSANTE</v>
      </c>
      <c r="F2254" s="53" t="str">
        <f>IFERROR(VLOOKUP(D2254,[29]CODIGOS!$A$1:$I$1872,7,0),"CODIGO INVALIDO ")</f>
        <v>PUJILI</v>
      </c>
      <c r="G2254" s="53" t="str">
        <f>IFERROR(VLOOKUP(D2254,[29]CODIGOS!$A$1:$I$1872,8,0),"CODIGO INVALIDO ")</f>
        <v>PUJILI 1</v>
      </c>
      <c r="H2254" s="53" t="s">
        <v>2732</v>
      </c>
      <c r="I2254" s="53">
        <v>-0.93351763614776095</v>
      </c>
      <c r="J2254" s="53">
        <v>-78.610256910324097</v>
      </c>
      <c r="K2254" s="246">
        <v>45478</v>
      </c>
      <c r="L2254" s="53" t="s">
        <v>25</v>
      </c>
      <c r="M2254" s="53" t="s">
        <v>17</v>
      </c>
      <c r="N2254" s="247">
        <v>0.67013888888888884</v>
      </c>
      <c r="O2254" s="247">
        <v>0.75</v>
      </c>
      <c r="P2254" s="53">
        <v>3.57</v>
      </c>
      <c r="Q2254" s="53" t="s">
        <v>46</v>
      </c>
      <c r="R2254" s="53" t="s">
        <v>47</v>
      </c>
      <c r="S2254" s="55" t="s">
        <v>696</v>
      </c>
      <c r="T2254" s="53"/>
      <c r="U2254" s="53" t="s">
        <v>50</v>
      </c>
    </row>
    <row r="2255" spans="1:21" s="186" customFormat="1" ht="14.25" customHeight="1" x14ac:dyDescent="0.25">
      <c r="A2255" s="53" t="str">
        <f>IFERROR(VLOOKUP(D2255,[28]CODIGOS!$A$1:$I$1872,2,0),"CODIGO INVALIDO ")</f>
        <v>ZONA 3</v>
      </c>
      <c r="B2255" s="53" t="str">
        <f>IFERROR(VLOOKUP(D2255,[28]CODIGOS!$A$1:$I$1872,3,0),"CODIGO INVALIDO ")</f>
        <v>COTOPAXI</v>
      </c>
      <c r="C2255" s="53" t="str">
        <f>IFERROR(VLOOKUP(D2255,[28]CODIGOS!$A$1:$I$1872,4,0),"CODIGO INVALIDO ")</f>
        <v>LATACUNGA</v>
      </c>
      <c r="D2255" s="53" t="s">
        <v>1760</v>
      </c>
      <c r="E2255" s="53" t="str">
        <f>IFERROR(VLOOKUP(D2255,[29]CODIGOS!$A$1:$I$1872,6,0),"CODIGO INVALIDO ")</f>
        <v>LATACUNGA</v>
      </c>
      <c r="F2255" s="53" t="str">
        <f>IFERROR(VLOOKUP(D2255,[29]CODIGOS!$A$1:$I$1872,7,0),"CODIGO INVALIDO ")</f>
        <v>POALO</v>
      </c>
      <c r="G2255" s="53" t="str">
        <f>IFERROR(VLOOKUP(D2255,[29]CODIGOS!$A$1:$I$1872,8,0),"CODIGO INVALIDO ")</f>
        <v>POALO 1</v>
      </c>
      <c r="H2255" s="53" t="s">
        <v>2733</v>
      </c>
      <c r="I2255" s="53">
        <v>-0.860527586756203</v>
      </c>
      <c r="J2255" s="53">
        <v>-78.592865467071505</v>
      </c>
      <c r="K2255" s="246">
        <v>45481</v>
      </c>
      <c r="L2255" s="53" t="s">
        <v>25</v>
      </c>
      <c r="M2255" s="53" t="s">
        <v>17</v>
      </c>
      <c r="N2255" s="247">
        <v>0.54166666666666663</v>
      </c>
      <c r="O2255" s="247">
        <v>0.70833333333333337</v>
      </c>
      <c r="P2255" s="53">
        <v>1.56</v>
      </c>
      <c r="Q2255" s="53" t="s">
        <v>46</v>
      </c>
      <c r="R2255" s="53" t="s">
        <v>47</v>
      </c>
      <c r="S2255" s="53" t="s">
        <v>75</v>
      </c>
      <c r="T2255" s="53" t="s">
        <v>467</v>
      </c>
      <c r="U2255" s="53" t="s">
        <v>50</v>
      </c>
    </row>
    <row r="2256" spans="1:21" s="186" customFormat="1" ht="14.25" customHeight="1" x14ac:dyDescent="0.25">
      <c r="A2256" s="53" t="str">
        <f>IFERROR(VLOOKUP(D2256,[28]CODIGOS!$A$1:$I$1872,2,0),"CODIGO INVALIDO ")</f>
        <v>ZONA 3</v>
      </c>
      <c r="B2256" s="53" t="str">
        <f>IFERROR(VLOOKUP(D2256,[28]CODIGOS!$A$1:$I$1872,3,0),"CODIGO INVALIDO ")</f>
        <v>COTOPAXI</v>
      </c>
      <c r="C2256" s="53" t="str">
        <f>IFERROR(VLOOKUP(D2256,[28]CODIGOS!$A$1:$I$1872,4,0),"CODIGO INVALIDO ")</f>
        <v>PUJILI</v>
      </c>
      <c r="D2256" s="53" t="s">
        <v>105</v>
      </c>
      <c r="E2256" s="53" t="str">
        <f>IFERROR(VLOOKUP(D2256,[29]CODIGOS!$A$1:$I$1872,6,0),"CODIGO INVALIDO ")</f>
        <v>DANSANTE</v>
      </c>
      <c r="F2256" s="53" t="str">
        <f>IFERROR(VLOOKUP(D2256,[29]CODIGOS!$A$1:$I$1872,7,0),"CODIGO INVALIDO ")</f>
        <v>PUJILI</v>
      </c>
      <c r="G2256" s="53" t="str">
        <f>IFERROR(VLOOKUP(D2256,[29]CODIGOS!$A$1:$I$1872,8,0),"CODIGO INVALIDO ")</f>
        <v>PUJILI 1</v>
      </c>
      <c r="H2256" s="53" t="s">
        <v>2734</v>
      </c>
      <c r="I2256" s="53">
        <v>-0.83807459998659395</v>
      </c>
      <c r="J2256" s="53">
        <v>-78.667827844619694</v>
      </c>
      <c r="K2256" s="246">
        <v>45482</v>
      </c>
      <c r="L2256" s="53" t="s">
        <v>25</v>
      </c>
      <c r="M2256" s="53" t="s">
        <v>17</v>
      </c>
      <c r="N2256" s="247">
        <v>0.48958333333333331</v>
      </c>
      <c r="O2256" s="247">
        <v>0.5625</v>
      </c>
      <c r="P2256" s="53">
        <v>3.68</v>
      </c>
      <c r="Q2256" s="53" t="s">
        <v>46</v>
      </c>
      <c r="R2256" s="53" t="s">
        <v>47</v>
      </c>
      <c r="S2256" s="53" t="s">
        <v>1508</v>
      </c>
      <c r="T2256" s="53" t="s">
        <v>1094</v>
      </c>
      <c r="U2256" s="53" t="s">
        <v>50</v>
      </c>
    </row>
    <row r="2257" spans="1:21" s="186" customFormat="1" ht="14.25" customHeight="1" x14ac:dyDescent="0.25">
      <c r="A2257" s="53" t="str">
        <f>IFERROR(VLOOKUP(D2257,[28]CODIGOS!$A$1:$I$1872,2,0),"CODIGO INVALIDO ")</f>
        <v>ZONA 3</v>
      </c>
      <c r="B2257" s="53" t="str">
        <f>IFERROR(VLOOKUP(D2257,[28]CODIGOS!$A$1:$I$1872,3,0),"CODIGO INVALIDO ")</f>
        <v>COTOPAXI</v>
      </c>
      <c r="C2257" s="53" t="str">
        <f>IFERROR(VLOOKUP(D2257,[28]CODIGOS!$A$1:$I$1872,4,0),"CODIGO INVALIDO ")</f>
        <v>PUJILI</v>
      </c>
      <c r="D2257" s="53" t="s">
        <v>105</v>
      </c>
      <c r="E2257" s="53" t="str">
        <f>IFERROR(VLOOKUP(D2257,[29]CODIGOS!$A$1:$I$1872,6,0),"CODIGO INVALIDO ")</f>
        <v>DANSANTE</v>
      </c>
      <c r="F2257" s="53" t="str">
        <f>IFERROR(VLOOKUP(D2257,[29]CODIGOS!$A$1:$I$1872,7,0),"CODIGO INVALIDO ")</f>
        <v>PUJILI</v>
      </c>
      <c r="G2257" s="53" t="str">
        <f>IFERROR(VLOOKUP(D2257,[29]CODIGOS!$A$1:$I$1872,8,0),"CODIGO INVALIDO ")</f>
        <v>PUJILI 1</v>
      </c>
      <c r="H2257" s="53" t="s">
        <v>2730</v>
      </c>
      <c r="I2257" s="53">
        <v>-0.93579179999999995</v>
      </c>
      <c r="J2257" s="53">
        <v>-78.610288999999995</v>
      </c>
      <c r="K2257" s="246">
        <v>45483</v>
      </c>
      <c r="L2257" s="53" t="s">
        <v>25</v>
      </c>
      <c r="M2257" s="53" t="s">
        <v>17</v>
      </c>
      <c r="N2257" s="247">
        <v>0.41666666666666669</v>
      </c>
      <c r="O2257" s="247">
        <v>0.66666666666666663</v>
      </c>
      <c r="P2257" s="53">
        <v>11.45</v>
      </c>
      <c r="Q2257" s="53" t="s">
        <v>46</v>
      </c>
      <c r="R2257" s="53" t="s">
        <v>47</v>
      </c>
      <c r="S2257" s="53" t="s">
        <v>1185</v>
      </c>
      <c r="T2257" s="53"/>
      <c r="U2257" s="53" t="s">
        <v>50</v>
      </c>
    </row>
    <row r="2258" spans="1:21" s="186" customFormat="1" ht="14.25" customHeight="1" x14ac:dyDescent="0.25">
      <c r="A2258" s="53" t="str">
        <f>IFERROR(VLOOKUP(D2258,[28]CODIGOS!$A$1:$I$1872,2,0),"CODIGO INVALIDO ")</f>
        <v>ZONA 3</v>
      </c>
      <c r="B2258" s="53" t="str">
        <f>IFERROR(VLOOKUP(D2258,[28]CODIGOS!$A$1:$I$1872,3,0),"CODIGO INVALIDO ")</f>
        <v>COTOPAXI</v>
      </c>
      <c r="C2258" s="53" t="str">
        <f>IFERROR(VLOOKUP(D2258,[28]CODIGOS!$A$1:$I$1872,4,0),"CODIGO INVALIDO ")</f>
        <v>LATACUNGA</v>
      </c>
      <c r="D2258" s="53" t="s">
        <v>1760</v>
      </c>
      <c r="E2258" s="53" t="str">
        <f>IFERROR(VLOOKUP(D2258,[29]CODIGOS!$A$1:$I$1872,6,0),"CODIGO INVALIDO ")</f>
        <v>LATACUNGA</v>
      </c>
      <c r="F2258" s="53" t="str">
        <f>IFERROR(VLOOKUP(D2258,[29]CODIGOS!$A$1:$I$1872,7,0),"CODIGO INVALIDO ")</f>
        <v>POALO</v>
      </c>
      <c r="G2258" s="53" t="str">
        <f>IFERROR(VLOOKUP(D2258,[29]CODIGOS!$A$1:$I$1872,8,0),"CODIGO INVALIDO ")</f>
        <v>POALO 1</v>
      </c>
      <c r="H2258" s="53" t="s">
        <v>2735</v>
      </c>
      <c r="I2258" s="53">
        <v>-0.97481792641843501</v>
      </c>
      <c r="J2258" s="53">
        <v>-78.699188232421804</v>
      </c>
      <c r="K2258" s="246">
        <v>45519</v>
      </c>
      <c r="L2258" s="53" t="s">
        <v>25</v>
      </c>
      <c r="M2258" s="53" t="s">
        <v>17</v>
      </c>
      <c r="N2258" s="247">
        <v>0.43055555555555558</v>
      </c>
      <c r="O2258" s="247">
        <v>0.68333333333333335</v>
      </c>
      <c r="P2258" s="53">
        <v>23.52</v>
      </c>
      <c r="Q2258" s="53" t="s">
        <v>46</v>
      </c>
      <c r="R2258" s="53" t="s">
        <v>47</v>
      </c>
      <c r="S2258" s="53" t="s">
        <v>83</v>
      </c>
      <c r="T2258" s="53"/>
      <c r="U2258" s="53" t="s">
        <v>50</v>
      </c>
    </row>
    <row r="2259" spans="1:21" s="186" customFormat="1" ht="14.25" customHeight="1" x14ac:dyDescent="0.25">
      <c r="A2259" s="53" t="str">
        <f>IFERROR(VLOOKUP(D2259,[28]CODIGOS!$A$1:$I$1872,2,0),"CODIGO INVALIDO ")</f>
        <v>ZONA 3</v>
      </c>
      <c r="B2259" s="53" t="str">
        <f>IFERROR(VLOOKUP(D2259,[28]CODIGOS!$A$1:$I$1872,3,0),"CODIGO INVALIDO ")</f>
        <v>COTOPAXI</v>
      </c>
      <c r="C2259" s="53" t="str">
        <f>IFERROR(VLOOKUP(D2259,[28]CODIGOS!$A$1:$I$1872,4,0),"CODIGO INVALIDO ")</f>
        <v>LATACUNGA</v>
      </c>
      <c r="D2259" s="53" t="s">
        <v>104</v>
      </c>
      <c r="E2259" s="53" t="str">
        <f>IFERROR(VLOOKUP(D2259,[29]CODIGOS!$A$1:$I$1872,6,0),"CODIGO INVALIDO ")</f>
        <v>LATACUNGA</v>
      </c>
      <c r="F2259" s="53" t="str">
        <f>IFERROR(VLOOKUP(D2259,[29]CODIGOS!$A$1:$I$1872,7,0),"CODIGO INVALIDO ")</f>
        <v>JOSEGUANGO</v>
      </c>
      <c r="G2259" s="53" t="str">
        <f>IFERROR(VLOOKUP(D2259,[29]CODIGOS!$A$1:$I$1872,8,0),"CODIGO INVALIDO ")</f>
        <v>JOSEGUANGO 1</v>
      </c>
      <c r="H2259" s="53" t="s">
        <v>2729</v>
      </c>
      <c r="I2259" s="53">
        <v>-0.75249892616000003</v>
      </c>
      <c r="J2259" s="53">
        <v>-78.609906855899993</v>
      </c>
      <c r="K2259" s="246">
        <v>45524</v>
      </c>
      <c r="L2259" s="53" t="s">
        <v>25</v>
      </c>
      <c r="M2259" s="53" t="s">
        <v>17</v>
      </c>
      <c r="N2259" s="247">
        <v>0.4861111111111111</v>
      </c>
      <c r="O2259" s="247">
        <v>0.66666666666666663</v>
      </c>
      <c r="P2259" s="53">
        <v>17.5</v>
      </c>
      <c r="Q2259" s="53" t="s">
        <v>46</v>
      </c>
      <c r="R2259" s="53" t="s">
        <v>47</v>
      </c>
      <c r="S2259" s="53" t="s">
        <v>83</v>
      </c>
      <c r="T2259" s="53"/>
      <c r="U2259" s="53" t="s">
        <v>50</v>
      </c>
    </row>
    <row r="2260" spans="1:21" s="186" customFormat="1" ht="14.25" customHeight="1" x14ac:dyDescent="0.25">
      <c r="A2260" s="53" t="str">
        <f>IFERROR(VLOOKUP(D2260,[28]CODIGOS!$A$1:$I$1872,2,0),"CODIGO INVALIDO ")</f>
        <v>ZONA 3</v>
      </c>
      <c r="B2260" s="53" t="str">
        <f>IFERROR(VLOOKUP(D2260,[28]CODIGOS!$A$1:$I$1872,3,0),"CODIGO INVALIDO ")</f>
        <v>COTOPAXI</v>
      </c>
      <c r="C2260" s="53" t="str">
        <f>IFERROR(VLOOKUP(D2260,[28]CODIGOS!$A$1:$I$1872,4,0),"CODIGO INVALIDO ")</f>
        <v>LATACUNGA</v>
      </c>
      <c r="D2260" s="53" t="s">
        <v>1760</v>
      </c>
      <c r="E2260" s="53" t="str">
        <f>IFERROR(VLOOKUP(D2260,[29]CODIGOS!$A$1:$I$1872,6,0),"CODIGO INVALIDO ")</f>
        <v>LATACUNGA</v>
      </c>
      <c r="F2260" s="53" t="str">
        <f>IFERROR(VLOOKUP(D2260,[29]CODIGOS!$A$1:$I$1872,7,0),"CODIGO INVALIDO ")</f>
        <v>POALO</v>
      </c>
      <c r="G2260" s="53" t="str">
        <f>IFERROR(VLOOKUP(D2260,[29]CODIGOS!$A$1:$I$1872,8,0),"CODIGO INVALIDO ")</f>
        <v>POALO 1</v>
      </c>
      <c r="H2260" s="53" t="s">
        <v>2736</v>
      </c>
      <c r="I2260" s="53">
        <v>-0.83080829</v>
      </c>
      <c r="J2260" s="53">
        <v>-78.648862155000003</v>
      </c>
      <c r="K2260" s="246">
        <v>45549</v>
      </c>
      <c r="L2260" s="53" t="s">
        <v>25</v>
      </c>
      <c r="M2260" s="53" t="s">
        <v>17</v>
      </c>
      <c r="N2260" s="247">
        <v>0.44444444444444442</v>
      </c>
      <c r="O2260" s="247">
        <v>0.6875</v>
      </c>
      <c r="P2260" s="53">
        <v>4.96</v>
      </c>
      <c r="Q2260" s="53" t="s">
        <v>46</v>
      </c>
      <c r="R2260" s="53" t="s">
        <v>47</v>
      </c>
      <c r="S2260" s="53" t="s">
        <v>83</v>
      </c>
      <c r="T2260" s="53"/>
      <c r="U2260" s="53" t="s">
        <v>50</v>
      </c>
    </row>
    <row r="2261" spans="1:21" s="186" customFormat="1" ht="14.25" customHeight="1" x14ac:dyDescent="0.25">
      <c r="A2261" s="53" t="str">
        <f>IFERROR(VLOOKUP(D2261,[28]CODIGOS!$A$1:$I$1872,2,0),"CODIGO INVALIDO ")</f>
        <v>ZONA 3</v>
      </c>
      <c r="B2261" s="53" t="str">
        <f>IFERROR(VLOOKUP(D2261,[28]CODIGOS!$A$1:$I$1872,3,0),"CODIGO INVALIDO ")</f>
        <v>COTOPAXI</v>
      </c>
      <c r="C2261" s="53" t="str">
        <f>IFERROR(VLOOKUP(D2261,[28]CODIGOS!$A$1:$I$1872,4,0),"CODIGO INVALIDO ")</f>
        <v>LATACUNGA</v>
      </c>
      <c r="D2261" s="53" t="s">
        <v>104</v>
      </c>
      <c r="E2261" s="53" t="str">
        <f>IFERROR(VLOOKUP(D2261,[29]CODIGOS!$A$1:$I$1872,6,0),"CODIGO INVALIDO ")</f>
        <v>LATACUNGA</v>
      </c>
      <c r="F2261" s="53" t="str">
        <f>IFERROR(VLOOKUP(D2261,[29]CODIGOS!$A$1:$I$1872,7,0),"CODIGO INVALIDO ")</f>
        <v>JOSEGUANGO</v>
      </c>
      <c r="G2261" s="53" t="str">
        <f>IFERROR(VLOOKUP(D2261,[29]CODIGOS!$A$1:$I$1872,8,0),"CODIGO INVALIDO ")</f>
        <v>JOSEGUANGO 1</v>
      </c>
      <c r="H2261" s="53" t="s">
        <v>2737</v>
      </c>
      <c r="I2261" s="53">
        <v>-0.88421400000000006</v>
      </c>
      <c r="J2261" s="53">
        <v>-78.619709</v>
      </c>
      <c r="K2261" s="246">
        <v>45580</v>
      </c>
      <c r="L2261" s="53" t="s">
        <v>25</v>
      </c>
      <c r="M2261" s="53" t="s">
        <v>17</v>
      </c>
      <c r="N2261" s="247">
        <v>0.41666666666666669</v>
      </c>
      <c r="O2261" s="247">
        <v>0.24305555555555555</v>
      </c>
      <c r="P2261" s="53">
        <v>58.9</v>
      </c>
      <c r="Q2261" s="53" t="s">
        <v>46</v>
      </c>
      <c r="R2261" s="53" t="s">
        <v>47</v>
      </c>
      <c r="S2261" s="53" t="s">
        <v>83</v>
      </c>
      <c r="T2261" s="53"/>
      <c r="U2261" s="53" t="s">
        <v>50</v>
      </c>
    </row>
    <row r="2262" spans="1:21" s="186" customFormat="1" ht="14.25" customHeight="1" x14ac:dyDescent="0.25">
      <c r="A2262" s="53" t="str">
        <f>IFERROR(VLOOKUP(D2262,[28]CODIGOS!$A$1:$I$1872,2,0),"CODIGO INVALIDO ")</f>
        <v>ZONA 3</v>
      </c>
      <c r="B2262" s="53" t="str">
        <f>IFERROR(VLOOKUP(D2262,[28]CODIGOS!$A$1:$I$1872,3,0),"CODIGO INVALIDO ")</f>
        <v>COTOPAXI</v>
      </c>
      <c r="C2262" s="53" t="str">
        <f>IFERROR(VLOOKUP(D2262,[28]CODIGOS!$A$1:$I$1872,4,0),"CODIGO INVALIDO ")</f>
        <v>LATACUNGA</v>
      </c>
      <c r="D2262" s="53" t="s">
        <v>104</v>
      </c>
      <c r="E2262" s="53" t="str">
        <f>IFERROR(VLOOKUP(D2262,[29]CODIGOS!$A$1:$I$1872,6,0),"CODIGO INVALIDO ")</f>
        <v>LATACUNGA</v>
      </c>
      <c r="F2262" s="53" t="str">
        <f>IFERROR(VLOOKUP(D2262,[29]CODIGOS!$A$1:$I$1872,7,0),"CODIGO INVALIDO ")</f>
        <v>JOSEGUANGO</v>
      </c>
      <c r="G2262" s="53" t="str">
        <f>IFERROR(VLOOKUP(D2262,[29]CODIGOS!$A$1:$I$1872,8,0),"CODIGO INVALIDO ")</f>
        <v>JOSEGUANGO 1</v>
      </c>
      <c r="H2262" s="53" t="s">
        <v>2738</v>
      </c>
      <c r="I2262" s="53">
        <v>-0.94887900000000003</v>
      </c>
      <c r="J2262" s="53">
        <v>-78.606637000000006</v>
      </c>
      <c r="K2262" s="246">
        <v>45617</v>
      </c>
      <c r="L2262" s="53" t="s">
        <v>25</v>
      </c>
      <c r="M2262" s="53" t="s">
        <v>17</v>
      </c>
      <c r="N2262" s="247">
        <v>0.33333333333333331</v>
      </c>
      <c r="O2262" s="247">
        <v>0.58333333333333337</v>
      </c>
      <c r="P2262" s="53">
        <v>10.37</v>
      </c>
      <c r="Q2262" s="53" t="s">
        <v>46</v>
      </c>
      <c r="R2262" s="53" t="s">
        <v>47</v>
      </c>
      <c r="S2262" s="53" t="s">
        <v>83</v>
      </c>
      <c r="T2262" s="53"/>
      <c r="U2262" s="53" t="s">
        <v>50</v>
      </c>
    </row>
    <row r="2263" spans="1:21" s="186" customFormat="1" ht="14.25" customHeight="1" x14ac:dyDescent="0.25">
      <c r="A2263" s="53" t="str">
        <f>IFERROR(VLOOKUP(D2263,[28]CODIGOS!$A$1:$I$1872,2,0),"CODIGO INVALIDO ")</f>
        <v>ZONA 3</v>
      </c>
      <c r="B2263" s="53" t="str">
        <f>IFERROR(VLOOKUP(D2263,[28]CODIGOS!$A$1:$I$1872,3,0),"CODIGO INVALIDO ")</f>
        <v>COTOPAXI</v>
      </c>
      <c r="C2263" s="53" t="str">
        <f>IFERROR(VLOOKUP(D2263,[28]CODIGOS!$A$1:$I$1872,4,0),"CODIGO INVALIDO ")</f>
        <v>LATACUNGA</v>
      </c>
      <c r="D2263" s="53" t="s">
        <v>104</v>
      </c>
      <c r="E2263" s="53" t="str">
        <f>IFERROR(VLOOKUP(D2263,[29]CODIGOS!$A$1:$I$1872,6,0),"CODIGO INVALIDO ")</f>
        <v>LATACUNGA</v>
      </c>
      <c r="F2263" s="53" t="str">
        <f>IFERROR(VLOOKUP(D2263,[29]CODIGOS!$A$1:$I$1872,7,0),"CODIGO INVALIDO ")</f>
        <v>JOSEGUANGO</v>
      </c>
      <c r="G2263" s="53" t="str">
        <f>IFERROR(VLOOKUP(D2263,[29]CODIGOS!$A$1:$I$1872,8,0),"CODIGO INVALIDO ")</f>
        <v>JOSEGUANGO 1</v>
      </c>
      <c r="H2263" s="53" t="s">
        <v>2739</v>
      </c>
      <c r="I2263" s="53">
        <v>-0.94257268603066902</v>
      </c>
      <c r="J2263" s="53">
        <v>-79.257101322678594</v>
      </c>
      <c r="K2263" s="246">
        <v>45619</v>
      </c>
      <c r="L2263" s="53" t="s">
        <v>25</v>
      </c>
      <c r="M2263" s="53" t="s">
        <v>17</v>
      </c>
      <c r="N2263" s="247">
        <v>0.4375</v>
      </c>
      <c r="O2263" s="247">
        <v>0.66666666666666663</v>
      </c>
      <c r="P2263" s="53">
        <v>11.19</v>
      </c>
      <c r="Q2263" s="53" t="s">
        <v>46</v>
      </c>
      <c r="R2263" s="53" t="s">
        <v>47</v>
      </c>
      <c r="S2263" s="53" t="s">
        <v>329</v>
      </c>
      <c r="T2263" s="53"/>
      <c r="U2263" s="53" t="s">
        <v>50</v>
      </c>
    </row>
    <row r="2264" spans="1:21" s="186" customFormat="1" ht="14.25" customHeight="1" x14ac:dyDescent="0.25">
      <c r="A2264" s="53" t="str">
        <f>IFERROR(VLOOKUP(D2264,[28]CODIGOS!$A$1:$I$1872,2,0),"CODIGO INVALIDO ")</f>
        <v>ZONA 3</v>
      </c>
      <c r="B2264" s="53" t="str">
        <f>IFERROR(VLOOKUP(D2264,[28]CODIGOS!$A$1:$I$1872,3,0),"CODIGO INVALIDO ")</f>
        <v>TUNGURAHUA</v>
      </c>
      <c r="C2264" s="53" t="str">
        <f>IFERROR(VLOOKUP(D2264,[28]CODIGOS!$A$1:$I$1872,4,0),"CODIGO INVALIDO ")</f>
        <v>AMBATO</v>
      </c>
      <c r="D2264" s="53" t="s">
        <v>2740</v>
      </c>
      <c r="E2264" s="53" t="str">
        <f>IFERROR(VLOOKUP(D2264,[29]CODIGOS!$A$1:$I$1872,6,0),"CODIGO INVALIDO ")</f>
        <v>AMBATO SUR</v>
      </c>
      <c r="F2264" s="53" t="str">
        <f>IFERROR(VLOOKUP(D2264,[29]CODIGOS!$A$1:$I$1872,7,0),"CODIGO INVALIDO ")</f>
        <v>PISHIDATA</v>
      </c>
      <c r="G2264" s="53" t="str">
        <f>IFERROR(VLOOKUP(D2264,[29]CODIGOS!$A$1:$I$1872,8,0),"CODIGO INVALIDO ")</f>
        <v>PISHIDATA 1</v>
      </c>
      <c r="H2264" s="53" t="s">
        <v>2741</v>
      </c>
      <c r="I2264" s="53">
        <v>-1.2902918426300001</v>
      </c>
      <c r="J2264" s="53">
        <v>-78.630306899999994</v>
      </c>
      <c r="K2264" s="246">
        <v>45309</v>
      </c>
      <c r="L2264" s="53" t="s">
        <v>97</v>
      </c>
      <c r="M2264" s="53" t="s">
        <v>17</v>
      </c>
      <c r="N2264" s="247">
        <v>0.70833333333333337</v>
      </c>
      <c r="O2264" s="247">
        <v>0.75</v>
      </c>
      <c r="P2264" s="53">
        <v>5.67</v>
      </c>
      <c r="Q2264" s="53" t="s">
        <v>46</v>
      </c>
      <c r="R2264" s="53" t="s">
        <v>47</v>
      </c>
      <c r="S2264" s="53" t="s">
        <v>75</v>
      </c>
      <c r="T2264" s="53" t="s">
        <v>427</v>
      </c>
      <c r="U2264" s="53" t="s">
        <v>50</v>
      </c>
    </row>
    <row r="2265" spans="1:21" s="186" customFormat="1" ht="14.25" customHeight="1" x14ac:dyDescent="0.25">
      <c r="A2265" s="53" t="str">
        <f>IFERROR(VLOOKUP(D2265,[28]CODIGOS!$A$1:$I$1872,2,0),"CODIGO INVALIDO ")</f>
        <v>ZONA 3</v>
      </c>
      <c r="B2265" s="53" t="str">
        <f>IFERROR(VLOOKUP(D2265,[28]CODIGOS!$A$1:$I$1872,3,0),"CODIGO INVALIDO ")</f>
        <v>TUNGURAHUA</v>
      </c>
      <c r="C2265" s="53" t="str">
        <f>IFERROR(VLOOKUP(D2265,[28]CODIGOS!$A$1:$I$1872,4,0),"CODIGO INVALIDO ")</f>
        <v>SAN PEDRO DE PELILEO</v>
      </c>
      <c r="D2265" s="53" t="s">
        <v>1820</v>
      </c>
      <c r="E2265" s="53" t="str">
        <f>IFERROR(VLOOKUP(D2265,[29]CODIGOS!$A$1:$I$1872,6,0),"CODIGO INVALIDO ")</f>
        <v>PATATE</v>
      </c>
      <c r="F2265" s="53" t="str">
        <f>IFERROR(VLOOKUP(D2265,[29]CODIGOS!$A$1:$I$1872,7,0),"CODIGO INVALIDO ")</f>
        <v>SALASACA</v>
      </c>
      <c r="G2265" s="53" t="str">
        <f>IFERROR(VLOOKUP(D2265,[29]CODIGOS!$A$1:$I$1872,8,0),"CODIGO INVALIDO ")</f>
        <v>SALASACA 2</v>
      </c>
      <c r="H2265" s="53" t="s">
        <v>2742</v>
      </c>
      <c r="I2265" s="53">
        <v>-1.3246015645388201</v>
      </c>
      <c r="J2265" s="53">
        <v>-78.573632968721299</v>
      </c>
      <c r="K2265" s="246">
        <v>45311</v>
      </c>
      <c r="L2265" s="53" t="s">
        <v>97</v>
      </c>
      <c r="M2265" s="53" t="s">
        <v>17</v>
      </c>
      <c r="N2265" s="247">
        <v>0.375</v>
      </c>
      <c r="O2265" s="247">
        <v>0.77430555555555547</v>
      </c>
      <c r="P2265" s="53">
        <v>8.49</v>
      </c>
      <c r="Q2265" s="53" t="s">
        <v>46</v>
      </c>
      <c r="R2265" s="53" t="s">
        <v>47</v>
      </c>
      <c r="S2265" s="53" t="s">
        <v>467</v>
      </c>
      <c r="T2265" s="53" t="s">
        <v>427</v>
      </c>
      <c r="U2265" s="53" t="s">
        <v>50</v>
      </c>
    </row>
    <row r="2266" spans="1:21" s="186" customFormat="1" ht="14.25" customHeight="1" x14ac:dyDescent="0.25">
      <c r="A2266" s="53" t="str">
        <f>IFERROR(VLOOKUP(D2266,[28]CODIGOS!$A$1:$I$1872,2,0),"CODIGO INVALIDO ")</f>
        <v>ZONA 3</v>
      </c>
      <c r="B2266" s="53" t="str">
        <f>IFERROR(VLOOKUP(D2266,[28]CODIGOS!$A$1:$I$1872,3,0),"CODIGO INVALIDO ")</f>
        <v>TUNGURAHUA</v>
      </c>
      <c r="C2266" s="53" t="str">
        <f>IFERROR(VLOOKUP(D2266,[28]CODIGOS!$A$1:$I$1872,4,0),"CODIGO INVALIDO ")</f>
        <v>AMBATO</v>
      </c>
      <c r="D2266" s="53" t="s">
        <v>2740</v>
      </c>
      <c r="E2266" s="53" t="str">
        <f>IFERROR(VLOOKUP(D2266,[29]CODIGOS!$A$1:$I$1872,6,0),"CODIGO INVALIDO ")</f>
        <v>AMBATO SUR</v>
      </c>
      <c r="F2266" s="53" t="str">
        <f>IFERROR(VLOOKUP(D2266,[29]CODIGOS!$A$1:$I$1872,7,0),"CODIGO INVALIDO ")</f>
        <v>PISHIDATA</v>
      </c>
      <c r="G2266" s="53" t="str">
        <f>IFERROR(VLOOKUP(D2266,[29]CODIGOS!$A$1:$I$1872,8,0),"CODIGO INVALIDO ")</f>
        <v>PISHIDATA 1</v>
      </c>
      <c r="H2266" s="53" t="s">
        <v>2743</v>
      </c>
      <c r="I2266" s="53">
        <v>-1.271461</v>
      </c>
      <c r="J2266" s="53">
        <v>-78.597553000000005</v>
      </c>
      <c r="K2266" s="246">
        <v>45315</v>
      </c>
      <c r="L2266" s="53" t="s">
        <v>97</v>
      </c>
      <c r="M2266" s="53" t="s">
        <v>17</v>
      </c>
      <c r="N2266" s="247">
        <v>0.75</v>
      </c>
      <c r="O2266" s="247">
        <v>0.96458333333333324</v>
      </c>
      <c r="P2266" s="53">
        <v>8.89</v>
      </c>
      <c r="Q2266" s="53" t="s">
        <v>46</v>
      </c>
      <c r="R2266" s="53" t="s">
        <v>47</v>
      </c>
      <c r="S2266" s="53" t="s">
        <v>83</v>
      </c>
      <c r="T2266" s="53"/>
      <c r="U2266" s="53" t="s">
        <v>50</v>
      </c>
    </row>
    <row r="2267" spans="1:21" s="186" customFormat="1" ht="14.25" customHeight="1" x14ac:dyDescent="0.25">
      <c r="A2267" s="53" t="str">
        <f>IFERROR(VLOOKUP(D2267,[28]CODIGOS!$A$1:$I$1872,2,0),"CODIGO INVALIDO ")</f>
        <v>ZONA 3</v>
      </c>
      <c r="B2267" s="53" t="str">
        <f>IFERROR(VLOOKUP(D2267,[28]CODIGOS!$A$1:$I$1872,3,0),"CODIGO INVALIDO ")</f>
        <v>TUNGURAHUA</v>
      </c>
      <c r="C2267" s="53" t="str">
        <f>IFERROR(VLOOKUP(D2267,[28]CODIGOS!$A$1:$I$1872,4,0),"CODIGO INVALIDO ")</f>
        <v>AMBATO</v>
      </c>
      <c r="D2267" s="53" t="s">
        <v>2744</v>
      </c>
      <c r="E2267" s="53" t="str">
        <f>IFERROR(VLOOKUP(D2267,[29]CODIGOS!$A$1:$I$1872,6,0),"CODIGO INVALIDO ")</f>
        <v>AMBATO SUR</v>
      </c>
      <c r="F2267" s="53" t="str">
        <f>IFERROR(VLOOKUP(D2267,[29]CODIGOS!$A$1:$I$1872,7,0),"CODIGO INVALIDO ")</f>
        <v>HUACHI EL BELEN</v>
      </c>
      <c r="G2267" s="53" t="str">
        <f>IFERROR(VLOOKUP(D2267,[29]CODIGOS!$A$1:$I$1872,8,0),"CODIGO INVALIDO ")</f>
        <v>HUACHI EL BELEN 1</v>
      </c>
      <c r="H2267" s="53" t="s">
        <v>2745</v>
      </c>
      <c r="I2267" s="53">
        <v>-1.2906918999999999</v>
      </c>
      <c r="J2267" s="53">
        <v>-78.633676989999998</v>
      </c>
      <c r="K2267" s="246">
        <v>45343</v>
      </c>
      <c r="L2267" s="53" t="s">
        <v>97</v>
      </c>
      <c r="M2267" s="53" t="s">
        <v>17</v>
      </c>
      <c r="N2267" s="247">
        <v>0.72222222222222221</v>
      </c>
      <c r="O2267" s="247">
        <v>0.80069444444444438</v>
      </c>
      <c r="P2267" s="53">
        <v>5.79</v>
      </c>
      <c r="Q2267" s="53" t="s">
        <v>46</v>
      </c>
      <c r="R2267" s="53" t="s">
        <v>47</v>
      </c>
      <c r="S2267" s="53" t="s">
        <v>75</v>
      </c>
      <c r="T2267" s="53"/>
      <c r="U2267" s="53" t="s">
        <v>50</v>
      </c>
    </row>
    <row r="2268" spans="1:21" s="186" customFormat="1" ht="14.25" customHeight="1" x14ac:dyDescent="0.25">
      <c r="A2268" s="53" t="str">
        <f>IFERROR(VLOOKUP(D2268,[28]CODIGOS!$A$1:$I$1872,2,0),"CODIGO INVALIDO ")</f>
        <v>ZONA 3</v>
      </c>
      <c r="B2268" s="53" t="str">
        <f>IFERROR(VLOOKUP(D2268,[28]CODIGOS!$A$1:$I$1872,3,0),"CODIGO INVALIDO ")</f>
        <v>TUNGURAHUA</v>
      </c>
      <c r="C2268" s="53" t="str">
        <f>IFERROR(VLOOKUP(D2268,[28]CODIGOS!$A$1:$I$1872,4,0),"CODIGO INVALIDO ")</f>
        <v>BAÑOS DE AGUA SANTA</v>
      </c>
      <c r="D2268" s="53" t="s">
        <v>630</v>
      </c>
      <c r="E2268" s="53" t="str">
        <f>IFERROR(VLOOKUP(D2268,[29]CODIGOS!$A$1:$I$1872,6,0),"CODIGO INVALIDO ")</f>
        <v>BAÑOS</v>
      </c>
      <c r="F2268" s="53" t="str">
        <f>IFERROR(VLOOKUP(D2268,[29]CODIGOS!$A$1:$I$1872,7,0),"CODIGO INVALIDO ")</f>
        <v>RIO NEGRO</v>
      </c>
      <c r="G2268" s="53" t="str">
        <f>IFERROR(VLOOKUP(D2268,[29]CODIGOS!$A$1:$I$1872,8,0),"CODIGO INVALIDO ")</f>
        <v>RIO NEGRO 1</v>
      </c>
      <c r="H2268" s="53" t="s">
        <v>2746</v>
      </c>
      <c r="I2268" s="53">
        <v>-1.4133944049145499</v>
      </c>
      <c r="J2268" s="53">
        <v>-78.219907229852595</v>
      </c>
      <c r="K2268" s="246">
        <v>45349</v>
      </c>
      <c r="L2268" s="53" t="s">
        <v>97</v>
      </c>
      <c r="M2268" s="53" t="s">
        <v>17</v>
      </c>
      <c r="N2268" s="247">
        <v>8.1944444444444445E-2</v>
      </c>
      <c r="O2268" s="247">
        <v>0.38611111111111113</v>
      </c>
      <c r="P2268" s="53">
        <v>4.6100000000000003</v>
      </c>
      <c r="Q2268" s="53" t="s">
        <v>46</v>
      </c>
      <c r="R2268" s="53" t="s">
        <v>47</v>
      </c>
      <c r="S2268" s="53" t="s">
        <v>75</v>
      </c>
      <c r="T2268" s="53" t="s">
        <v>467</v>
      </c>
      <c r="U2268" s="53" t="s">
        <v>50</v>
      </c>
    </row>
    <row r="2269" spans="1:21" s="186" customFormat="1" ht="14.25" customHeight="1" x14ac:dyDescent="0.25">
      <c r="A2269" s="53" t="str">
        <f>IFERROR(VLOOKUP(D2269,[28]CODIGOS!$A$1:$I$1872,2,0),"CODIGO INVALIDO ")</f>
        <v>ZONA 3</v>
      </c>
      <c r="B2269" s="53" t="str">
        <f>IFERROR(VLOOKUP(D2269,[28]CODIGOS!$A$1:$I$1872,3,0),"CODIGO INVALIDO ")</f>
        <v>TUNGURAHUA</v>
      </c>
      <c r="C2269" s="53" t="str">
        <f>IFERROR(VLOOKUP(D2269,[28]CODIGOS!$A$1:$I$1872,4,0),"CODIGO INVALIDO ")</f>
        <v>SAN PEDRO DE PELILEO</v>
      </c>
      <c r="D2269" s="53" t="s">
        <v>2747</v>
      </c>
      <c r="E2269" s="53" t="str">
        <f>IFERROR(VLOOKUP(D2269,[29]CODIGOS!$A$1:$I$1872,6,0),"CODIGO INVALIDO ")</f>
        <v>PATATE</v>
      </c>
      <c r="F2269" s="53" t="str">
        <f>IFERROR(VLOOKUP(D2269,[29]CODIGOS!$A$1:$I$1872,7,0),"CODIGO INVALIDO ")</f>
        <v>GARCIA MORENO</v>
      </c>
      <c r="G2269" s="53" t="str">
        <f>IFERROR(VLOOKUP(D2269,[29]CODIGOS!$A$1:$I$1872,8,0),"CODIGO INVALIDO ")</f>
        <v>GARCIA MORENO 1</v>
      </c>
      <c r="H2269" s="53" t="s">
        <v>2748</v>
      </c>
      <c r="I2269" s="53">
        <v>-1.31712456672892</v>
      </c>
      <c r="J2269" s="53">
        <v>-78.531771572416602</v>
      </c>
      <c r="K2269" s="246">
        <v>45364</v>
      </c>
      <c r="L2269" s="53" t="s">
        <v>97</v>
      </c>
      <c r="M2269" s="53" t="s">
        <v>17</v>
      </c>
      <c r="N2269" s="247">
        <v>0.625</v>
      </c>
      <c r="O2269" s="247">
        <v>0.71180555555555547</v>
      </c>
      <c r="P2269" s="53">
        <v>14.63</v>
      </c>
      <c r="Q2269" s="53" t="s">
        <v>46</v>
      </c>
      <c r="R2269" s="53" t="s">
        <v>47</v>
      </c>
      <c r="S2269" s="53" t="s">
        <v>83</v>
      </c>
      <c r="T2269" s="53"/>
      <c r="U2269" s="53" t="s">
        <v>50</v>
      </c>
    </row>
    <row r="2270" spans="1:21" s="186" customFormat="1" ht="14.25" customHeight="1" x14ac:dyDescent="0.25">
      <c r="A2270" s="53" t="str">
        <f>IFERROR(VLOOKUP(D2270,[28]CODIGOS!$A$1:$I$1872,2,0),"CODIGO INVALIDO ")</f>
        <v>ZONA 3</v>
      </c>
      <c r="B2270" s="53" t="str">
        <f>IFERROR(VLOOKUP(D2270,[28]CODIGOS!$A$1:$I$1872,3,0),"CODIGO INVALIDO ")</f>
        <v>TUNGURAHUA</v>
      </c>
      <c r="C2270" s="53" t="str">
        <f>IFERROR(VLOOKUP(D2270,[28]CODIGOS!$A$1:$I$1872,4,0),"CODIGO INVALIDO ")</f>
        <v>AMBATO</v>
      </c>
      <c r="D2270" s="53" t="s">
        <v>471</v>
      </c>
      <c r="E2270" s="53" t="str">
        <f>IFERROR(VLOOKUP(D2270,[29]CODIGOS!$A$1:$I$1872,6,0),"CODIGO INVALIDO ")</f>
        <v>AMBATO SUR</v>
      </c>
      <c r="F2270" s="53" t="str">
        <f>IFERROR(VLOOKUP(D2270,[29]CODIGOS!$A$1:$I$1872,7,0),"CODIGO INVALIDO ")</f>
        <v>SANTA ROSA</v>
      </c>
      <c r="G2270" s="53" t="str">
        <f>IFERROR(VLOOKUP(D2270,[29]CODIGOS!$A$1:$I$1872,8,0),"CODIGO INVALIDO ")</f>
        <v>SANTA ROSA 1</v>
      </c>
      <c r="H2270" s="53" t="s">
        <v>2749</v>
      </c>
      <c r="I2270" s="53">
        <v>-1.28032722760384</v>
      </c>
      <c r="J2270" s="53">
        <v>-78.657476468444102</v>
      </c>
      <c r="K2270" s="246">
        <v>45386</v>
      </c>
      <c r="L2270" s="53" t="s">
        <v>97</v>
      </c>
      <c r="M2270" s="53" t="s">
        <v>17</v>
      </c>
      <c r="N2270" s="247">
        <v>0.375</v>
      </c>
      <c r="O2270" s="247">
        <v>0.66875000000000007</v>
      </c>
      <c r="P2270" s="53">
        <v>3.88</v>
      </c>
      <c r="Q2270" s="53" t="s">
        <v>46</v>
      </c>
      <c r="R2270" s="53" t="s">
        <v>47</v>
      </c>
      <c r="S2270" s="53" t="s">
        <v>75</v>
      </c>
      <c r="T2270" s="53" t="s">
        <v>451</v>
      </c>
      <c r="U2270" s="53" t="s">
        <v>50</v>
      </c>
    </row>
    <row r="2271" spans="1:21" s="186" customFormat="1" ht="14.25" customHeight="1" x14ac:dyDescent="0.25">
      <c r="A2271" s="53" t="str">
        <f>IFERROR(VLOOKUP(D2271,[28]CODIGOS!$A$1:$I$1872,2,0),"CODIGO INVALIDO ")</f>
        <v>ZONA 3</v>
      </c>
      <c r="B2271" s="53" t="str">
        <f>IFERROR(VLOOKUP(D2271,[28]CODIGOS!$A$1:$I$1872,3,0),"CODIGO INVALIDO ")</f>
        <v>TUNGURAHUA</v>
      </c>
      <c r="C2271" s="53" t="str">
        <f>IFERROR(VLOOKUP(D2271,[28]CODIGOS!$A$1:$I$1872,4,0),"CODIGO INVALIDO ")</f>
        <v>SAN PEDRO DE PELILEO</v>
      </c>
      <c r="D2271" s="53" t="s">
        <v>2750</v>
      </c>
      <c r="E2271" s="53" t="str">
        <f>IFERROR(VLOOKUP(D2271,[29]CODIGOS!$A$1:$I$1872,6,0),"CODIGO INVALIDO ")</f>
        <v>PATATE</v>
      </c>
      <c r="F2271" s="53" t="str">
        <f>IFERROR(VLOOKUP(D2271,[29]CODIGOS!$A$1:$I$1872,7,0),"CODIGO INVALIDO ")</f>
        <v>COTALO</v>
      </c>
      <c r="G2271" s="53" t="str">
        <f>IFERROR(VLOOKUP(D2271,[29]CODIGOS!$A$1:$I$1872,8,0),"CODIGO INVALIDO ")</f>
        <v>COTALO 1</v>
      </c>
      <c r="H2271" s="53" t="s">
        <v>836</v>
      </c>
      <c r="I2271" s="53">
        <v>-1.39975524549381</v>
      </c>
      <c r="J2271" s="53">
        <v>-78.531071271706793</v>
      </c>
      <c r="K2271" s="246">
        <v>45386</v>
      </c>
      <c r="L2271" s="53" t="s">
        <v>97</v>
      </c>
      <c r="M2271" s="53" t="s">
        <v>17</v>
      </c>
      <c r="N2271" s="247">
        <v>0.54166666666666663</v>
      </c>
      <c r="O2271" s="247">
        <v>0.69236111111111109</v>
      </c>
      <c r="P2271" s="53">
        <v>9.99</v>
      </c>
      <c r="Q2271" s="53" t="s">
        <v>46</v>
      </c>
      <c r="R2271" s="53" t="s">
        <v>47</v>
      </c>
      <c r="S2271" s="53" t="s">
        <v>48</v>
      </c>
      <c r="T2271" s="53"/>
      <c r="U2271" s="53" t="s">
        <v>50</v>
      </c>
    </row>
    <row r="2272" spans="1:21" s="186" customFormat="1" ht="14.25" customHeight="1" x14ac:dyDescent="0.25">
      <c r="A2272" s="53" t="str">
        <f>IFERROR(VLOOKUP(D2272,[28]CODIGOS!$A$1:$I$1872,2,0),"CODIGO INVALIDO ")</f>
        <v>ZONA 3</v>
      </c>
      <c r="B2272" s="53" t="str">
        <f>IFERROR(VLOOKUP(D2272,[28]CODIGOS!$A$1:$I$1872,3,0),"CODIGO INVALIDO ")</f>
        <v>TUNGURAHUA</v>
      </c>
      <c r="C2272" s="53" t="str">
        <f>IFERROR(VLOOKUP(D2272,[28]CODIGOS!$A$1:$I$1872,4,0),"CODIGO INVALIDO ")</f>
        <v>AMBATO</v>
      </c>
      <c r="D2272" s="53" t="s">
        <v>1811</v>
      </c>
      <c r="E2272" s="53" t="str">
        <f>IFERROR(VLOOKUP(D2272,[29]CODIGOS!$A$1:$I$1872,6,0),"CODIGO INVALIDO ")</f>
        <v>AMBATO NORTE</v>
      </c>
      <c r="F2272" s="53" t="str">
        <f>IFERROR(VLOOKUP(D2272,[29]CODIGOS!$A$1:$I$1872,7,0),"CODIGO INVALIDO ")</f>
        <v>IZAMBA</v>
      </c>
      <c r="G2272" s="53" t="str">
        <f>IFERROR(VLOOKUP(D2272,[29]CODIGOS!$A$1:$I$1872,8,0),"CODIGO INVALIDO ")</f>
        <v>IZAMBA 1</v>
      </c>
      <c r="H2272" s="53" t="s">
        <v>2751</v>
      </c>
      <c r="I2272" s="53">
        <v>-1.2366710000000001</v>
      </c>
      <c r="J2272" s="53">
        <v>-78.684656000000004</v>
      </c>
      <c r="K2272" s="246">
        <v>45388</v>
      </c>
      <c r="L2272" s="53" t="s">
        <v>97</v>
      </c>
      <c r="M2272" s="53" t="s">
        <v>17</v>
      </c>
      <c r="N2272" s="247">
        <v>0.5625</v>
      </c>
      <c r="O2272" s="247">
        <v>0.60416666666666663</v>
      </c>
      <c r="P2272" s="53">
        <v>3.05</v>
      </c>
      <c r="Q2272" s="53" t="s">
        <v>46</v>
      </c>
      <c r="R2272" s="53" t="s">
        <v>47</v>
      </c>
      <c r="S2272" s="53" t="s">
        <v>75</v>
      </c>
      <c r="T2272" s="53" t="s">
        <v>416</v>
      </c>
      <c r="U2272" s="53" t="s">
        <v>50</v>
      </c>
    </row>
    <row r="2273" spans="1:21" s="186" customFormat="1" ht="14.25" customHeight="1" x14ac:dyDescent="0.25">
      <c r="A2273" s="53" t="str">
        <f>IFERROR(VLOOKUP(D2273,[28]CODIGOS!$A$1:$I$1872,2,0),"CODIGO INVALIDO ")</f>
        <v>ZONA 3</v>
      </c>
      <c r="B2273" s="53" t="str">
        <f>IFERROR(VLOOKUP(D2273,[28]CODIGOS!$A$1:$I$1872,3,0),"CODIGO INVALIDO ")</f>
        <v>TUNGURAHUA</v>
      </c>
      <c r="C2273" s="53" t="str">
        <f>IFERROR(VLOOKUP(D2273,[28]CODIGOS!$A$1:$I$1872,4,0),"CODIGO INVALIDO ")</f>
        <v>QUERO</v>
      </c>
      <c r="D2273" s="53" t="s">
        <v>1784</v>
      </c>
      <c r="E2273" s="53" t="str">
        <f>IFERROR(VLOOKUP(D2273,[29]CODIGOS!$A$1:$I$1872,6,0),"CODIGO INVALIDO ")</f>
        <v>QUERO</v>
      </c>
      <c r="F2273" s="53" t="str">
        <f>IFERROR(VLOOKUP(D2273,[29]CODIGOS!$A$1:$I$1872,7,0),"CODIGO INVALIDO ")</f>
        <v>QUERO</v>
      </c>
      <c r="G2273" s="53" t="str">
        <f>IFERROR(VLOOKUP(D2273,[29]CODIGOS!$A$1:$I$1872,8,0),"CODIGO INVALIDO ")</f>
        <v>QUERO 1</v>
      </c>
      <c r="H2273" s="53" t="s">
        <v>2752</v>
      </c>
      <c r="I2273" s="53">
        <v>-1.39676583907719</v>
      </c>
      <c r="J2273" s="53">
        <v>-78.606042428191699</v>
      </c>
      <c r="K2273" s="246">
        <v>45419</v>
      </c>
      <c r="L2273" s="53" t="s">
        <v>97</v>
      </c>
      <c r="M2273" s="53" t="s">
        <v>17</v>
      </c>
      <c r="N2273" s="247">
        <v>0.45833333333333331</v>
      </c>
      <c r="O2273" s="247">
        <v>0.53125</v>
      </c>
      <c r="P2273" s="53">
        <v>23.18</v>
      </c>
      <c r="Q2273" s="53" t="s">
        <v>46</v>
      </c>
      <c r="R2273" s="53" t="s">
        <v>47</v>
      </c>
      <c r="S2273" s="53" t="s">
        <v>83</v>
      </c>
      <c r="T2273" s="53" t="s">
        <v>216</v>
      </c>
      <c r="U2273" s="53" t="s">
        <v>50</v>
      </c>
    </row>
    <row r="2274" spans="1:21" s="186" customFormat="1" ht="14.25" customHeight="1" x14ac:dyDescent="0.25">
      <c r="A2274" s="53" t="str">
        <f>IFERROR(VLOOKUP(D2274,[28]CODIGOS!$A$1:$I$1872,2,0),"CODIGO INVALIDO ")</f>
        <v>ZONA 3</v>
      </c>
      <c r="B2274" s="53" t="str">
        <f>IFERROR(VLOOKUP(D2274,[28]CODIGOS!$A$1:$I$1872,3,0),"CODIGO INVALIDO ")</f>
        <v>TUNGURAHUA</v>
      </c>
      <c r="C2274" s="53" t="str">
        <f>IFERROR(VLOOKUP(D2274,[28]CODIGOS!$A$1:$I$1872,4,0),"CODIGO INVALIDO ")</f>
        <v>SAN PEDRO DE PELILEO</v>
      </c>
      <c r="D2274" s="53" t="s">
        <v>431</v>
      </c>
      <c r="E2274" s="53" t="str">
        <f>IFERROR(VLOOKUP(D2274,[29]CODIGOS!$A$1:$I$1872,6,0),"CODIGO INVALIDO ")</f>
        <v>PATATE</v>
      </c>
      <c r="F2274" s="53" t="str">
        <f>IFERROR(VLOOKUP(D2274,[29]CODIGOS!$A$1:$I$1872,7,0),"CODIGO INVALIDO ")</f>
        <v>COTALO</v>
      </c>
      <c r="G2274" s="53" t="str">
        <f>IFERROR(VLOOKUP(D2274,[29]CODIGOS!$A$1:$I$1872,8,0),"CODIGO INVALIDO ")</f>
        <v>COTALO 2</v>
      </c>
      <c r="H2274" s="53" t="s">
        <v>2753</v>
      </c>
      <c r="I2274" s="53">
        <v>-1.3860523549696599</v>
      </c>
      <c r="J2274" s="53">
        <v>-78.531905195970396</v>
      </c>
      <c r="K2274" s="246">
        <v>45446</v>
      </c>
      <c r="L2274" s="53" t="s">
        <v>97</v>
      </c>
      <c r="M2274" s="53" t="s">
        <v>17</v>
      </c>
      <c r="N2274" s="247">
        <v>0.67708333333333337</v>
      </c>
      <c r="O2274" s="247">
        <v>0.77083333333333337</v>
      </c>
      <c r="P2274" s="53">
        <v>12.27</v>
      </c>
      <c r="Q2274" s="53" t="s">
        <v>46</v>
      </c>
      <c r="R2274" s="53" t="s">
        <v>47</v>
      </c>
      <c r="S2274" s="53" t="s">
        <v>83</v>
      </c>
      <c r="T2274" s="53"/>
      <c r="U2274" s="53" t="s">
        <v>50</v>
      </c>
    </row>
    <row r="2275" spans="1:21" s="186" customFormat="1" ht="14.25" customHeight="1" x14ac:dyDescent="0.25">
      <c r="A2275" s="53" t="str">
        <f>IFERROR(VLOOKUP(D2275,[28]CODIGOS!$A$1:$I$1872,2,0),"CODIGO INVALIDO ")</f>
        <v>ZONA 3</v>
      </c>
      <c r="B2275" s="53" t="str">
        <f>IFERROR(VLOOKUP(D2275,[28]CODIGOS!$A$1:$I$1872,3,0),"CODIGO INVALIDO ")</f>
        <v>TUNGURAHUA</v>
      </c>
      <c r="C2275" s="53" t="str">
        <f>IFERROR(VLOOKUP(D2275,[28]CODIGOS!$A$1:$I$1872,4,0),"CODIGO INVALIDO ")</f>
        <v>CEVALLOS</v>
      </c>
      <c r="D2275" s="53" t="s">
        <v>178</v>
      </c>
      <c r="E2275" s="53" t="str">
        <f>IFERROR(VLOOKUP(D2275,[29]CODIGOS!$A$1:$I$1872,6,0),"CODIGO INVALIDO ")</f>
        <v>QUERO</v>
      </c>
      <c r="F2275" s="53" t="str">
        <f>IFERROR(VLOOKUP(D2275,[29]CODIGOS!$A$1:$I$1872,7,0),"CODIGO INVALIDO ")</f>
        <v>CEVALLOS</v>
      </c>
      <c r="G2275" s="53" t="str">
        <f>IFERROR(VLOOKUP(D2275,[29]CODIGOS!$A$1:$I$1872,8,0),"CODIGO INVALIDO ")</f>
        <v>CEVALLOS 1</v>
      </c>
      <c r="H2275" s="53" t="s">
        <v>2754</v>
      </c>
      <c r="I2275" s="53">
        <v>-1.3626989251445201</v>
      </c>
      <c r="J2275" s="53">
        <v>-78.606077541355901</v>
      </c>
      <c r="K2275" s="246">
        <v>45448</v>
      </c>
      <c r="L2275" s="53" t="s">
        <v>97</v>
      </c>
      <c r="M2275" s="53" t="s">
        <v>17</v>
      </c>
      <c r="N2275" s="247">
        <v>0.5625</v>
      </c>
      <c r="O2275" s="247">
        <v>0.66666666666666663</v>
      </c>
      <c r="P2275" s="53">
        <v>3.6</v>
      </c>
      <c r="Q2275" s="53" t="s">
        <v>46</v>
      </c>
      <c r="R2275" s="53" t="s">
        <v>47</v>
      </c>
      <c r="S2275" s="53" t="s">
        <v>83</v>
      </c>
      <c r="T2275" s="53"/>
      <c r="U2275" s="53" t="s">
        <v>50</v>
      </c>
    </row>
    <row r="2276" spans="1:21" s="186" customFormat="1" ht="14.25" customHeight="1" x14ac:dyDescent="0.25">
      <c r="A2276" s="53" t="str">
        <f>IFERROR(VLOOKUP(D2276,[28]CODIGOS!$A$1:$I$1872,2,0),"CODIGO INVALIDO ")</f>
        <v>ZONA 3</v>
      </c>
      <c r="B2276" s="53" t="str">
        <f>IFERROR(VLOOKUP(D2276,[28]CODIGOS!$A$1:$I$1872,3,0),"CODIGO INVALIDO ")</f>
        <v>TUNGURAHUA</v>
      </c>
      <c r="C2276" s="53" t="str">
        <f>IFERROR(VLOOKUP(D2276,[28]CODIGOS!$A$1:$I$1872,4,0),"CODIGO INVALIDO ")</f>
        <v>CEVALLOS</v>
      </c>
      <c r="D2276" s="53" t="s">
        <v>178</v>
      </c>
      <c r="E2276" s="53" t="str">
        <f>IFERROR(VLOOKUP(D2276,[29]CODIGOS!$A$1:$I$1872,6,0),"CODIGO INVALIDO ")</f>
        <v>QUERO</v>
      </c>
      <c r="F2276" s="53" t="str">
        <f>IFERROR(VLOOKUP(D2276,[29]CODIGOS!$A$1:$I$1872,7,0),"CODIGO INVALIDO ")</f>
        <v>CEVALLOS</v>
      </c>
      <c r="G2276" s="53" t="str">
        <f>IFERROR(VLOOKUP(D2276,[29]CODIGOS!$A$1:$I$1872,8,0),"CODIGO INVALIDO ")</f>
        <v>CEVALLOS 1</v>
      </c>
      <c r="H2276" s="53" t="s">
        <v>2755</v>
      </c>
      <c r="I2276" s="53">
        <v>-1.26837058</v>
      </c>
      <c r="J2276" s="53">
        <v>-78.5964254891</v>
      </c>
      <c r="K2276" s="246">
        <v>45475</v>
      </c>
      <c r="L2276" s="53" t="s">
        <v>97</v>
      </c>
      <c r="M2276" s="53" t="s">
        <v>17</v>
      </c>
      <c r="N2276" s="247">
        <v>0.5625</v>
      </c>
      <c r="O2276" s="247">
        <v>0.6875</v>
      </c>
      <c r="P2276" s="53">
        <v>2.0299999999999998</v>
      </c>
      <c r="Q2276" s="53" t="s">
        <v>46</v>
      </c>
      <c r="R2276" s="53" t="s">
        <v>47</v>
      </c>
      <c r="S2276" s="53" t="s">
        <v>48</v>
      </c>
      <c r="T2276" s="53"/>
      <c r="U2276" s="53" t="s">
        <v>50</v>
      </c>
    </row>
    <row r="2277" spans="1:21" s="186" customFormat="1" ht="14.25" customHeight="1" x14ac:dyDescent="0.25">
      <c r="A2277" s="53" t="str">
        <f>IFERROR(VLOOKUP(D2277,[28]CODIGOS!$A$1:$I$1872,2,0),"CODIGO INVALIDO ")</f>
        <v>ZONA 3</v>
      </c>
      <c r="B2277" s="53" t="str">
        <f>IFERROR(VLOOKUP(D2277,[28]CODIGOS!$A$1:$I$1872,3,0),"CODIGO INVALIDO ")</f>
        <v>TUNGURAHUA</v>
      </c>
      <c r="C2277" s="53" t="str">
        <f>IFERROR(VLOOKUP(D2277,[28]CODIGOS!$A$1:$I$1872,4,0),"CODIGO INVALIDO ")</f>
        <v>SANTIAGO DE PILLARO</v>
      </c>
      <c r="D2277" s="53" t="s">
        <v>420</v>
      </c>
      <c r="E2277" s="53" t="str">
        <f>IFERROR(VLOOKUP(D2277,[29]CODIGOS!$A$1:$I$1872,6,0),"CODIGO INVALIDO ")</f>
        <v>PILLARO</v>
      </c>
      <c r="F2277" s="53" t="str">
        <f>IFERROR(VLOOKUP(D2277,[29]CODIGOS!$A$1:$I$1872,7,0),"CODIGO INVALIDO ")</f>
        <v>SAN ANDRES</v>
      </c>
      <c r="G2277" s="53" t="str">
        <f>IFERROR(VLOOKUP(D2277,[29]CODIGOS!$A$1:$I$1872,8,0),"CODIGO INVALIDO ")</f>
        <v>SAN ANDRES 1</v>
      </c>
      <c r="H2277" s="53" t="s">
        <v>2756</v>
      </c>
      <c r="I2277" s="53">
        <v>-1.1755501399999999</v>
      </c>
      <c r="J2277" s="53">
        <v>-78.54089596</v>
      </c>
      <c r="K2277" s="246">
        <v>45477</v>
      </c>
      <c r="L2277" s="53" t="s">
        <v>97</v>
      </c>
      <c r="M2277" s="53" t="s">
        <v>17</v>
      </c>
      <c r="N2277" s="247">
        <v>0.5625</v>
      </c>
      <c r="O2277" s="247">
        <v>0.60416666666666663</v>
      </c>
      <c r="P2277" s="53">
        <v>3.38</v>
      </c>
      <c r="Q2277" s="53" t="s">
        <v>46</v>
      </c>
      <c r="R2277" s="53" t="s">
        <v>47</v>
      </c>
      <c r="S2277" s="53" t="s">
        <v>176</v>
      </c>
      <c r="T2277" s="53" t="s">
        <v>83</v>
      </c>
      <c r="U2277" s="53" t="s">
        <v>50</v>
      </c>
    </row>
    <row r="2278" spans="1:21" s="186" customFormat="1" ht="14.25" customHeight="1" x14ac:dyDescent="0.25">
      <c r="A2278" s="53" t="str">
        <f>IFERROR(VLOOKUP(D2278,[28]CODIGOS!$A$1:$I$1872,2,0),"CODIGO INVALIDO ")</f>
        <v>ZONA 3</v>
      </c>
      <c r="B2278" s="53" t="str">
        <f>IFERROR(VLOOKUP(D2278,[28]CODIGOS!$A$1:$I$1872,3,0),"CODIGO INVALIDO ")</f>
        <v>TUNGURAHUA</v>
      </c>
      <c r="C2278" s="53" t="str">
        <f>IFERROR(VLOOKUP(D2278,[28]CODIGOS!$A$1:$I$1872,4,0),"CODIGO INVALIDO ")</f>
        <v>SAN PEDRO DE PELILEO</v>
      </c>
      <c r="D2278" s="53" t="s">
        <v>431</v>
      </c>
      <c r="E2278" s="53" t="str">
        <f>IFERROR(VLOOKUP(D2278,[29]CODIGOS!$A$1:$I$1872,6,0),"CODIGO INVALIDO ")</f>
        <v>PATATE</v>
      </c>
      <c r="F2278" s="53" t="str">
        <f>IFERROR(VLOOKUP(D2278,[29]CODIGOS!$A$1:$I$1872,7,0),"CODIGO INVALIDO ")</f>
        <v>COTALO</v>
      </c>
      <c r="G2278" s="53" t="str">
        <f>IFERROR(VLOOKUP(D2278,[29]CODIGOS!$A$1:$I$1872,8,0),"CODIGO INVALIDO ")</f>
        <v>COTALO 2</v>
      </c>
      <c r="H2278" s="53" t="s">
        <v>2757</v>
      </c>
      <c r="I2278" s="53">
        <v>-1.333602575</v>
      </c>
      <c r="J2278" s="53">
        <v>-78.540461930000006</v>
      </c>
      <c r="K2278" s="246">
        <v>45482</v>
      </c>
      <c r="L2278" s="53" t="s">
        <v>97</v>
      </c>
      <c r="M2278" s="53" t="s">
        <v>17</v>
      </c>
      <c r="N2278" s="247">
        <v>0.70833333333333337</v>
      </c>
      <c r="O2278" s="247">
        <v>0.75</v>
      </c>
      <c r="P2278" s="53">
        <v>3.4</v>
      </c>
      <c r="Q2278" s="53" t="s">
        <v>46</v>
      </c>
      <c r="R2278" s="53" t="s">
        <v>47</v>
      </c>
      <c r="S2278" s="53" t="s">
        <v>75</v>
      </c>
      <c r="T2278" s="53" t="s">
        <v>467</v>
      </c>
      <c r="U2278" s="53" t="s">
        <v>50</v>
      </c>
    </row>
    <row r="2279" spans="1:21" s="186" customFormat="1" ht="14.25" customHeight="1" x14ac:dyDescent="0.25">
      <c r="A2279" s="53" t="str">
        <f>IFERROR(VLOOKUP(D2279,[28]CODIGOS!$A$1:$I$1872,2,0),"CODIGO INVALIDO ")</f>
        <v>ZONA 3</v>
      </c>
      <c r="B2279" s="53" t="str">
        <f>IFERROR(VLOOKUP(D2279,[28]CODIGOS!$A$1:$I$1872,3,0),"CODIGO INVALIDO ")</f>
        <v>TUNGURAHUA</v>
      </c>
      <c r="C2279" s="53" t="str">
        <f>IFERROR(VLOOKUP(D2279,[28]CODIGOS!$A$1:$I$1872,4,0),"CODIGO INVALIDO ")</f>
        <v>PATATE</v>
      </c>
      <c r="D2279" s="53" t="s">
        <v>2758</v>
      </c>
      <c r="E2279" s="53" t="str">
        <f>IFERROR(VLOOKUP(D2279,[29]CODIGOS!$A$1:$I$1872,6,0),"CODIGO INVALIDO ")</f>
        <v>PATATE</v>
      </c>
      <c r="F2279" s="53" t="str">
        <f>IFERROR(VLOOKUP(D2279,[29]CODIGOS!$A$1:$I$1872,7,0),"CODIGO INVALIDO ")</f>
        <v>PATATE</v>
      </c>
      <c r="G2279" s="53" t="str">
        <f>IFERROR(VLOOKUP(D2279,[29]CODIGOS!$A$1:$I$1872,8,0),"CODIGO INVALIDO ")</f>
        <v>PATATE 3</v>
      </c>
      <c r="H2279" s="53" t="s">
        <v>2759</v>
      </c>
      <c r="I2279" s="53">
        <v>-1.31056905141649</v>
      </c>
      <c r="J2279" s="53">
        <v>-78.510893258534907</v>
      </c>
      <c r="K2279" s="246">
        <v>45483</v>
      </c>
      <c r="L2279" s="53" t="s">
        <v>97</v>
      </c>
      <c r="M2279" s="53" t="s">
        <v>17</v>
      </c>
      <c r="N2279" s="247">
        <v>0.66666666666666663</v>
      </c>
      <c r="O2279" s="247">
        <v>0.8125</v>
      </c>
      <c r="P2279" s="53">
        <v>3.42</v>
      </c>
      <c r="Q2279" s="53" t="s">
        <v>46</v>
      </c>
      <c r="R2279" s="53" t="s">
        <v>47</v>
      </c>
      <c r="S2279" s="53" t="s">
        <v>75</v>
      </c>
      <c r="T2279" s="53" t="s">
        <v>467</v>
      </c>
      <c r="U2279" s="53" t="s">
        <v>50</v>
      </c>
    </row>
    <row r="2280" spans="1:21" s="186" customFormat="1" ht="14.25" customHeight="1" x14ac:dyDescent="0.25">
      <c r="A2280" s="53" t="str">
        <f>IFERROR(VLOOKUP(D2280,[28]CODIGOS!$A$1:$I$1872,2,0),"CODIGO INVALIDO ")</f>
        <v>ZONA 3</v>
      </c>
      <c r="B2280" s="53" t="str">
        <f>IFERROR(VLOOKUP(D2280,[28]CODIGOS!$A$1:$I$1872,3,0),"CODIGO INVALIDO ")</f>
        <v>TUNGURAHUA</v>
      </c>
      <c r="C2280" s="53" t="str">
        <f>IFERROR(VLOOKUP(D2280,[28]CODIGOS!$A$1:$I$1872,4,0),"CODIGO INVALIDO ")</f>
        <v>AMBATO</v>
      </c>
      <c r="D2280" s="53" t="s">
        <v>1793</v>
      </c>
      <c r="E2280" s="53" t="str">
        <f>IFERROR(VLOOKUP(D2280,[29]CODIGOS!$A$1:$I$1872,6,0),"CODIGO INVALIDO ")</f>
        <v>AMBATO SUR</v>
      </c>
      <c r="F2280" s="53" t="str">
        <f>IFERROR(VLOOKUP(D2280,[29]CODIGOS!$A$1:$I$1872,7,0),"CODIGO INVALIDO ")</f>
        <v>SIMON BOLIVAR</v>
      </c>
      <c r="G2280" s="53" t="str">
        <f>IFERROR(VLOOKUP(D2280,[29]CODIGOS!$A$1:$I$1872,8,0),"CODIGO INVALIDO ")</f>
        <v>SIMON BOLIVAR 1</v>
      </c>
      <c r="H2280" s="53" t="s">
        <v>2760</v>
      </c>
      <c r="I2280" s="53">
        <v>-1.2653574891150501</v>
      </c>
      <c r="J2280" s="53">
        <v>-78.610916244350605</v>
      </c>
      <c r="K2280" s="246">
        <v>45545</v>
      </c>
      <c r="L2280" s="53" t="s">
        <v>97</v>
      </c>
      <c r="M2280" s="53" t="s">
        <v>17</v>
      </c>
      <c r="N2280" s="247">
        <v>0.66666666666666663</v>
      </c>
      <c r="O2280" s="247">
        <v>0.72916666666666663</v>
      </c>
      <c r="P2280" s="53">
        <v>3.15</v>
      </c>
      <c r="Q2280" s="53" t="s">
        <v>46</v>
      </c>
      <c r="R2280" s="53" t="s">
        <v>47</v>
      </c>
      <c r="S2280" s="53" t="s">
        <v>382</v>
      </c>
      <c r="T2280" s="53" t="s">
        <v>415</v>
      </c>
      <c r="U2280" s="53" t="s">
        <v>50</v>
      </c>
    </row>
    <row r="2281" spans="1:21" s="186" customFormat="1" ht="14.25" customHeight="1" x14ac:dyDescent="0.25">
      <c r="A2281" s="53" t="str">
        <f>IFERROR(VLOOKUP(D2281,[28]CODIGOS!$A$1:$I$1872,2,0),"CODIGO INVALIDO ")</f>
        <v>ZONA 3</v>
      </c>
      <c r="B2281" s="53" t="str">
        <f>IFERROR(VLOOKUP(D2281,[28]CODIGOS!$A$1:$I$1872,3,0),"CODIGO INVALIDO ")</f>
        <v>TUNGURAHUA</v>
      </c>
      <c r="C2281" s="53" t="str">
        <f>IFERROR(VLOOKUP(D2281,[28]CODIGOS!$A$1:$I$1872,4,0),"CODIGO INVALIDO ")</f>
        <v>AMBATO</v>
      </c>
      <c r="D2281" s="53" t="s">
        <v>471</v>
      </c>
      <c r="E2281" s="53" t="str">
        <f>IFERROR(VLOOKUP(D2281,[29]CODIGOS!$A$1:$I$1872,6,0),"CODIGO INVALIDO ")</f>
        <v>AMBATO SUR</v>
      </c>
      <c r="F2281" s="53" t="str">
        <f>IFERROR(VLOOKUP(D2281,[29]CODIGOS!$A$1:$I$1872,7,0),"CODIGO INVALIDO ")</f>
        <v>SANTA ROSA</v>
      </c>
      <c r="G2281" s="53" t="str">
        <f>IFERROR(VLOOKUP(D2281,[29]CODIGOS!$A$1:$I$1872,8,0),"CODIGO INVALIDO ")</f>
        <v>SANTA ROSA 1</v>
      </c>
      <c r="H2281" s="53" t="s">
        <v>2761</v>
      </c>
      <c r="I2281" s="53">
        <v>-1.2815827959147501</v>
      </c>
      <c r="J2281" s="53">
        <v>-78.640983809095005</v>
      </c>
      <c r="K2281" s="246">
        <v>45546</v>
      </c>
      <c r="L2281" s="53" t="s">
        <v>97</v>
      </c>
      <c r="M2281" s="53" t="s">
        <v>17</v>
      </c>
      <c r="N2281" s="247">
        <v>0.51041666666666663</v>
      </c>
      <c r="O2281" s="247">
        <v>0.57291666666666663</v>
      </c>
      <c r="P2281" s="53">
        <v>3.78</v>
      </c>
      <c r="Q2281" s="53" t="s">
        <v>46</v>
      </c>
      <c r="R2281" s="53" t="s">
        <v>47</v>
      </c>
      <c r="S2281" s="53" t="s">
        <v>239</v>
      </c>
      <c r="T2281" s="53" t="s">
        <v>467</v>
      </c>
      <c r="U2281" s="53" t="s">
        <v>50</v>
      </c>
    </row>
    <row r="2282" spans="1:21" s="186" customFormat="1" ht="14.25" customHeight="1" x14ac:dyDescent="0.25">
      <c r="A2282" s="53" t="str">
        <f>IFERROR(VLOOKUP(D2282,[28]CODIGOS!$A$1:$I$1872,2,0),"CODIGO INVALIDO ")</f>
        <v>ZONA 3</v>
      </c>
      <c r="B2282" s="53" t="str">
        <f>IFERROR(VLOOKUP(D2282,[28]CODIGOS!$A$1:$I$1872,3,0),"CODIGO INVALIDO ")</f>
        <v>TUNGURAHUA</v>
      </c>
      <c r="C2282" s="53" t="str">
        <f>IFERROR(VLOOKUP(D2282,[28]CODIGOS!$A$1:$I$1872,4,0),"CODIGO INVALIDO ")</f>
        <v>QUERO</v>
      </c>
      <c r="D2282" s="53" t="s">
        <v>1784</v>
      </c>
      <c r="E2282" s="53" t="str">
        <f>IFERROR(VLOOKUP(D2282,[29]CODIGOS!$A$1:$I$1872,6,0),"CODIGO INVALIDO ")</f>
        <v>QUERO</v>
      </c>
      <c r="F2282" s="53" t="str">
        <f>IFERROR(VLOOKUP(D2282,[29]CODIGOS!$A$1:$I$1872,7,0),"CODIGO INVALIDO ")</f>
        <v>QUERO</v>
      </c>
      <c r="G2282" s="53" t="str">
        <f>IFERROR(VLOOKUP(D2282,[29]CODIGOS!$A$1:$I$1872,8,0),"CODIGO INVALIDO ")</f>
        <v>QUERO 1</v>
      </c>
      <c r="H2282" s="53" t="s">
        <v>2762</v>
      </c>
      <c r="I2282" s="53">
        <v>-1.3970788331738899</v>
      </c>
      <c r="J2282" s="53">
        <v>-78.605343103097198</v>
      </c>
      <c r="K2282" s="246">
        <v>45554</v>
      </c>
      <c r="L2282" s="53" t="s">
        <v>97</v>
      </c>
      <c r="M2282" s="53" t="s">
        <v>17</v>
      </c>
      <c r="N2282" s="247">
        <v>0.52083333333333337</v>
      </c>
      <c r="O2282" s="247">
        <v>0.65625</v>
      </c>
      <c r="P2282" s="53">
        <v>11.74</v>
      </c>
      <c r="Q2282" s="53" t="s">
        <v>46</v>
      </c>
      <c r="R2282" s="53" t="s">
        <v>47</v>
      </c>
      <c r="S2282" s="53" t="s">
        <v>2763</v>
      </c>
      <c r="T2282" s="53" t="s">
        <v>467</v>
      </c>
      <c r="U2282" s="53" t="s">
        <v>50</v>
      </c>
    </row>
    <row r="2283" spans="1:21" s="186" customFormat="1" ht="14.25" customHeight="1" x14ac:dyDescent="0.25">
      <c r="A2283" s="53" t="str">
        <f>IFERROR(VLOOKUP(D2283,[28]CODIGOS!$A$1:$I$1872,2,0),"CODIGO INVALIDO ")</f>
        <v>ZONA 3</v>
      </c>
      <c r="B2283" s="53" t="str">
        <f>IFERROR(VLOOKUP(D2283,[28]CODIGOS!$A$1:$I$1872,3,0),"CODIGO INVALIDO ")</f>
        <v>TUNGURAHUA</v>
      </c>
      <c r="C2283" s="53" t="str">
        <f>IFERROR(VLOOKUP(D2283,[28]CODIGOS!$A$1:$I$1872,4,0),"CODIGO INVALIDO ")</f>
        <v>SANTIAGO DE PILLARO</v>
      </c>
      <c r="D2283" s="53" t="s">
        <v>1787</v>
      </c>
      <c r="E2283" s="53" t="str">
        <f>IFERROR(VLOOKUP(D2283,[29]CODIGOS!$A$1:$I$1872,6,0),"CODIGO INVALIDO ")</f>
        <v>PILLARO</v>
      </c>
      <c r="F2283" s="53" t="str">
        <f>IFERROR(VLOOKUP(D2283,[29]CODIGOS!$A$1:$I$1872,7,0),"CODIGO INVALIDO ")</f>
        <v>PILLARO</v>
      </c>
      <c r="G2283" s="53" t="str">
        <f>IFERROR(VLOOKUP(D2283,[29]CODIGOS!$A$1:$I$1872,8,0),"CODIGO INVALIDO ")</f>
        <v>PILLARO 1</v>
      </c>
      <c r="H2283" s="53" t="s">
        <v>2764</v>
      </c>
      <c r="I2283" s="53">
        <v>-1.19119708408188</v>
      </c>
      <c r="J2283" s="53">
        <v>-78.545240232448904</v>
      </c>
      <c r="K2283" s="246">
        <v>45569</v>
      </c>
      <c r="L2283" s="53" t="s">
        <v>97</v>
      </c>
      <c r="M2283" s="53" t="s">
        <v>17</v>
      </c>
      <c r="N2283" s="247">
        <v>0.57291666666666663</v>
      </c>
      <c r="O2283" s="247">
        <v>0.63541666666666663</v>
      </c>
      <c r="P2283" s="53">
        <v>3.75</v>
      </c>
      <c r="Q2283" s="53" t="s">
        <v>2765</v>
      </c>
      <c r="R2283" s="53" t="s">
        <v>47</v>
      </c>
      <c r="S2283" s="53" t="s">
        <v>83</v>
      </c>
      <c r="T2283" s="53"/>
      <c r="U2283" s="53" t="s">
        <v>50</v>
      </c>
    </row>
    <row r="2284" spans="1:21" s="186" customFormat="1" ht="14.25" customHeight="1" x14ac:dyDescent="0.25">
      <c r="A2284" s="53" t="str">
        <f>IFERROR(VLOOKUP(D2284,[28]CODIGOS!$A$1:$I$1872,2,0),"CODIGO INVALIDO ")</f>
        <v>ZONA 3</v>
      </c>
      <c r="B2284" s="53" t="str">
        <f>IFERROR(VLOOKUP(D2284,[28]CODIGOS!$A$1:$I$1872,3,0),"CODIGO INVALIDO ")</f>
        <v>TUNGURAHUA</v>
      </c>
      <c r="C2284" s="53" t="str">
        <f>IFERROR(VLOOKUP(D2284,[28]CODIGOS!$A$1:$I$1872,4,0),"CODIGO INVALIDO ")</f>
        <v>AMBATO</v>
      </c>
      <c r="D2284" s="53" t="s">
        <v>1815</v>
      </c>
      <c r="E2284" s="53" t="str">
        <f>IFERROR(VLOOKUP(D2284,[29]CODIGOS!$A$1:$I$1872,6,0),"CODIGO INVALIDO ")</f>
        <v>AMBATO NORTE</v>
      </c>
      <c r="F2284" s="53" t="str">
        <f>IFERROR(VLOOKUP(D2284,[29]CODIGOS!$A$1:$I$1872,7,0),"CODIGO INVALIDO ")</f>
        <v>QUISAPINCHA</v>
      </c>
      <c r="G2284" s="53" t="str">
        <f>IFERROR(VLOOKUP(D2284,[29]CODIGOS!$A$1:$I$1872,8,0),"CODIGO INVALIDO ")</f>
        <v>QUISAPINCHA 1</v>
      </c>
      <c r="H2284" s="53" t="s">
        <v>2766</v>
      </c>
      <c r="I2284" s="53">
        <v>-1.23256322315461</v>
      </c>
      <c r="J2284" s="53">
        <v>-78.682092806887894</v>
      </c>
      <c r="K2284" s="246">
        <v>45581</v>
      </c>
      <c r="L2284" s="53" t="s">
        <v>97</v>
      </c>
      <c r="M2284" s="53" t="s">
        <v>17</v>
      </c>
      <c r="N2284" s="247">
        <v>0.48958333333333331</v>
      </c>
      <c r="O2284" s="247">
        <v>0.64861111111111114</v>
      </c>
      <c r="P2284" s="53">
        <v>2.16</v>
      </c>
      <c r="Q2284" s="53" t="s">
        <v>46</v>
      </c>
      <c r="R2284" s="53" t="s">
        <v>47</v>
      </c>
      <c r="S2284" s="53" t="s">
        <v>75</v>
      </c>
      <c r="T2284" s="53" t="s">
        <v>451</v>
      </c>
      <c r="U2284" s="53" t="s">
        <v>50</v>
      </c>
    </row>
    <row r="2285" spans="1:21" s="186" customFormat="1" ht="14.25" customHeight="1" x14ac:dyDescent="0.25">
      <c r="A2285" s="53" t="str">
        <f>IFERROR(VLOOKUP(D2285,[28]CODIGOS!$A$1:$I$1872,2,0),"CODIGO INVALIDO ")</f>
        <v>ZONA 3</v>
      </c>
      <c r="B2285" s="53" t="str">
        <f>IFERROR(VLOOKUP(D2285,[28]CODIGOS!$A$1:$I$1872,3,0),"CODIGO INVALIDO ")</f>
        <v>TUNGURAHUA</v>
      </c>
      <c r="C2285" s="53" t="str">
        <f>IFERROR(VLOOKUP(D2285,[28]CODIGOS!$A$1:$I$1872,4,0),"CODIGO INVALIDO ")</f>
        <v>AMBATO</v>
      </c>
      <c r="D2285" s="53" t="s">
        <v>177</v>
      </c>
      <c r="E2285" s="53" t="str">
        <f>IFERROR(VLOOKUP(D2285,[29]CODIGOS!$A$1:$I$1872,6,0),"CODIGO INVALIDO ")</f>
        <v>AMBATO SUR</v>
      </c>
      <c r="F2285" s="53" t="str">
        <f>IFERROR(VLOOKUP(D2285,[29]CODIGOS!$A$1:$I$1872,7,0),"CODIGO INVALIDO ")</f>
        <v>PICAIHUA</v>
      </c>
      <c r="G2285" s="53" t="str">
        <f>IFERROR(VLOOKUP(D2285,[29]CODIGOS!$A$1:$I$1872,8,0),"CODIGO INVALIDO ")</f>
        <v>PICAIHUA 1</v>
      </c>
      <c r="H2285" s="53" t="s">
        <v>2767</v>
      </c>
      <c r="I2285" s="53">
        <v>-1.32622018401147</v>
      </c>
      <c r="J2285" s="53">
        <v>-78.604124892661602</v>
      </c>
      <c r="K2285" s="246">
        <v>45585</v>
      </c>
      <c r="L2285" s="53" t="s">
        <v>97</v>
      </c>
      <c r="M2285" s="53" t="s">
        <v>17</v>
      </c>
      <c r="N2285" s="247">
        <v>0.33333333333333331</v>
      </c>
      <c r="O2285" s="247">
        <v>0.41666666666666669</v>
      </c>
      <c r="P2285" s="53">
        <v>26.13</v>
      </c>
      <c r="Q2285" s="53" t="s">
        <v>46</v>
      </c>
      <c r="R2285" s="53" t="s">
        <v>47</v>
      </c>
      <c r="S2285" s="53" t="s">
        <v>83</v>
      </c>
      <c r="T2285" s="53"/>
      <c r="U2285" s="53" t="s">
        <v>50</v>
      </c>
    </row>
    <row r="2286" spans="1:21" s="186" customFormat="1" ht="14.25" customHeight="1" x14ac:dyDescent="0.25">
      <c r="A2286" s="53" t="str">
        <f>IFERROR(VLOOKUP(D2286,[28]CODIGOS!$A$1:$I$1872,2,0),"CODIGO INVALIDO ")</f>
        <v>ZONA 3</v>
      </c>
      <c r="B2286" s="53" t="str">
        <f>IFERROR(VLOOKUP(D2286,[28]CODIGOS!$A$1:$I$1872,3,0),"CODIGO INVALIDO ")</f>
        <v>TUNGURAHUA</v>
      </c>
      <c r="C2286" s="53" t="str">
        <f>IFERROR(VLOOKUP(D2286,[28]CODIGOS!$A$1:$I$1872,4,0),"CODIGO INVALIDO ")</f>
        <v>MOCHA</v>
      </c>
      <c r="D2286" s="53" t="s">
        <v>1822</v>
      </c>
      <c r="E2286" s="53" t="str">
        <f>IFERROR(VLOOKUP(D2286,[29]CODIGOS!$A$1:$I$1872,6,0),"CODIGO INVALIDO ")</f>
        <v>QUERO</v>
      </c>
      <c r="F2286" s="53" t="str">
        <f>IFERROR(VLOOKUP(D2286,[29]CODIGOS!$A$1:$I$1872,7,0),"CODIGO INVALIDO ")</f>
        <v>MOCHA</v>
      </c>
      <c r="G2286" s="53" t="str">
        <f>IFERROR(VLOOKUP(D2286,[29]CODIGOS!$A$1:$I$1872,8,0),"CODIGO INVALIDO ")</f>
        <v>MOCHA 1</v>
      </c>
      <c r="H2286" s="53" t="s">
        <v>2768</v>
      </c>
      <c r="I2286" s="53">
        <v>-1.3962387136099399</v>
      </c>
      <c r="J2286" s="53">
        <v>-78.650058453715104</v>
      </c>
      <c r="K2286" s="246">
        <v>45587</v>
      </c>
      <c r="L2286" s="53" t="s">
        <v>97</v>
      </c>
      <c r="M2286" s="53" t="s">
        <v>17</v>
      </c>
      <c r="N2286" s="247">
        <v>0.60416666666666663</v>
      </c>
      <c r="O2286" s="247">
        <v>0.67708333333333337</v>
      </c>
      <c r="P2286" s="53">
        <v>3.73</v>
      </c>
      <c r="Q2286" s="53" t="s">
        <v>46</v>
      </c>
      <c r="R2286" s="53" t="s">
        <v>47</v>
      </c>
      <c r="S2286" s="53" t="s">
        <v>75</v>
      </c>
      <c r="T2286" s="53" t="s">
        <v>83</v>
      </c>
      <c r="U2286" s="53" t="s">
        <v>50</v>
      </c>
    </row>
    <row r="2287" spans="1:21" s="186" customFormat="1" ht="14.25" customHeight="1" x14ac:dyDescent="0.25">
      <c r="A2287" s="53" t="str">
        <f>IFERROR(VLOOKUP(D2287,[28]CODIGOS!$A$1:$I$1872,2,0),"CODIGO INVALIDO ")</f>
        <v>ZONA 3</v>
      </c>
      <c r="B2287" s="53" t="str">
        <f>IFERROR(VLOOKUP(D2287,[28]CODIGOS!$A$1:$I$1872,3,0),"CODIGO INVALIDO ")</f>
        <v>TUNGURAHUA</v>
      </c>
      <c r="C2287" s="53" t="str">
        <f>IFERROR(VLOOKUP(D2287,[28]CODIGOS!$A$1:$I$1872,4,0),"CODIGO INVALIDO ")</f>
        <v>AMBATO</v>
      </c>
      <c r="D2287" s="53" t="s">
        <v>177</v>
      </c>
      <c r="E2287" s="53" t="str">
        <f>IFERROR(VLOOKUP(D2287,[29]CODIGOS!$A$1:$I$1872,6,0),"CODIGO INVALIDO ")</f>
        <v>AMBATO SUR</v>
      </c>
      <c r="F2287" s="53" t="str">
        <f>IFERROR(VLOOKUP(D2287,[29]CODIGOS!$A$1:$I$1872,7,0),"CODIGO INVALIDO ")</f>
        <v>PICAIHUA</v>
      </c>
      <c r="G2287" s="53" t="str">
        <f>IFERROR(VLOOKUP(D2287,[29]CODIGOS!$A$1:$I$1872,8,0),"CODIGO INVALIDO ")</f>
        <v>PICAIHUA 1</v>
      </c>
      <c r="H2287" s="53" t="s">
        <v>2769</v>
      </c>
      <c r="I2287" s="53">
        <v>-1.2638323088000001</v>
      </c>
      <c r="J2287" s="53">
        <v>-78.605499159030003</v>
      </c>
      <c r="K2287" s="246">
        <v>45615</v>
      </c>
      <c r="L2287" s="53" t="s">
        <v>97</v>
      </c>
      <c r="M2287" s="53" t="s">
        <v>17</v>
      </c>
      <c r="N2287" s="247">
        <v>0.65625</v>
      </c>
      <c r="O2287" s="247">
        <v>0.6875</v>
      </c>
      <c r="P2287" s="53">
        <v>5.68</v>
      </c>
      <c r="Q2287" s="53" t="s">
        <v>46</v>
      </c>
      <c r="R2287" s="53" t="s">
        <v>47</v>
      </c>
      <c r="S2287" s="53" t="s">
        <v>2770</v>
      </c>
      <c r="T2287" s="53" t="s">
        <v>166</v>
      </c>
      <c r="U2287" s="53" t="s">
        <v>50</v>
      </c>
    </row>
    <row r="2288" spans="1:21" s="186" customFormat="1" ht="14.25" customHeight="1" x14ac:dyDescent="0.25">
      <c r="A2288" s="53" t="str">
        <f>IFERROR(VLOOKUP(D2288,[28]CODIGOS!$A$1:$I$1872,2,0),"CODIGO INVALIDO ")</f>
        <v>ZONA 3</v>
      </c>
      <c r="B2288" s="53" t="str">
        <f>IFERROR(VLOOKUP(D2288,[28]CODIGOS!$A$1:$I$1872,3,0),"CODIGO INVALIDO ")</f>
        <v>TUNGURAHUA</v>
      </c>
      <c r="C2288" s="53" t="str">
        <f>IFERROR(VLOOKUP(D2288,[28]CODIGOS!$A$1:$I$1872,4,0),"CODIGO INVALIDO ")</f>
        <v>AMBATO</v>
      </c>
      <c r="D2288" s="53" t="s">
        <v>177</v>
      </c>
      <c r="E2288" s="53" t="str">
        <f>IFERROR(VLOOKUP(D2288,[29]CODIGOS!$A$1:$I$1872,6,0),"CODIGO INVALIDO ")</f>
        <v>AMBATO SUR</v>
      </c>
      <c r="F2288" s="53" t="str">
        <f>IFERROR(VLOOKUP(D2288,[29]CODIGOS!$A$1:$I$1872,7,0),"CODIGO INVALIDO ")</f>
        <v>PICAIHUA</v>
      </c>
      <c r="G2288" s="53" t="str">
        <f>IFERROR(VLOOKUP(D2288,[29]CODIGOS!$A$1:$I$1872,8,0),"CODIGO INVALIDO ")</f>
        <v>PICAIHUA 1</v>
      </c>
      <c r="H2288" s="53" t="s">
        <v>2771</v>
      </c>
      <c r="I2288" s="53">
        <v>-1.3224374999999999</v>
      </c>
      <c r="J2288" s="53">
        <v>-78.577015099999997</v>
      </c>
      <c r="K2288" s="246">
        <v>45619</v>
      </c>
      <c r="L2288" s="53" t="s">
        <v>97</v>
      </c>
      <c r="M2288" s="53" t="s">
        <v>17</v>
      </c>
      <c r="N2288" s="247">
        <v>0.52777777777777779</v>
      </c>
      <c r="O2288" s="247">
        <v>0.5625</v>
      </c>
      <c r="P2288" s="53">
        <v>5.01</v>
      </c>
      <c r="Q2288" s="53" t="s">
        <v>46</v>
      </c>
      <c r="R2288" s="53" t="s">
        <v>47</v>
      </c>
      <c r="S2288" s="53" t="s">
        <v>48</v>
      </c>
      <c r="T2288" s="53"/>
      <c r="U2288" s="53" t="s">
        <v>50</v>
      </c>
    </row>
    <row r="2289" spans="1:21" s="186" customFormat="1" ht="14.25" customHeight="1" x14ac:dyDescent="0.25">
      <c r="A2289" s="53" t="str">
        <f>IFERROR(VLOOKUP(D2289,[28]CODIGOS!$A$1:$I$1872,2,0),"CODIGO INVALIDO ")</f>
        <v>ZONA 3</v>
      </c>
      <c r="B2289" s="53" t="str">
        <f>IFERROR(VLOOKUP(D2289,[28]CODIGOS!$A$1:$I$1872,3,0),"CODIGO INVALIDO ")</f>
        <v>CHIMBORAZO</v>
      </c>
      <c r="C2289" s="53" t="str">
        <f>IFERROR(VLOOKUP(D2289,[28]CODIGOS!$A$1:$I$1872,4,0),"CODIGO INVALIDO ")</f>
        <v>RIOBAMBA</v>
      </c>
      <c r="D2289" s="53" t="s">
        <v>837</v>
      </c>
      <c r="E2289" s="53" t="str">
        <f>IFERROR(VLOOKUP(D2289,[29]CODIGOS!$A$1:$I$1872,6,0),"CODIGO INVALIDO ")</f>
        <v>RIOBAMBA</v>
      </c>
      <c r="F2289" s="53" t="str">
        <f>IFERROR(VLOOKUP(D2289,[29]CODIGOS!$A$1:$I$1872,7,0),"CODIGO INVALIDO ")</f>
        <v>LA PRIMAVERA</v>
      </c>
      <c r="G2289" s="53" t="str">
        <f>IFERROR(VLOOKUP(D2289,[29]CODIGOS!$A$1:$I$1872,8,0),"CODIGO INVALIDO ")</f>
        <v>LA PRIMAVERA 1</v>
      </c>
      <c r="H2289" s="53" t="s">
        <v>2772</v>
      </c>
      <c r="I2289" s="53">
        <v>-1.6737837</v>
      </c>
      <c r="J2289" s="53">
        <v>-78.681994500000002</v>
      </c>
      <c r="K2289" s="246">
        <v>45308</v>
      </c>
      <c r="L2289" s="53" t="s">
        <v>71</v>
      </c>
      <c r="M2289" s="53" t="s">
        <v>17</v>
      </c>
      <c r="N2289" s="247">
        <v>0.29166666666666669</v>
      </c>
      <c r="O2289" s="247">
        <v>0.50694444444444442</v>
      </c>
      <c r="P2289" s="53">
        <v>6.45</v>
      </c>
      <c r="Q2289" s="53" t="s">
        <v>46</v>
      </c>
      <c r="R2289" s="53" t="s">
        <v>47</v>
      </c>
      <c r="S2289" s="53" t="s">
        <v>83</v>
      </c>
      <c r="T2289" s="53"/>
      <c r="U2289" s="53" t="s">
        <v>50</v>
      </c>
    </row>
    <row r="2290" spans="1:21" s="186" customFormat="1" ht="14.25" customHeight="1" x14ac:dyDescent="0.25">
      <c r="A2290" s="53" t="str">
        <f>IFERROR(VLOOKUP(D2290,[28]CODIGOS!$A$1:$I$1872,2,0),"CODIGO INVALIDO ")</f>
        <v>ZONA 3</v>
      </c>
      <c r="B2290" s="53" t="str">
        <f>IFERROR(VLOOKUP(D2290,[28]CODIGOS!$A$1:$I$1872,3,0),"CODIGO INVALIDO ")</f>
        <v>CHIMBORAZO</v>
      </c>
      <c r="C2290" s="53" t="str">
        <f>IFERROR(VLOOKUP(D2290,[28]CODIGOS!$A$1:$I$1872,4,0),"CODIGO INVALIDO ")</f>
        <v>RIOBAMBA</v>
      </c>
      <c r="D2290" s="53" t="s">
        <v>1849</v>
      </c>
      <c r="E2290" s="53" t="str">
        <f>IFERROR(VLOOKUP(D2290,[29]CODIGOS!$A$1:$I$1872,6,0),"CODIGO INVALIDO ")</f>
        <v>RIOBAMBA</v>
      </c>
      <c r="F2290" s="53" t="str">
        <f>IFERROR(VLOOKUP(D2290,[29]CODIGOS!$A$1:$I$1872,7,0),"CODIGO INVALIDO ")</f>
        <v>PUNIN</v>
      </c>
      <c r="G2290" s="53" t="str">
        <f>IFERROR(VLOOKUP(D2290,[29]CODIGOS!$A$1:$I$1872,8,0),"CODIGO INVALIDO ")</f>
        <v>PUNIN 1</v>
      </c>
      <c r="H2290" s="53" t="s">
        <v>2773</v>
      </c>
      <c r="I2290" s="53">
        <v>-1.8620394683768</v>
      </c>
      <c r="J2290" s="53">
        <v>-78.630743662119002</v>
      </c>
      <c r="K2290" s="246">
        <v>45315</v>
      </c>
      <c r="L2290" s="53" t="s">
        <v>71</v>
      </c>
      <c r="M2290" s="53" t="s">
        <v>17</v>
      </c>
      <c r="N2290" s="247">
        <v>0.29166666666666669</v>
      </c>
      <c r="O2290" s="247">
        <v>0.75</v>
      </c>
      <c r="P2290" s="53">
        <v>3.22</v>
      </c>
      <c r="Q2290" s="53" t="s">
        <v>46</v>
      </c>
      <c r="R2290" s="53" t="s">
        <v>47</v>
      </c>
      <c r="S2290" s="53" t="s">
        <v>83</v>
      </c>
      <c r="T2290" s="53"/>
      <c r="U2290" s="53" t="s">
        <v>50</v>
      </c>
    </row>
    <row r="2291" spans="1:21" s="186" customFormat="1" ht="14.25" customHeight="1" x14ac:dyDescent="0.25">
      <c r="A2291" s="53" t="str">
        <f>IFERROR(VLOOKUP(D2291,[28]CODIGOS!$A$1:$I$1872,2,0),"CODIGO INVALIDO ")</f>
        <v>ZONA 3</v>
      </c>
      <c r="B2291" s="53" t="str">
        <f>IFERROR(VLOOKUP(D2291,[28]CODIGOS!$A$1:$I$1872,3,0),"CODIGO INVALIDO ")</f>
        <v>CHIMBORAZO</v>
      </c>
      <c r="C2291" s="53" t="str">
        <f>IFERROR(VLOOKUP(D2291,[28]CODIGOS!$A$1:$I$1872,4,0),"CODIGO INVALIDO ")</f>
        <v>RIOBAMBA</v>
      </c>
      <c r="D2291" s="53" t="s">
        <v>1152</v>
      </c>
      <c r="E2291" s="53" t="str">
        <f>IFERROR(VLOOKUP(D2291,[29]CODIGOS!$A$1:$I$1872,6,0),"CODIGO INVALIDO ")</f>
        <v>RIOBAMBA</v>
      </c>
      <c r="F2291" s="53" t="str">
        <f>IFERROR(VLOOKUP(D2291,[29]CODIGOS!$A$1:$I$1872,7,0),"CODIGO INVALIDO ")</f>
        <v>CAMINOS AL SOL</v>
      </c>
      <c r="G2291" s="53" t="str">
        <f>IFERROR(VLOOKUP(D2291,[29]CODIGOS!$A$1:$I$1872,8,0),"CODIGO INVALIDO ")</f>
        <v>CAMINOS AL SOL 1</v>
      </c>
      <c r="H2291" s="53" t="s">
        <v>2774</v>
      </c>
      <c r="I2291" s="53">
        <v>-1.6865382119333501</v>
      </c>
      <c r="J2291" s="53">
        <v>-78.630012072496498</v>
      </c>
      <c r="K2291" s="246">
        <v>45329</v>
      </c>
      <c r="L2291" s="53" t="s">
        <v>71</v>
      </c>
      <c r="M2291" s="53" t="s">
        <v>17</v>
      </c>
      <c r="N2291" s="247">
        <v>0.29166666666666669</v>
      </c>
      <c r="O2291" s="247">
        <v>0.5</v>
      </c>
      <c r="P2291" s="53">
        <v>19.52</v>
      </c>
      <c r="Q2291" s="53" t="s">
        <v>46</v>
      </c>
      <c r="R2291" s="53" t="s">
        <v>47</v>
      </c>
      <c r="S2291" s="53" t="s">
        <v>83</v>
      </c>
      <c r="T2291" s="53"/>
      <c r="U2291" s="53" t="s">
        <v>50</v>
      </c>
    </row>
    <row r="2292" spans="1:21" s="186" customFormat="1" ht="14.25" customHeight="1" x14ac:dyDescent="0.25">
      <c r="A2292" s="53" t="str">
        <f>IFERROR(VLOOKUP(D2292,[28]CODIGOS!$A$1:$I$1872,2,0),"CODIGO INVALIDO ")</f>
        <v>ZONA 3</v>
      </c>
      <c r="B2292" s="53" t="str">
        <f>IFERROR(VLOOKUP(D2292,[28]CODIGOS!$A$1:$I$1872,3,0),"CODIGO INVALIDO ")</f>
        <v>CHIMBORAZO</v>
      </c>
      <c r="C2292" s="53" t="str">
        <f>IFERROR(VLOOKUP(D2292,[28]CODIGOS!$A$1:$I$1872,4,0),"CODIGO INVALIDO ")</f>
        <v>RIOBAMBA</v>
      </c>
      <c r="D2292" s="53" t="s">
        <v>231</v>
      </c>
      <c r="E2292" s="53" t="str">
        <f>IFERROR(VLOOKUP(D2292,[29]CODIGOS!$A$1:$I$1872,6,0),"CODIGO INVALIDO ")</f>
        <v>RIOBAMBA</v>
      </c>
      <c r="F2292" s="53" t="str">
        <f>IFERROR(VLOOKUP(D2292,[29]CODIGOS!$A$1:$I$1872,7,0),"CODIGO INVALIDO ")</f>
        <v>CALPI</v>
      </c>
      <c r="G2292" s="53" t="str">
        <f>IFERROR(VLOOKUP(D2292,[29]CODIGOS!$A$1:$I$1872,8,0),"CODIGO INVALIDO ")</f>
        <v>CALPI 1</v>
      </c>
      <c r="H2292" s="53" t="s">
        <v>2775</v>
      </c>
      <c r="I2292" s="53">
        <v>-1.6498615684107201</v>
      </c>
      <c r="J2292" s="53">
        <v>-78.730709552764907</v>
      </c>
      <c r="K2292" s="246">
        <v>45364</v>
      </c>
      <c r="L2292" s="53" t="s">
        <v>71</v>
      </c>
      <c r="M2292" s="53" t="s">
        <v>17</v>
      </c>
      <c r="N2292" s="247">
        <v>0.29166666666666669</v>
      </c>
      <c r="O2292" s="247">
        <v>0.59027777777777779</v>
      </c>
      <c r="P2292" s="53">
        <v>7.61</v>
      </c>
      <c r="Q2292" s="53" t="s">
        <v>46</v>
      </c>
      <c r="R2292" s="53" t="s">
        <v>47</v>
      </c>
      <c r="S2292" s="53" t="s">
        <v>83</v>
      </c>
      <c r="T2292" s="53"/>
      <c r="U2292" s="53" t="s">
        <v>50</v>
      </c>
    </row>
    <row r="2293" spans="1:21" s="186" customFormat="1" ht="14.25" customHeight="1" x14ac:dyDescent="0.25">
      <c r="A2293" s="53" t="str">
        <f>IFERROR(VLOOKUP(D2293,[28]CODIGOS!$A$1:$I$1872,2,0),"CODIGO INVALIDO ")</f>
        <v>ZONA 3</v>
      </c>
      <c r="B2293" s="53" t="str">
        <f>IFERROR(VLOOKUP(D2293,[28]CODIGOS!$A$1:$I$1872,3,0),"CODIGO INVALIDO ")</f>
        <v>CHIMBORAZO</v>
      </c>
      <c r="C2293" s="53" t="str">
        <f>IFERROR(VLOOKUP(D2293,[28]CODIGOS!$A$1:$I$1872,4,0),"CODIGO INVALIDO ")</f>
        <v>COLTA</v>
      </c>
      <c r="D2293" s="53" t="s">
        <v>2776</v>
      </c>
      <c r="E2293" s="53" t="str">
        <f>IFERROR(VLOOKUP(D2293,[29]CODIGOS!$A$1:$I$1872,6,0),"CODIGO INVALIDO ")</f>
        <v>COLTA</v>
      </c>
      <c r="F2293" s="53" t="str">
        <f>IFERROR(VLOOKUP(D2293,[29]CODIGOS!$A$1:$I$1872,7,0),"CODIGO INVALIDO ")</f>
        <v>CAJABAMBA</v>
      </c>
      <c r="G2293" s="53" t="str">
        <f>IFERROR(VLOOKUP(D2293,[29]CODIGOS!$A$1:$I$1872,8,0),"CODIGO INVALIDO ")</f>
        <v>CAJABAMBA 1</v>
      </c>
      <c r="H2293" s="53" t="s">
        <v>2777</v>
      </c>
      <c r="I2293" s="53">
        <v>-1.6582795528148799</v>
      </c>
      <c r="J2293" s="53">
        <v>-78.7028271084544</v>
      </c>
      <c r="K2293" s="246">
        <v>45377</v>
      </c>
      <c r="L2293" s="53" t="s">
        <v>71</v>
      </c>
      <c r="M2293" s="53" t="s">
        <v>17</v>
      </c>
      <c r="N2293" s="247">
        <v>0.29166666666666669</v>
      </c>
      <c r="O2293" s="247">
        <v>0.625</v>
      </c>
      <c r="P2293" s="53">
        <v>6.35</v>
      </c>
      <c r="Q2293" s="53" t="s">
        <v>46</v>
      </c>
      <c r="R2293" s="53" t="s">
        <v>47</v>
      </c>
      <c r="S2293" s="53" t="s">
        <v>49</v>
      </c>
      <c r="T2293" s="53"/>
      <c r="U2293" s="53" t="s">
        <v>50</v>
      </c>
    </row>
    <row r="2294" spans="1:21" s="186" customFormat="1" ht="14.25" customHeight="1" x14ac:dyDescent="0.25">
      <c r="A2294" s="53" t="str">
        <f>IFERROR(VLOOKUP(D2294,[28]CODIGOS!$A$1:$I$1872,2,0),"CODIGO INVALIDO ")</f>
        <v>ZONA 3</v>
      </c>
      <c r="B2294" s="53" t="str">
        <f>IFERROR(VLOOKUP(D2294,[28]CODIGOS!$A$1:$I$1872,3,0),"CODIGO INVALIDO ")</f>
        <v>CHIMBORAZO</v>
      </c>
      <c r="C2294" s="53" t="str">
        <f>IFERROR(VLOOKUP(D2294,[28]CODIGOS!$A$1:$I$1872,4,0),"CODIGO INVALIDO ")</f>
        <v>GUANO</v>
      </c>
      <c r="D2294" s="53" t="s">
        <v>181</v>
      </c>
      <c r="E2294" s="53" t="str">
        <f>IFERROR(VLOOKUP(D2294,[29]CODIGOS!$A$1:$I$1872,6,0),"CODIGO INVALIDO ")</f>
        <v>GUANO</v>
      </c>
      <c r="F2294" s="53" t="str">
        <f>IFERROR(VLOOKUP(D2294,[29]CODIGOS!$A$1:$I$1872,7,0),"CODIGO INVALIDO ")</f>
        <v>SAN ANDRES</v>
      </c>
      <c r="G2294" s="53" t="str">
        <f>IFERROR(VLOOKUP(D2294,[29]CODIGOS!$A$1:$I$1872,8,0),"CODIGO INVALIDO ")</f>
        <v>SAN ANDRES 2</v>
      </c>
      <c r="H2294" s="53" t="s">
        <v>2778</v>
      </c>
      <c r="I2294" s="53">
        <v>-1.5386842000000001</v>
      </c>
      <c r="J2294" s="53">
        <v>-78.512345600000003</v>
      </c>
      <c r="K2294" s="246">
        <v>45415</v>
      </c>
      <c r="L2294" s="53" t="s">
        <v>71</v>
      </c>
      <c r="M2294" s="53" t="s">
        <v>17</v>
      </c>
      <c r="N2294" s="247" t="s">
        <v>2779</v>
      </c>
      <c r="O2294" s="247" t="s">
        <v>1954</v>
      </c>
      <c r="P2294" s="53">
        <v>11.44</v>
      </c>
      <c r="Q2294" s="53" t="s">
        <v>550</v>
      </c>
      <c r="R2294" s="53" t="s">
        <v>1120</v>
      </c>
      <c r="S2294" s="53" t="s">
        <v>83</v>
      </c>
      <c r="T2294" s="53"/>
      <c r="U2294" s="53" t="s">
        <v>50</v>
      </c>
    </row>
    <row r="2295" spans="1:21" s="186" customFormat="1" ht="14.25" customHeight="1" x14ac:dyDescent="0.25">
      <c r="A2295" s="53" t="str">
        <f>IFERROR(VLOOKUP(D2295,[28]CODIGOS!$A$1:$I$1872,2,0),"CODIGO INVALIDO ")</f>
        <v>ZONA 3</v>
      </c>
      <c r="B2295" s="53" t="str">
        <f>IFERROR(VLOOKUP(D2295,[28]CODIGOS!$A$1:$I$1872,3,0),"CODIGO INVALIDO ")</f>
        <v>CHIMBORAZO</v>
      </c>
      <c r="C2295" s="53" t="str">
        <f>IFERROR(VLOOKUP(D2295,[28]CODIGOS!$A$1:$I$1872,4,0),"CODIGO INVALIDO ")</f>
        <v>RIOBAMBA</v>
      </c>
      <c r="D2295" s="53" t="s">
        <v>2780</v>
      </c>
      <c r="E2295" s="53" t="str">
        <f>IFERROR(VLOOKUP(D2295,[29]CODIGOS!$A$1:$I$1872,6,0),"CODIGO INVALIDO ")</f>
        <v>RIOBAMBA</v>
      </c>
      <c r="F2295" s="53" t="str">
        <f>IFERROR(VLOOKUP(D2295,[29]CODIGOS!$A$1:$I$1872,7,0),"CODIGO INVALIDO ")</f>
        <v>QUIMIAG</v>
      </c>
      <c r="G2295" s="53" t="str">
        <f>IFERROR(VLOOKUP(D2295,[29]CODIGOS!$A$1:$I$1872,8,0),"CODIGO INVALIDO ")</f>
        <v>QUIMIAG 1</v>
      </c>
      <c r="H2295" s="53" t="s">
        <v>2781</v>
      </c>
      <c r="I2295" s="53">
        <v>-1.64273477649188</v>
      </c>
      <c r="J2295" s="53">
        <v>-78.589078878563001</v>
      </c>
      <c r="K2295" s="246">
        <v>45419</v>
      </c>
      <c r="L2295" s="53" t="s">
        <v>71</v>
      </c>
      <c r="M2295" s="53" t="s">
        <v>17</v>
      </c>
      <c r="N2295" s="247" t="s">
        <v>2779</v>
      </c>
      <c r="O2295" s="247">
        <v>0.66666666666666663</v>
      </c>
      <c r="P2295" s="53">
        <v>34.07</v>
      </c>
      <c r="Q2295" s="53" t="s">
        <v>550</v>
      </c>
      <c r="R2295" s="53" t="s">
        <v>47</v>
      </c>
      <c r="S2295" s="53" t="s">
        <v>48</v>
      </c>
      <c r="T2295" s="53"/>
      <c r="U2295" s="53" t="s">
        <v>50</v>
      </c>
    </row>
    <row r="2296" spans="1:21" s="186" customFormat="1" ht="14.25" customHeight="1" x14ac:dyDescent="0.25">
      <c r="A2296" s="53" t="str">
        <f>IFERROR(VLOOKUP(D2296,[28]CODIGOS!$A$1:$I$1872,2,0),"CODIGO INVALIDO ")</f>
        <v>ZONA 3</v>
      </c>
      <c r="B2296" s="53" t="str">
        <f>IFERROR(VLOOKUP(D2296,[28]CODIGOS!$A$1:$I$1872,3,0),"CODIGO INVALIDO ")</f>
        <v>CHIMBORAZO</v>
      </c>
      <c r="C2296" s="53" t="str">
        <f>IFERROR(VLOOKUP(D2296,[28]CODIGOS!$A$1:$I$1872,4,0),"CODIGO INVALIDO ")</f>
        <v>GUAMOTE</v>
      </c>
      <c r="D2296" s="53" t="s">
        <v>37</v>
      </c>
      <c r="E2296" s="53" t="str">
        <f>IFERROR(VLOOKUP(D2296,[29]CODIGOS!$A$1:$I$1872,6,0),"CODIGO INVALIDO ")</f>
        <v>COLTA</v>
      </c>
      <c r="F2296" s="53" t="str">
        <f>IFERROR(VLOOKUP(D2296,[29]CODIGOS!$A$1:$I$1872,7,0),"CODIGO INVALIDO ")</f>
        <v>CEBADAS</v>
      </c>
      <c r="G2296" s="53" t="str">
        <f>IFERROR(VLOOKUP(D2296,[29]CODIGOS!$A$1:$I$1872,8,0),"CODIGO INVALIDO ")</f>
        <v>CEBADAS 1</v>
      </c>
      <c r="H2296" s="53" t="s">
        <v>2778</v>
      </c>
      <c r="I2296" s="53">
        <v>-1.6372979079550001</v>
      </c>
      <c r="J2296" s="53">
        <v>-78.775126934051499</v>
      </c>
      <c r="K2296" s="246">
        <v>45434</v>
      </c>
      <c r="L2296" s="53" t="s">
        <v>71</v>
      </c>
      <c r="M2296" s="53" t="s">
        <v>17</v>
      </c>
      <c r="N2296" s="247" t="s">
        <v>2779</v>
      </c>
      <c r="O2296" s="247" t="s">
        <v>1935</v>
      </c>
      <c r="P2296" s="53">
        <v>8.1</v>
      </c>
      <c r="Q2296" s="53" t="s">
        <v>550</v>
      </c>
      <c r="R2296" s="53" t="s">
        <v>47</v>
      </c>
      <c r="S2296" s="53" t="s">
        <v>176</v>
      </c>
      <c r="T2296" s="53"/>
      <c r="U2296" s="53" t="s">
        <v>50</v>
      </c>
    </row>
    <row r="2297" spans="1:21" s="186" customFormat="1" ht="14.25" customHeight="1" x14ac:dyDescent="0.25">
      <c r="A2297" s="53" t="str">
        <f>IFERROR(VLOOKUP(D2297,[28]CODIGOS!$A$1:$I$1872,2,0),"CODIGO INVALIDO ")</f>
        <v>ZONA 3</v>
      </c>
      <c r="B2297" s="53" t="str">
        <f>IFERROR(VLOOKUP(D2297,[28]CODIGOS!$A$1:$I$1872,3,0),"CODIGO INVALIDO ")</f>
        <v>CHIMBORAZO</v>
      </c>
      <c r="C2297" s="53" t="str">
        <f>IFERROR(VLOOKUP(D2297,[28]CODIGOS!$A$1:$I$1872,4,0),"CODIGO INVALIDO ")</f>
        <v>RIOBAMBA</v>
      </c>
      <c r="D2297" s="53" t="s">
        <v>2782</v>
      </c>
      <c r="E2297" s="53" t="str">
        <f>IFERROR(VLOOKUP(D2297,[29]CODIGOS!$A$1:$I$1872,6,0),"CODIGO INVALIDO ")</f>
        <v>RIOBAMBA</v>
      </c>
      <c r="F2297" s="53" t="str">
        <f>IFERROR(VLOOKUP(D2297,[29]CODIGOS!$A$1:$I$1872,7,0),"CODIGO INVALIDO ")</f>
        <v>SHOPPING</v>
      </c>
      <c r="G2297" s="53" t="str">
        <f>IFERROR(VLOOKUP(D2297,[29]CODIGOS!$A$1:$I$1872,8,0),"CODIGO INVALIDO ")</f>
        <v>SHOPPING 1</v>
      </c>
      <c r="H2297" s="53" t="s">
        <v>2783</v>
      </c>
      <c r="I2297" s="53">
        <v>-1.65883607413845</v>
      </c>
      <c r="J2297" s="53">
        <v>-78.649637008514105</v>
      </c>
      <c r="K2297" s="246">
        <v>45449</v>
      </c>
      <c r="L2297" s="53" t="s">
        <v>71</v>
      </c>
      <c r="M2297" s="53" t="s">
        <v>17</v>
      </c>
      <c r="N2297" s="247" t="s">
        <v>2779</v>
      </c>
      <c r="O2297" s="247">
        <v>0.64583333333333337</v>
      </c>
      <c r="P2297" s="53">
        <v>10.33</v>
      </c>
      <c r="Q2297" s="53" t="s">
        <v>46</v>
      </c>
      <c r="R2297" s="53" t="s">
        <v>47</v>
      </c>
      <c r="S2297" s="53" t="s">
        <v>176</v>
      </c>
      <c r="T2297" s="53"/>
      <c r="U2297" s="53" t="s">
        <v>50</v>
      </c>
    </row>
    <row r="2298" spans="1:21" s="186" customFormat="1" ht="14.25" customHeight="1" x14ac:dyDescent="0.25">
      <c r="A2298" s="53" t="str">
        <f>IFERROR(VLOOKUP(D2298,[28]CODIGOS!$A$1:$I$1872,2,0),"CODIGO INVALIDO ")</f>
        <v>ZONA 3</v>
      </c>
      <c r="B2298" s="53" t="str">
        <f>IFERROR(VLOOKUP(D2298,[28]CODIGOS!$A$1:$I$1872,3,0),"CODIGO INVALIDO ")</f>
        <v>CHIMBORAZO</v>
      </c>
      <c r="C2298" s="53" t="str">
        <f>IFERROR(VLOOKUP(D2298,[28]CODIGOS!$A$1:$I$1872,4,0),"CODIGO INVALIDO ")</f>
        <v>GUAMOTE</v>
      </c>
      <c r="D2298" s="53" t="s">
        <v>37</v>
      </c>
      <c r="E2298" s="53" t="str">
        <f>IFERROR(VLOOKUP(D2298,[29]CODIGOS!$A$1:$I$1872,6,0),"CODIGO INVALIDO ")</f>
        <v>COLTA</v>
      </c>
      <c r="F2298" s="53" t="str">
        <f>IFERROR(VLOOKUP(D2298,[29]CODIGOS!$A$1:$I$1872,7,0),"CODIGO INVALIDO ")</f>
        <v>CEBADAS</v>
      </c>
      <c r="G2298" s="53" t="str">
        <f>IFERROR(VLOOKUP(D2298,[29]CODIGOS!$A$1:$I$1872,8,0),"CODIGO INVALIDO ")</f>
        <v>CEBADAS 1</v>
      </c>
      <c r="H2298" s="53" t="s">
        <v>2784</v>
      </c>
      <c r="I2298" s="53">
        <v>-1.9484861153483699</v>
      </c>
      <c r="J2298" s="53">
        <v>-78.634711773592002</v>
      </c>
      <c r="K2298" s="246">
        <v>45452</v>
      </c>
      <c r="L2298" s="53" t="s">
        <v>71</v>
      </c>
      <c r="M2298" s="53" t="s">
        <v>17</v>
      </c>
      <c r="N2298" s="247" t="s">
        <v>2785</v>
      </c>
      <c r="O2298" s="247" t="s">
        <v>1953</v>
      </c>
      <c r="P2298" s="53">
        <v>17.25</v>
      </c>
      <c r="Q2298" s="53" t="s">
        <v>46</v>
      </c>
      <c r="R2298" s="53" t="s">
        <v>47</v>
      </c>
      <c r="S2298" s="53" t="s">
        <v>75</v>
      </c>
      <c r="T2298" s="53" t="s">
        <v>467</v>
      </c>
      <c r="U2298" s="53" t="s">
        <v>50</v>
      </c>
    </row>
    <row r="2299" spans="1:21" s="186" customFormat="1" ht="14.25" customHeight="1" x14ac:dyDescent="0.25">
      <c r="A2299" s="53" t="str">
        <f>IFERROR(VLOOKUP(D2299,[28]CODIGOS!$A$1:$I$1872,2,0),"CODIGO INVALIDO ")</f>
        <v>ZONA 3</v>
      </c>
      <c r="B2299" s="53" t="str">
        <f>IFERROR(VLOOKUP(D2299,[28]CODIGOS!$A$1:$I$1872,3,0),"CODIGO INVALIDO ")</f>
        <v>CHIMBORAZO</v>
      </c>
      <c r="C2299" s="53" t="str">
        <f>IFERROR(VLOOKUP(D2299,[28]CODIGOS!$A$1:$I$1872,4,0),"CODIGO INVALIDO ")</f>
        <v>GUAMOTE</v>
      </c>
      <c r="D2299" s="53" t="s">
        <v>37</v>
      </c>
      <c r="E2299" s="53" t="str">
        <f>IFERROR(VLOOKUP(D2299,[29]CODIGOS!$A$1:$I$1872,6,0),"CODIGO INVALIDO ")</f>
        <v>COLTA</v>
      </c>
      <c r="F2299" s="53" t="str">
        <f>IFERROR(VLOOKUP(D2299,[29]CODIGOS!$A$1:$I$1872,7,0),"CODIGO INVALIDO ")</f>
        <v>CEBADAS</v>
      </c>
      <c r="G2299" s="53" t="str">
        <f>IFERROR(VLOOKUP(D2299,[29]CODIGOS!$A$1:$I$1872,8,0),"CODIGO INVALIDO ")</f>
        <v>CEBADAS 1</v>
      </c>
      <c r="H2299" s="53" t="s">
        <v>2786</v>
      </c>
      <c r="I2299" s="53">
        <v>-1.64090615440732</v>
      </c>
      <c r="J2299" s="53">
        <v>-78.7419981266316</v>
      </c>
      <c r="K2299" s="246">
        <v>45456</v>
      </c>
      <c r="L2299" s="53" t="s">
        <v>71</v>
      </c>
      <c r="M2299" s="53" t="s">
        <v>17</v>
      </c>
      <c r="N2299" s="247" t="s">
        <v>2779</v>
      </c>
      <c r="O2299" s="247">
        <v>0.55555555555555558</v>
      </c>
      <c r="P2299" s="53">
        <v>48.65</v>
      </c>
      <c r="Q2299" s="53" t="s">
        <v>46</v>
      </c>
      <c r="R2299" s="53" t="s">
        <v>47</v>
      </c>
      <c r="S2299" s="53" t="s">
        <v>83</v>
      </c>
      <c r="T2299" s="53"/>
      <c r="U2299" s="53" t="s">
        <v>50</v>
      </c>
    </row>
    <row r="2300" spans="1:21" s="186" customFormat="1" ht="14.25" customHeight="1" x14ac:dyDescent="0.25">
      <c r="A2300" s="53" t="str">
        <f>IFERROR(VLOOKUP(D2300,[28]CODIGOS!$A$1:$I$1872,2,0),"CODIGO INVALIDO ")</f>
        <v>ZONA 3</v>
      </c>
      <c r="B2300" s="53" t="str">
        <f>IFERROR(VLOOKUP(D2300,[28]CODIGOS!$A$1:$I$1872,3,0),"CODIGO INVALIDO ")</f>
        <v>CHIMBORAZO</v>
      </c>
      <c r="C2300" s="53" t="str">
        <f>IFERROR(VLOOKUP(D2300,[28]CODIGOS!$A$1:$I$1872,4,0),"CODIGO INVALIDO ")</f>
        <v>GUANO</v>
      </c>
      <c r="D2300" s="53" t="s">
        <v>1867</v>
      </c>
      <c r="E2300" s="53" t="str">
        <f>IFERROR(VLOOKUP(D2300,[29]CODIGOS!$A$1:$I$1872,6,0),"CODIGO INVALIDO ")</f>
        <v>GUANO</v>
      </c>
      <c r="F2300" s="53" t="str">
        <f>IFERROR(VLOOKUP(D2300,[29]CODIGOS!$A$1:$I$1872,7,0),"CODIGO INVALIDO ")</f>
        <v>SAN ANDRES</v>
      </c>
      <c r="G2300" s="53" t="str">
        <f>IFERROR(VLOOKUP(D2300,[29]CODIGOS!$A$1:$I$1872,8,0),"CODIGO INVALIDO ")</f>
        <v>SAN ANDRES 1</v>
      </c>
      <c r="H2300" s="53" t="s">
        <v>2787</v>
      </c>
      <c r="I2300" s="53">
        <v>-1.58015093488608</v>
      </c>
      <c r="J2300" s="53">
        <v>-78.741467706700604</v>
      </c>
      <c r="K2300" s="246">
        <v>45483</v>
      </c>
      <c r="L2300" s="53" t="s">
        <v>71</v>
      </c>
      <c r="M2300" s="53" t="s">
        <v>17</v>
      </c>
      <c r="N2300" s="247" t="s">
        <v>2779</v>
      </c>
      <c r="O2300" s="247" t="s">
        <v>1969</v>
      </c>
      <c r="P2300" s="53">
        <v>19.760000000000002</v>
      </c>
      <c r="Q2300" s="53" t="s">
        <v>46</v>
      </c>
      <c r="R2300" s="53" t="s">
        <v>47</v>
      </c>
      <c r="S2300" s="53" t="s">
        <v>83</v>
      </c>
      <c r="T2300" s="53"/>
      <c r="U2300" s="53" t="s">
        <v>50</v>
      </c>
    </row>
    <row r="2301" spans="1:21" s="186" customFormat="1" ht="14.25" customHeight="1" x14ac:dyDescent="0.2">
      <c r="A2301" s="53" t="str">
        <f>IFERROR(VLOOKUP(D2301,[28]CODIGOS!$A$1:$I$1872,2,0),"CODIGO INVALIDO ")</f>
        <v>ZONA 3</v>
      </c>
      <c r="B2301" s="53" t="str">
        <f>IFERROR(VLOOKUP(D2301,[28]CODIGOS!$A$1:$I$1872,3,0),"CODIGO INVALIDO ")</f>
        <v>CHIMBORAZO</v>
      </c>
      <c r="C2301" s="53" t="str">
        <f>IFERROR(VLOOKUP(D2301,[28]CODIGOS!$A$1:$I$1872,4,0),"CODIGO INVALIDO ")</f>
        <v>RIOBAMBA</v>
      </c>
      <c r="D2301" s="45" t="s">
        <v>804</v>
      </c>
      <c r="E2301" s="53" t="str">
        <f>IFERROR(VLOOKUP(D2301,[29]CODIGOS!$A$1:$I$1872,6,0),"CODIGO INVALIDO ")</f>
        <v>RIOBAMBA</v>
      </c>
      <c r="F2301" s="53" t="str">
        <f>IFERROR(VLOOKUP(D2301,[29]CODIGOS!$A$1:$I$1872,7,0),"CODIGO INVALIDO ")</f>
        <v>24 DE MAYO</v>
      </c>
      <c r="G2301" s="53" t="str">
        <f>IFERROR(VLOOKUP(D2301,[29]CODIGOS!$A$1:$I$1872,8,0),"CODIGO INVALIDO ")</f>
        <v>24 DE MAYO 2</v>
      </c>
      <c r="H2301" s="53" t="s">
        <v>2788</v>
      </c>
      <c r="I2301" s="53">
        <v>-1.6392394535367001</v>
      </c>
      <c r="J2301" s="53">
        <v>-78.677562199782898</v>
      </c>
      <c r="K2301" s="246">
        <v>45489</v>
      </c>
      <c r="L2301" s="53" t="s">
        <v>71</v>
      </c>
      <c r="M2301" s="53" t="s">
        <v>17</v>
      </c>
      <c r="N2301" s="247" t="s">
        <v>2779</v>
      </c>
      <c r="O2301" s="247" t="s">
        <v>1958</v>
      </c>
      <c r="P2301" s="53">
        <v>4.71</v>
      </c>
      <c r="Q2301" s="53" t="s">
        <v>46</v>
      </c>
      <c r="R2301" s="53" t="s">
        <v>47</v>
      </c>
      <c r="S2301" s="53" t="s">
        <v>217</v>
      </c>
      <c r="T2301" s="53"/>
      <c r="U2301" s="53" t="s">
        <v>50</v>
      </c>
    </row>
    <row r="2302" spans="1:21" s="186" customFormat="1" ht="14.25" customHeight="1" x14ac:dyDescent="0.25">
      <c r="A2302" s="53" t="str">
        <f>IFERROR(VLOOKUP(D2302,[28]CODIGOS!$A$1:$I$1872,2,0),"CODIGO INVALIDO ")</f>
        <v>ZONA 3</v>
      </c>
      <c r="B2302" s="53" t="str">
        <f>IFERROR(VLOOKUP(D2302,[28]CODIGOS!$A$1:$I$1872,3,0),"CODIGO INVALIDO ")</f>
        <v>CHIMBORAZO</v>
      </c>
      <c r="C2302" s="53" t="str">
        <f>IFERROR(VLOOKUP(D2302,[28]CODIGOS!$A$1:$I$1872,4,0),"CODIGO INVALIDO ")</f>
        <v>GUANO</v>
      </c>
      <c r="D2302" s="53" t="s">
        <v>1867</v>
      </c>
      <c r="E2302" s="53" t="str">
        <f>IFERROR(VLOOKUP(D2302,[29]CODIGOS!$A$1:$I$1872,6,0),"CODIGO INVALIDO ")</f>
        <v>GUANO</v>
      </c>
      <c r="F2302" s="53" t="str">
        <f>IFERROR(VLOOKUP(D2302,[29]CODIGOS!$A$1:$I$1872,7,0),"CODIGO INVALIDO ")</f>
        <v>SAN ANDRES</v>
      </c>
      <c r="G2302" s="53" t="str">
        <f>IFERROR(VLOOKUP(D2302,[29]CODIGOS!$A$1:$I$1872,8,0),"CODIGO INVALIDO ")</f>
        <v>SAN ANDRES 1</v>
      </c>
      <c r="H2302" s="53" t="s">
        <v>2789</v>
      </c>
      <c r="I2302" s="53">
        <v>-1.5974531132793599</v>
      </c>
      <c r="J2302" s="53">
        <v>-78.698572894943197</v>
      </c>
      <c r="K2302" s="246">
        <v>45489</v>
      </c>
      <c r="L2302" s="53" t="s">
        <v>71</v>
      </c>
      <c r="M2302" s="53" t="s">
        <v>17</v>
      </c>
      <c r="N2302" s="247" t="s">
        <v>2779</v>
      </c>
      <c r="O2302" s="247" t="s">
        <v>1956</v>
      </c>
      <c r="P2302" s="53">
        <v>19.09</v>
      </c>
      <c r="Q2302" s="53" t="s">
        <v>46</v>
      </c>
      <c r="R2302" s="53" t="s">
        <v>47</v>
      </c>
      <c r="S2302" s="53" t="s">
        <v>83</v>
      </c>
      <c r="T2302" s="53"/>
      <c r="U2302" s="53" t="s">
        <v>50</v>
      </c>
    </row>
    <row r="2303" spans="1:21" s="186" customFormat="1" ht="14.25" customHeight="1" x14ac:dyDescent="0.2">
      <c r="A2303" s="53" t="str">
        <f>IFERROR(VLOOKUP(D2303,[28]CODIGOS!$A$1:$I$1872,2,0),"CODIGO INVALIDO ")</f>
        <v>ZONA 3</v>
      </c>
      <c r="B2303" s="53" t="str">
        <f>IFERROR(VLOOKUP(D2303,[28]CODIGOS!$A$1:$I$1872,3,0),"CODIGO INVALIDO ")</f>
        <v>CHIMBORAZO</v>
      </c>
      <c r="C2303" s="53" t="str">
        <f>IFERROR(VLOOKUP(D2303,[28]CODIGOS!$A$1:$I$1872,4,0),"CODIGO INVALIDO ")</f>
        <v>RIOBAMBA</v>
      </c>
      <c r="D2303" s="45" t="s">
        <v>1152</v>
      </c>
      <c r="E2303" s="53" t="str">
        <f>IFERROR(VLOOKUP(D2303,[29]CODIGOS!$A$1:$I$1872,6,0),"CODIGO INVALIDO ")</f>
        <v>RIOBAMBA</v>
      </c>
      <c r="F2303" s="53" t="str">
        <f>IFERROR(VLOOKUP(D2303,[29]CODIGOS!$A$1:$I$1872,7,0),"CODIGO INVALIDO ")</f>
        <v>CAMINOS AL SOL</v>
      </c>
      <c r="G2303" s="53" t="str">
        <f>IFERROR(VLOOKUP(D2303,[29]CODIGOS!$A$1:$I$1872,8,0),"CODIGO INVALIDO ")</f>
        <v>CAMINOS AL SOL 1</v>
      </c>
      <c r="H2303" s="53" t="s">
        <v>2774</v>
      </c>
      <c r="I2303" s="53">
        <v>-1.67233337840621</v>
      </c>
      <c r="J2303" s="53">
        <v>-78.634503508112303</v>
      </c>
      <c r="K2303" s="246">
        <v>45491</v>
      </c>
      <c r="L2303" s="53" t="s">
        <v>71</v>
      </c>
      <c r="M2303" s="53" t="s">
        <v>17</v>
      </c>
      <c r="N2303" s="247" t="s">
        <v>2779</v>
      </c>
      <c r="O2303" s="247" t="s">
        <v>1943</v>
      </c>
      <c r="P2303" s="53">
        <v>4.5</v>
      </c>
      <c r="Q2303" s="53" t="s">
        <v>46</v>
      </c>
      <c r="R2303" s="53" t="s">
        <v>47</v>
      </c>
      <c r="S2303" s="53" t="s">
        <v>176</v>
      </c>
      <c r="T2303" s="53"/>
      <c r="U2303" s="53" t="s">
        <v>50</v>
      </c>
    </row>
    <row r="2304" spans="1:21" s="186" customFormat="1" ht="14.25" customHeight="1" x14ac:dyDescent="0.2">
      <c r="A2304" s="53" t="str">
        <f>IFERROR(VLOOKUP(D2304,[28]CODIGOS!$A$1:$I$1872,2,0),"CODIGO INVALIDO ")</f>
        <v>ZONA 3</v>
      </c>
      <c r="B2304" s="53" t="str">
        <f>IFERROR(VLOOKUP(D2304,[28]CODIGOS!$A$1:$I$1872,3,0),"CODIGO INVALIDO ")</f>
        <v>CHIMBORAZO</v>
      </c>
      <c r="C2304" s="53" t="str">
        <f>IFERROR(VLOOKUP(D2304,[28]CODIGOS!$A$1:$I$1872,4,0),"CODIGO INVALIDO ")</f>
        <v>RIOBAMBA</v>
      </c>
      <c r="D2304" s="45" t="s">
        <v>343</v>
      </c>
      <c r="E2304" s="53" t="str">
        <f>IFERROR(VLOOKUP(D2304,[29]CODIGOS!$A$1:$I$1872,6,0),"CODIGO INVALIDO ")</f>
        <v>RIOBAMBA</v>
      </c>
      <c r="F2304" s="53" t="str">
        <f>IFERROR(VLOOKUP(D2304,[29]CODIGOS!$A$1:$I$1872,7,0),"CODIGO INVALIDO ")</f>
        <v>CAMILO PONCE</v>
      </c>
      <c r="G2304" s="53" t="str">
        <f>IFERROR(VLOOKUP(D2304,[29]CODIGOS!$A$1:$I$1872,8,0),"CODIGO INVALIDO ")</f>
        <v>CAMILO PONCE 1</v>
      </c>
      <c r="H2304" s="53" t="s">
        <v>2790</v>
      </c>
      <c r="I2304" s="53">
        <v>-1.6632043903414899</v>
      </c>
      <c r="J2304" s="53">
        <v>-78.642276950669398</v>
      </c>
      <c r="K2304" s="246">
        <v>45491</v>
      </c>
      <c r="L2304" s="53" t="s">
        <v>71</v>
      </c>
      <c r="M2304" s="53" t="s">
        <v>17</v>
      </c>
      <c r="N2304" s="247" t="s">
        <v>2779</v>
      </c>
      <c r="O2304" s="247" t="s">
        <v>2791</v>
      </c>
      <c r="P2304" s="53">
        <v>15.83</v>
      </c>
      <c r="Q2304" s="53" t="s">
        <v>46</v>
      </c>
      <c r="R2304" s="53" t="s">
        <v>47</v>
      </c>
      <c r="S2304" s="53" t="s">
        <v>176</v>
      </c>
      <c r="T2304" s="53"/>
      <c r="U2304" s="53" t="s">
        <v>50</v>
      </c>
    </row>
    <row r="2305" spans="1:21" s="186" customFormat="1" ht="14.25" customHeight="1" x14ac:dyDescent="0.2">
      <c r="A2305" s="53" t="str">
        <f>IFERROR(VLOOKUP(D2305,[28]CODIGOS!$A$1:$I$1872,2,0),"CODIGO INVALIDO ")</f>
        <v>ZONA 3</v>
      </c>
      <c r="B2305" s="53" t="str">
        <f>IFERROR(VLOOKUP(D2305,[28]CODIGOS!$A$1:$I$1872,3,0),"CODIGO INVALIDO ")</f>
        <v>CHIMBORAZO</v>
      </c>
      <c r="C2305" s="53" t="str">
        <f>IFERROR(VLOOKUP(D2305,[28]CODIGOS!$A$1:$I$1872,4,0),"CODIGO INVALIDO ")</f>
        <v>GUAMOTE</v>
      </c>
      <c r="D2305" s="45" t="s">
        <v>37</v>
      </c>
      <c r="E2305" s="53" t="str">
        <f>IFERROR(VLOOKUP(D2305,[29]CODIGOS!$A$1:$I$1872,6,0),"CODIGO INVALIDO ")</f>
        <v>COLTA</v>
      </c>
      <c r="F2305" s="53" t="str">
        <f>IFERROR(VLOOKUP(D2305,[29]CODIGOS!$A$1:$I$1872,7,0),"CODIGO INVALIDO ")</f>
        <v>CEBADAS</v>
      </c>
      <c r="G2305" s="53" t="str">
        <f>IFERROR(VLOOKUP(D2305,[29]CODIGOS!$A$1:$I$1872,8,0),"CODIGO INVALIDO ")</f>
        <v>CEBADAS 1</v>
      </c>
      <c r="H2305" s="53" t="s">
        <v>2792</v>
      </c>
      <c r="I2305" s="53">
        <v>-1.6427799999999999</v>
      </c>
      <c r="J2305" s="53">
        <v>-78.589079999999996</v>
      </c>
      <c r="K2305" s="246">
        <v>45491</v>
      </c>
      <c r="L2305" s="53" t="s">
        <v>71</v>
      </c>
      <c r="M2305" s="53" t="s">
        <v>17</v>
      </c>
      <c r="N2305" s="247" t="s">
        <v>2779</v>
      </c>
      <c r="O2305" s="247" t="s">
        <v>1946</v>
      </c>
      <c r="P2305" s="53">
        <v>20.03</v>
      </c>
      <c r="Q2305" s="53" t="s">
        <v>46</v>
      </c>
      <c r="R2305" s="53" t="s">
        <v>47</v>
      </c>
      <c r="S2305" s="53" t="s">
        <v>176</v>
      </c>
      <c r="T2305" s="53"/>
      <c r="U2305" s="53" t="s">
        <v>50</v>
      </c>
    </row>
    <row r="2306" spans="1:21" s="186" customFormat="1" ht="14.25" customHeight="1" x14ac:dyDescent="0.2">
      <c r="A2306" s="53" t="str">
        <f>IFERROR(VLOOKUP(D2306,[28]CODIGOS!$A$1:$I$1872,2,0),"CODIGO INVALIDO ")</f>
        <v>ZONA 3</v>
      </c>
      <c r="B2306" s="53" t="str">
        <f>IFERROR(VLOOKUP(D2306,[28]CODIGOS!$A$1:$I$1872,3,0),"CODIGO INVALIDO ")</f>
        <v>CHIMBORAZO</v>
      </c>
      <c r="C2306" s="53" t="str">
        <f>IFERROR(VLOOKUP(D2306,[28]CODIGOS!$A$1:$I$1872,4,0),"CODIGO INVALIDO ")</f>
        <v>RIOBAMBA</v>
      </c>
      <c r="D2306" s="45" t="s">
        <v>1842</v>
      </c>
      <c r="E2306" s="53" t="str">
        <f>IFERROR(VLOOKUP(D2306,[29]CODIGOS!$A$1:$I$1872,6,0),"CODIGO INVALIDO ")</f>
        <v>RIOBAMBA</v>
      </c>
      <c r="F2306" s="53" t="str">
        <f>IFERROR(VLOOKUP(D2306,[29]CODIGOS!$A$1:$I$1872,7,0),"CODIGO INVALIDO ")</f>
        <v>CAMILO PONCE</v>
      </c>
      <c r="G2306" s="53" t="str">
        <f>IFERROR(VLOOKUP(D2306,[29]CODIGOS!$A$1:$I$1872,8,0),"CODIGO INVALIDO ")</f>
        <v>CAMILO PONCE 2</v>
      </c>
      <c r="H2306" s="53" t="s">
        <v>2793</v>
      </c>
      <c r="I2306" s="53">
        <v>-1.6492592527176599</v>
      </c>
      <c r="J2306" s="53">
        <v>-78.617564118336006</v>
      </c>
      <c r="K2306" s="246">
        <v>45491</v>
      </c>
      <c r="L2306" s="53" t="s">
        <v>71</v>
      </c>
      <c r="M2306" s="53" t="s">
        <v>17</v>
      </c>
      <c r="N2306" s="247" t="s">
        <v>2779</v>
      </c>
      <c r="O2306" s="247">
        <v>0</v>
      </c>
      <c r="P2306" s="53">
        <v>20.03</v>
      </c>
      <c r="Q2306" s="53" t="s">
        <v>46</v>
      </c>
      <c r="R2306" s="53" t="s">
        <v>47</v>
      </c>
      <c r="S2306" s="53" t="s">
        <v>176</v>
      </c>
      <c r="T2306" s="53"/>
      <c r="U2306" s="53" t="s">
        <v>50</v>
      </c>
    </row>
    <row r="2307" spans="1:21" s="186" customFormat="1" ht="14.25" customHeight="1" x14ac:dyDescent="0.2">
      <c r="A2307" s="53" t="str">
        <f>IFERROR(VLOOKUP(D2307,[28]CODIGOS!$A$1:$I$1872,2,0),"CODIGO INVALIDO ")</f>
        <v>ZONA 3</v>
      </c>
      <c r="B2307" s="53" t="str">
        <f>IFERROR(VLOOKUP(D2307,[28]CODIGOS!$A$1:$I$1872,3,0),"CODIGO INVALIDO ")</f>
        <v>CHIMBORAZO</v>
      </c>
      <c r="C2307" s="53" t="str">
        <f>IFERROR(VLOOKUP(D2307,[28]CODIGOS!$A$1:$I$1872,4,0),"CODIGO INVALIDO ")</f>
        <v>GUAMOTE</v>
      </c>
      <c r="D2307" s="45" t="s">
        <v>37</v>
      </c>
      <c r="E2307" s="53" t="str">
        <f>IFERROR(VLOOKUP(D2307,[29]CODIGOS!$A$1:$I$1872,6,0),"CODIGO INVALIDO ")</f>
        <v>COLTA</v>
      </c>
      <c r="F2307" s="53" t="str">
        <f>IFERROR(VLOOKUP(D2307,[29]CODIGOS!$A$1:$I$1872,7,0),"CODIGO INVALIDO ")</f>
        <v>CEBADAS</v>
      </c>
      <c r="G2307" s="53" t="str">
        <f>IFERROR(VLOOKUP(D2307,[29]CODIGOS!$A$1:$I$1872,8,0),"CODIGO INVALIDO ")</f>
        <v>CEBADAS 1</v>
      </c>
      <c r="H2307" s="53" t="s">
        <v>2794</v>
      </c>
      <c r="I2307" s="53">
        <v>-2.0623310731528202</v>
      </c>
      <c r="J2307" s="53">
        <v>-78.739492341578895</v>
      </c>
      <c r="K2307" s="246">
        <v>45530</v>
      </c>
      <c r="L2307" s="53" t="s">
        <v>71</v>
      </c>
      <c r="M2307" s="53" t="s">
        <v>17</v>
      </c>
      <c r="N2307" s="247" t="s">
        <v>2795</v>
      </c>
      <c r="O2307" s="247">
        <v>0.52083333333333337</v>
      </c>
      <c r="P2307" s="53">
        <v>10.48</v>
      </c>
      <c r="Q2307" s="53" t="s">
        <v>46</v>
      </c>
      <c r="R2307" s="53" t="s">
        <v>47</v>
      </c>
      <c r="S2307" s="53" t="s">
        <v>176</v>
      </c>
      <c r="T2307" s="53"/>
      <c r="U2307" s="53" t="s">
        <v>50</v>
      </c>
    </row>
    <row r="2308" spans="1:21" s="186" customFormat="1" ht="14.25" customHeight="1" x14ac:dyDescent="0.2">
      <c r="A2308" s="53" t="str">
        <f>IFERROR(VLOOKUP(D2308,[28]CODIGOS!$A$1:$I$1872,2,0),"CODIGO INVALIDO ")</f>
        <v>ZONA 3</v>
      </c>
      <c r="B2308" s="53" t="str">
        <f>IFERROR(VLOOKUP(D2308,[28]CODIGOS!$A$1:$I$1872,3,0),"CODIGO INVALIDO ")</f>
        <v>CHIMBORAZO</v>
      </c>
      <c r="C2308" s="53" t="str">
        <f>IFERROR(VLOOKUP(D2308,[28]CODIGOS!$A$1:$I$1872,4,0),"CODIGO INVALIDO ")</f>
        <v>RIOBAMBA</v>
      </c>
      <c r="D2308" s="45" t="s">
        <v>387</v>
      </c>
      <c r="E2308" s="53" t="str">
        <f>IFERROR(VLOOKUP(D2308,[29]CODIGOS!$A$1:$I$1872,6,0),"CODIGO INVALIDO ")</f>
        <v>RIOBAMBA</v>
      </c>
      <c r="F2308" s="53" t="str">
        <f>IFERROR(VLOOKUP(D2308,[29]CODIGOS!$A$1:$I$1872,7,0),"CODIGO INVALIDO ")</f>
        <v>24 DE MAYO</v>
      </c>
      <c r="G2308" s="53" t="str">
        <f>IFERROR(VLOOKUP(D2308,[29]CODIGOS!$A$1:$I$1872,8,0),"CODIGO INVALIDO ")</f>
        <v>24 DE MAYO 1</v>
      </c>
      <c r="H2308" s="53" t="s">
        <v>701</v>
      </c>
      <c r="I2308" s="53">
        <v>-1.65375428991632</v>
      </c>
      <c r="J2308" s="53">
        <v>-78.709588484091199</v>
      </c>
      <c r="K2308" s="246">
        <v>45535</v>
      </c>
      <c r="L2308" s="53" t="s">
        <v>71</v>
      </c>
      <c r="M2308" s="53" t="s">
        <v>17</v>
      </c>
      <c r="N2308" s="247" t="s">
        <v>2796</v>
      </c>
      <c r="O2308" s="247" t="s">
        <v>1946</v>
      </c>
      <c r="P2308" s="53">
        <v>2.75</v>
      </c>
      <c r="Q2308" s="53" t="s">
        <v>46</v>
      </c>
      <c r="R2308" s="53" t="s">
        <v>47</v>
      </c>
      <c r="S2308" s="53" t="s">
        <v>176</v>
      </c>
      <c r="T2308" s="53"/>
      <c r="U2308" s="53" t="s">
        <v>50</v>
      </c>
    </row>
    <row r="2309" spans="1:21" s="186" customFormat="1" ht="14.25" customHeight="1" x14ac:dyDescent="0.25">
      <c r="A2309" s="53" t="str">
        <f>IFERROR(VLOOKUP(D2309,[28]CODIGOS!$A$1:$I$1872,2,0),"CODIGO INVALIDO ")</f>
        <v>ZONA 3</v>
      </c>
      <c r="B2309" s="53" t="str">
        <f>IFERROR(VLOOKUP(D2309,[28]CODIGOS!$A$1:$I$1872,3,0),"CODIGO INVALIDO ")</f>
        <v>CHIMBORAZO</v>
      </c>
      <c r="C2309" s="53" t="str">
        <f>IFERROR(VLOOKUP(D2309,[28]CODIGOS!$A$1:$I$1872,4,0),"CODIGO INVALIDO ")</f>
        <v>RIOBAMBA</v>
      </c>
      <c r="D2309" s="53" t="s">
        <v>1826</v>
      </c>
      <c r="E2309" s="53" t="str">
        <f>IFERROR(VLOOKUP(D2309,[29]CODIGOS!$A$1:$I$1872,6,0),"CODIGO INVALIDO ")</f>
        <v>RIOBAMBA</v>
      </c>
      <c r="F2309" s="53" t="str">
        <f>IFERROR(VLOOKUP(D2309,[29]CODIGOS!$A$1:$I$1872,7,0),"CODIGO INVALIDO ")</f>
        <v>LICTO</v>
      </c>
      <c r="G2309" s="53" t="str">
        <f>IFERROR(VLOOKUP(D2309,[29]CODIGOS!$A$1:$I$1872,8,0),"CODIGO INVALIDO ")</f>
        <v>LICTO 1</v>
      </c>
      <c r="H2309" s="53" t="s">
        <v>2797</v>
      </c>
      <c r="I2309" s="53">
        <v>-1.80540397970814</v>
      </c>
      <c r="J2309" s="53">
        <v>-78.603012643147594</v>
      </c>
      <c r="K2309" s="246">
        <v>45583</v>
      </c>
      <c r="L2309" s="53" t="s">
        <v>71</v>
      </c>
      <c r="M2309" s="53" t="s">
        <v>17</v>
      </c>
      <c r="N2309" s="247" t="s">
        <v>2779</v>
      </c>
      <c r="O2309" s="247" t="s">
        <v>1976</v>
      </c>
      <c r="P2309" s="53">
        <v>15.84</v>
      </c>
      <c r="Q2309" s="53" t="s">
        <v>46</v>
      </c>
      <c r="R2309" s="53" t="s">
        <v>47</v>
      </c>
      <c r="S2309" s="53" t="s">
        <v>49</v>
      </c>
      <c r="T2309" s="53"/>
      <c r="U2309" s="53" t="s">
        <v>50</v>
      </c>
    </row>
    <row r="2310" spans="1:21" s="186" customFormat="1" ht="14.25" customHeight="1" x14ac:dyDescent="0.25">
      <c r="A2310" s="53" t="str">
        <f>IFERROR(VLOOKUP(D2310,[28]CODIGOS!$A$1:$I$1872,2,0),"CODIGO INVALIDO ")</f>
        <v>ZONA 3</v>
      </c>
      <c r="B2310" s="53" t="str">
        <f>IFERROR(VLOOKUP(D2310,[28]CODIGOS!$A$1:$I$1872,3,0),"CODIGO INVALIDO ")</f>
        <v>CHIMBORAZO</v>
      </c>
      <c r="C2310" s="53" t="str">
        <f>IFERROR(VLOOKUP(D2310,[28]CODIGOS!$A$1:$I$1872,4,0),"CODIGO INVALIDO ")</f>
        <v>RIOBAMBA</v>
      </c>
      <c r="D2310" s="53" t="s">
        <v>1826</v>
      </c>
      <c r="E2310" s="53" t="str">
        <f>IFERROR(VLOOKUP(D2310,[29]CODIGOS!$A$1:$I$1872,6,0),"CODIGO INVALIDO ")</f>
        <v>RIOBAMBA</v>
      </c>
      <c r="F2310" s="53" t="str">
        <f>IFERROR(VLOOKUP(D2310,[29]CODIGOS!$A$1:$I$1872,7,0),"CODIGO INVALIDO ")</f>
        <v>LICTO</v>
      </c>
      <c r="G2310" s="53" t="str">
        <f>IFERROR(VLOOKUP(D2310,[29]CODIGOS!$A$1:$I$1872,8,0),"CODIGO INVALIDO ")</f>
        <v>LICTO 1</v>
      </c>
      <c r="H2310" s="53" t="s">
        <v>2798</v>
      </c>
      <c r="I2310" s="53">
        <v>-1.6637550108747601</v>
      </c>
      <c r="J2310" s="53">
        <v>-78.641994596065203</v>
      </c>
      <c r="K2310" s="246">
        <v>45584</v>
      </c>
      <c r="L2310" s="53" t="s">
        <v>71</v>
      </c>
      <c r="M2310" s="53" t="s">
        <v>17</v>
      </c>
      <c r="N2310" s="247" t="s">
        <v>2779</v>
      </c>
      <c r="O2310" s="247" t="s">
        <v>1976</v>
      </c>
      <c r="P2310" s="53">
        <v>2.4900000000000002</v>
      </c>
      <c r="Q2310" s="53" t="s">
        <v>46</v>
      </c>
      <c r="R2310" s="53" t="s">
        <v>47</v>
      </c>
      <c r="S2310" s="53" t="s">
        <v>49</v>
      </c>
      <c r="T2310" s="53"/>
      <c r="U2310" s="53" t="s">
        <v>50</v>
      </c>
    </row>
    <row r="2311" spans="1:21" s="186" customFormat="1" ht="14.25" customHeight="1" x14ac:dyDescent="0.25">
      <c r="A2311" s="53" t="str">
        <f>IFERROR(VLOOKUP(D2311,[28]CODIGOS!$A$1:$I$1872,2,0),"CODIGO INVALIDO ")</f>
        <v>ZONA 3</v>
      </c>
      <c r="B2311" s="53" t="str">
        <f>IFERROR(VLOOKUP(D2311,[28]CODIGOS!$A$1:$I$1872,3,0),"CODIGO INVALIDO ")</f>
        <v>CHIMBORAZO</v>
      </c>
      <c r="C2311" s="53" t="str">
        <f>IFERROR(VLOOKUP(D2311,[28]CODIGOS!$A$1:$I$1872,4,0),"CODIGO INVALIDO ")</f>
        <v>RIOBAMBA</v>
      </c>
      <c r="D2311" s="53" t="s">
        <v>231</v>
      </c>
      <c r="E2311" s="53" t="str">
        <f>IFERROR(VLOOKUP(D2311,[29]CODIGOS!$A$1:$I$1872,6,0),"CODIGO INVALIDO ")</f>
        <v>RIOBAMBA</v>
      </c>
      <c r="F2311" s="53" t="str">
        <f>IFERROR(VLOOKUP(D2311,[29]CODIGOS!$A$1:$I$1872,7,0),"CODIGO INVALIDO ")</f>
        <v>CALPI</v>
      </c>
      <c r="G2311" s="53" t="str">
        <f>IFERROR(VLOOKUP(D2311,[29]CODIGOS!$A$1:$I$1872,8,0),"CODIGO INVALIDO ")</f>
        <v>CALPI 1</v>
      </c>
      <c r="H2311" s="53" t="s">
        <v>2799</v>
      </c>
      <c r="I2311" s="53">
        <v>-1.6097173404196199</v>
      </c>
      <c r="J2311" s="53">
        <v>-78.787282614481597</v>
      </c>
      <c r="K2311" s="246">
        <v>45588</v>
      </c>
      <c r="L2311" s="53" t="s">
        <v>71</v>
      </c>
      <c r="M2311" s="53" t="s">
        <v>17</v>
      </c>
      <c r="N2311" s="247" t="s">
        <v>2131</v>
      </c>
      <c r="O2311" s="247" t="s">
        <v>1969</v>
      </c>
      <c r="P2311" s="53">
        <v>13.86</v>
      </c>
      <c r="Q2311" s="53" t="s">
        <v>46</v>
      </c>
      <c r="R2311" s="53" t="s">
        <v>47</v>
      </c>
      <c r="S2311" s="53" t="s">
        <v>176</v>
      </c>
      <c r="T2311" s="53"/>
      <c r="U2311" s="53" t="s">
        <v>50</v>
      </c>
    </row>
    <row r="2312" spans="1:21" s="186" customFormat="1" ht="14.25" customHeight="1" x14ac:dyDescent="0.25">
      <c r="A2312" s="53" t="str">
        <f>IFERROR(VLOOKUP(D2312,[28]CODIGOS!$A$1:$I$1872,2,0),"CODIGO INVALIDO ")</f>
        <v>ZONA 3</v>
      </c>
      <c r="B2312" s="53" t="str">
        <f>IFERROR(VLOOKUP(D2312,[28]CODIGOS!$A$1:$I$1872,3,0),"CODIGO INVALIDO ")</f>
        <v>CHIMBORAZO</v>
      </c>
      <c r="C2312" s="53" t="str">
        <f>IFERROR(VLOOKUP(D2312,[28]CODIGOS!$A$1:$I$1872,4,0),"CODIGO INVALIDO ")</f>
        <v>GUANO</v>
      </c>
      <c r="D2312" s="53" t="s">
        <v>1867</v>
      </c>
      <c r="E2312" s="53" t="str">
        <f>IFERROR(VLOOKUP(D2312,[29]CODIGOS!$A$1:$I$1872,6,0),"CODIGO INVALIDO ")</f>
        <v>GUANO</v>
      </c>
      <c r="F2312" s="53" t="str">
        <f>IFERROR(VLOOKUP(D2312,[29]CODIGOS!$A$1:$I$1872,7,0),"CODIGO INVALIDO ")</f>
        <v>SAN ANDRES</v>
      </c>
      <c r="G2312" s="53" t="str">
        <f>IFERROR(VLOOKUP(D2312,[29]CODIGOS!$A$1:$I$1872,8,0),"CODIGO INVALIDO ")</f>
        <v>SAN ANDRES 1</v>
      </c>
      <c r="H2312" s="53" t="s">
        <v>2800</v>
      </c>
      <c r="I2312" s="53">
        <v>-1.6821191229121299</v>
      </c>
      <c r="J2312" s="53">
        <v>-78.629688465180394</v>
      </c>
      <c r="K2312" s="246">
        <v>45615</v>
      </c>
      <c r="L2312" s="53" t="s">
        <v>71</v>
      </c>
      <c r="M2312" s="53" t="s">
        <v>17</v>
      </c>
      <c r="N2312" s="247" t="s">
        <v>2779</v>
      </c>
      <c r="O2312" s="247" t="s">
        <v>1956</v>
      </c>
      <c r="P2312" s="53">
        <v>7.01</v>
      </c>
      <c r="Q2312" s="53" t="s">
        <v>46</v>
      </c>
      <c r="R2312" s="53" t="s">
        <v>47</v>
      </c>
      <c r="S2312" s="53" t="s">
        <v>83</v>
      </c>
      <c r="T2312" s="53"/>
      <c r="U2312" s="53" t="s">
        <v>50</v>
      </c>
    </row>
    <row r="2313" spans="1:21" s="186" customFormat="1" ht="14.25" customHeight="1" x14ac:dyDescent="0.25">
      <c r="A2313" s="53" t="str">
        <f>IFERROR(VLOOKUP(D2313,[28]CODIGOS!$A$1:$I$1872,2,0),"CODIGO INVALIDO ")</f>
        <v>ZONA 3</v>
      </c>
      <c r="B2313" s="53" t="str">
        <f>IFERROR(VLOOKUP(D2313,[28]CODIGOS!$A$1:$I$1872,3,0),"CODIGO INVALIDO ")</f>
        <v>CHIMBORAZO</v>
      </c>
      <c r="C2313" s="53" t="str">
        <f>IFERROR(VLOOKUP(D2313,[28]CODIGOS!$A$1:$I$1872,4,0),"CODIGO INVALIDO ")</f>
        <v>RIOBAMBA</v>
      </c>
      <c r="D2313" s="53" t="s">
        <v>1849</v>
      </c>
      <c r="E2313" s="53" t="str">
        <f>IFERROR(VLOOKUP(D2313,[29]CODIGOS!$A$1:$I$1872,6,0),"CODIGO INVALIDO ")</f>
        <v>RIOBAMBA</v>
      </c>
      <c r="F2313" s="53" t="str">
        <f>IFERROR(VLOOKUP(D2313,[29]CODIGOS!$A$1:$I$1872,7,0),"CODIGO INVALIDO ")</f>
        <v>PUNIN</v>
      </c>
      <c r="G2313" s="53" t="str">
        <f>IFERROR(VLOOKUP(D2313,[29]CODIGOS!$A$1:$I$1872,8,0),"CODIGO INVALIDO ")</f>
        <v>PUNIN 1</v>
      </c>
      <c r="H2313" s="53" t="s">
        <v>2801</v>
      </c>
      <c r="I2313" s="53">
        <v>-1.64324997205745</v>
      </c>
      <c r="J2313" s="53">
        <v>-78.637669086456398</v>
      </c>
      <c r="K2313" s="246">
        <v>45616</v>
      </c>
      <c r="L2313" s="53" t="s">
        <v>71</v>
      </c>
      <c r="M2313" s="53" t="s">
        <v>17</v>
      </c>
      <c r="N2313" s="247">
        <v>0.41666666666666669</v>
      </c>
      <c r="O2313" s="247">
        <v>0.5</v>
      </c>
      <c r="P2313" s="53">
        <v>4.38</v>
      </c>
      <c r="Q2313" s="53" t="s">
        <v>46</v>
      </c>
      <c r="R2313" s="53" t="s">
        <v>47</v>
      </c>
      <c r="S2313" s="53" t="s">
        <v>176</v>
      </c>
      <c r="T2313" s="53"/>
      <c r="U2313" s="53" t="s">
        <v>50</v>
      </c>
    </row>
    <row r="2314" spans="1:21" s="186" customFormat="1" ht="14.25" customHeight="1" x14ac:dyDescent="0.25">
      <c r="A2314" s="53" t="str">
        <f>IFERROR(VLOOKUP(D2314,[28]CODIGOS!$A$1:$I$1872,2,0),"CODIGO INVALIDO ")</f>
        <v>ZONA 3</v>
      </c>
      <c r="B2314" s="53" t="str">
        <f>IFERROR(VLOOKUP(D2314,[28]CODIGOS!$A$1:$I$1872,3,0),"CODIGO INVALIDO ")</f>
        <v>CHIMBORAZO</v>
      </c>
      <c r="C2314" s="53" t="str">
        <f>IFERROR(VLOOKUP(D2314,[28]CODIGOS!$A$1:$I$1872,4,0),"CODIGO INVALIDO ")</f>
        <v>RIOBAMBA</v>
      </c>
      <c r="D2314" s="53" t="s">
        <v>1849</v>
      </c>
      <c r="E2314" s="53" t="str">
        <f>IFERROR(VLOOKUP(D2314,[29]CODIGOS!$A$1:$I$1872,6,0),"CODIGO INVALIDO ")</f>
        <v>RIOBAMBA</v>
      </c>
      <c r="F2314" s="53" t="str">
        <f>IFERROR(VLOOKUP(D2314,[29]CODIGOS!$A$1:$I$1872,7,0),"CODIGO INVALIDO ")</f>
        <v>PUNIN</v>
      </c>
      <c r="G2314" s="53" t="str">
        <f>IFERROR(VLOOKUP(D2314,[29]CODIGOS!$A$1:$I$1872,8,0),"CODIGO INVALIDO ")</f>
        <v>PUNIN 1</v>
      </c>
      <c r="H2314" s="53" t="s">
        <v>2802</v>
      </c>
      <c r="I2314" s="53">
        <v>-1.6305414479544</v>
      </c>
      <c r="J2314" s="53">
        <v>-78.678438574757905</v>
      </c>
      <c r="K2314" s="246">
        <v>45616</v>
      </c>
      <c r="L2314" s="53" t="s">
        <v>71</v>
      </c>
      <c r="M2314" s="53" t="s">
        <v>17</v>
      </c>
      <c r="N2314" s="247">
        <v>0.5</v>
      </c>
      <c r="O2314" s="247" t="s">
        <v>1956</v>
      </c>
      <c r="P2314" s="53">
        <v>4.7699999999999996</v>
      </c>
      <c r="Q2314" s="53" t="s">
        <v>46</v>
      </c>
      <c r="R2314" s="53" t="s">
        <v>47</v>
      </c>
      <c r="S2314" s="53" t="s">
        <v>2803</v>
      </c>
      <c r="T2314" s="53"/>
      <c r="U2314" s="53" t="s">
        <v>50</v>
      </c>
    </row>
    <row r="2315" spans="1:21" s="186" customFormat="1" ht="14.25" customHeight="1" x14ac:dyDescent="0.25">
      <c r="A2315" s="53" t="str">
        <f>IFERROR(VLOOKUP(D2315,[28]CODIGOS!$A$1:$I$1872,2,0),"CODIGO INVALIDO ")</f>
        <v>ZONA 3</v>
      </c>
      <c r="B2315" s="53" t="str">
        <f>IFERROR(VLOOKUP(D2315,[28]CODIGOS!$A$1:$I$1872,3,0),"CODIGO INVALIDO ")</f>
        <v>CHIMBORAZO</v>
      </c>
      <c r="C2315" s="53" t="str">
        <f>IFERROR(VLOOKUP(D2315,[28]CODIGOS!$A$1:$I$1872,4,0),"CODIGO INVALIDO ")</f>
        <v>RIOBAMBA</v>
      </c>
      <c r="D2315" s="53" t="s">
        <v>1849</v>
      </c>
      <c r="E2315" s="53" t="str">
        <f>IFERROR(VLOOKUP(D2315,[29]CODIGOS!$A$1:$I$1872,6,0),"CODIGO INVALIDO ")</f>
        <v>RIOBAMBA</v>
      </c>
      <c r="F2315" s="53" t="str">
        <f>IFERROR(VLOOKUP(D2315,[29]CODIGOS!$A$1:$I$1872,7,0),"CODIGO INVALIDO ")</f>
        <v>PUNIN</v>
      </c>
      <c r="G2315" s="53" t="str">
        <f>IFERROR(VLOOKUP(D2315,[29]CODIGOS!$A$1:$I$1872,8,0),"CODIGO INVALIDO ")</f>
        <v>PUNIN 1</v>
      </c>
      <c r="H2315" s="53" t="s">
        <v>2804</v>
      </c>
      <c r="I2315" s="53">
        <v>-2.0634758521932901</v>
      </c>
      <c r="J2315" s="53">
        <v>-78.741994238915098</v>
      </c>
      <c r="K2315" s="246">
        <v>45619</v>
      </c>
      <c r="L2315" s="53" t="s">
        <v>71</v>
      </c>
      <c r="M2315" s="53" t="s">
        <v>17</v>
      </c>
      <c r="N2315" s="247" t="s">
        <v>2131</v>
      </c>
      <c r="O2315" s="247" t="s">
        <v>1956</v>
      </c>
      <c r="P2315" s="53">
        <v>5.41</v>
      </c>
      <c r="Q2315" s="53" t="s">
        <v>46</v>
      </c>
      <c r="R2315" s="53" t="s">
        <v>47</v>
      </c>
      <c r="S2315" s="53" t="s">
        <v>176</v>
      </c>
      <c r="T2315" s="53"/>
      <c r="U2315" s="53" t="s">
        <v>50</v>
      </c>
    </row>
    <row r="2316" spans="1:21" s="186" customFormat="1" ht="14.25" customHeight="1" x14ac:dyDescent="0.25">
      <c r="A2316" s="53" t="str">
        <f>IFERROR(VLOOKUP(D2316,[28]CODIGOS!$A$1:$I$1872,2,0),"CODIGO INVALIDO ")</f>
        <v>ZONA 3</v>
      </c>
      <c r="B2316" s="53" t="str">
        <f>IFERROR(VLOOKUP(D2316,[28]CODIGOS!$A$1:$I$1872,3,0),"CODIGO INVALIDO ")</f>
        <v>CHIMBORAZO</v>
      </c>
      <c r="C2316" s="53" t="str">
        <f>IFERROR(VLOOKUP(D2316,[28]CODIGOS!$A$1:$I$1872,4,0),"CODIGO INVALIDO ")</f>
        <v>GUAMOTE</v>
      </c>
      <c r="D2316" s="53" t="s">
        <v>37</v>
      </c>
      <c r="E2316" s="53" t="str">
        <f>IFERROR(VLOOKUP(D2316,[29]CODIGOS!$A$1:$I$1872,6,0),"CODIGO INVALIDO ")</f>
        <v>COLTA</v>
      </c>
      <c r="F2316" s="53" t="str">
        <f>IFERROR(VLOOKUP(D2316,[29]CODIGOS!$A$1:$I$1872,7,0),"CODIGO INVALIDO ")</f>
        <v>CEBADAS</v>
      </c>
      <c r="G2316" s="53" t="str">
        <f>IFERROR(VLOOKUP(D2316,[29]CODIGOS!$A$1:$I$1872,8,0),"CODIGO INVALIDO ")</f>
        <v>CEBADAS 1</v>
      </c>
      <c r="H2316" s="53" t="s">
        <v>2805</v>
      </c>
      <c r="I2316" s="53">
        <v>-1.60096035966492</v>
      </c>
      <c r="J2316" s="53">
        <v>-78.694983606765703</v>
      </c>
      <c r="K2316" s="246">
        <v>45621</v>
      </c>
      <c r="L2316" s="53" t="s">
        <v>71</v>
      </c>
      <c r="M2316" s="53" t="s">
        <v>17</v>
      </c>
      <c r="N2316" s="247">
        <v>0.45833333333333331</v>
      </c>
      <c r="O2316" s="247">
        <v>0.58333333333333337</v>
      </c>
      <c r="P2316" s="53">
        <v>22.29</v>
      </c>
      <c r="Q2316" s="53" t="s">
        <v>46</v>
      </c>
      <c r="R2316" s="53" t="s">
        <v>47</v>
      </c>
      <c r="S2316" s="53" t="s">
        <v>2803</v>
      </c>
      <c r="T2316" s="53"/>
      <c r="U2316" s="53" t="s">
        <v>50</v>
      </c>
    </row>
    <row r="2317" spans="1:21" s="186" customFormat="1" ht="14.25" customHeight="1" x14ac:dyDescent="0.25">
      <c r="A2317" s="53" t="str">
        <f>IFERROR(VLOOKUP(D2317,[28]CODIGOS!$A$1:$I$1872,2,0),"CODIGO INVALIDO ")</f>
        <v>ZONA 3</v>
      </c>
      <c r="B2317" s="53" t="str">
        <f>IFERROR(VLOOKUP(D2317,[28]CODIGOS!$A$1:$I$1872,3,0),"CODIGO INVALIDO ")</f>
        <v>CHIMBORAZO</v>
      </c>
      <c r="C2317" s="53" t="str">
        <f>IFERROR(VLOOKUP(D2317,[28]CODIGOS!$A$1:$I$1872,4,0),"CODIGO INVALIDO ")</f>
        <v>GUANO</v>
      </c>
      <c r="D2317" s="53" t="s">
        <v>181</v>
      </c>
      <c r="E2317" s="53" t="str">
        <f>IFERROR(VLOOKUP(D2317,[29]CODIGOS!$A$1:$I$1872,6,0),"CODIGO INVALIDO ")</f>
        <v>GUANO</v>
      </c>
      <c r="F2317" s="53" t="str">
        <f>IFERROR(VLOOKUP(D2317,[29]CODIGOS!$A$1:$I$1872,7,0),"CODIGO INVALIDO ")</f>
        <v>SAN ANDRES</v>
      </c>
      <c r="G2317" s="53" t="str">
        <f>IFERROR(VLOOKUP(D2317,[29]CODIGOS!$A$1:$I$1872,8,0),"CODIGO INVALIDO ")</f>
        <v>SAN ANDRES 2</v>
      </c>
      <c r="H2317" s="53" t="s">
        <v>2806</v>
      </c>
      <c r="I2317" s="53">
        <v>-1.5359707417017601</v>
      </c>
      <c r="J2317" s="53">
        <v>-78.509332800593796</v>
      </c>
      <c r="K2317" s="246">
        <v>45623</v>
      </c>
      <c r="L2317" s="53" t="s">
        <v>71</v>
      </c>
      <c r="M2317" s="53" t="s">
        <v>17</v>
      </c>
      <c r="N2317" s="247">
        <v>0.45833333333333331</v>
      </c>
      <c r="O2317" s="247">
        <v>0.58333333333333337</v>
      </c>
      <c r="P2317" s="53">
        <v>13.87</v>
      </c>
      <c r="Q2317" s="53" t="s">
        <v>46</v>
      </c>
      <c r="R2317" s="53" t="s">
        <v>47</v>
      </c>
      <c r="S2317" s="53" t="s">
        <v>2803</v>
      </c>
      <c r="T2317" s="53"/>
      <c r="U2317" s="53" t="s">
        <v>50</v>
      </c>
    </row>
    <row r="2318" spans="1:21" s="186" customFormat="1" ht="14.25" customHeight="1" x14ac:dyDescent="0.25">
      <c r="A2318" s="53" t="str">
        <f>IFERROR(VLOOKUP(D2318,[28]CODIGOS!$A$1:$I$1872,2,0),"CODIGO INVALIDO ")</f>
        <v>ZONA 4</v>
      </c>
      <c r="B2318" s="53" t="str">
        <f>IFERROR(VLOOKUP(D2318,[28]CODIGOS!$A$1:$I$1872,3,0),"CODIGO INVALIDO ")</f>
        <v>MANABI</v>
      </c>
      <c r="C2318" s="53" t="str">
        <f>IFERROR(VLOOKUP(D2318,[28]CODIGOS!$A$1:$I$1872,4,0),"CODIGO INVALIDO ")</f>
        <v>PORTOVIEJO</v>
      </c>
      <c r="D2318" s="53" t="s">
        <v>1899</v>
      </c>
      <c r="E2318" s="53" t="str">
        <f>IFERROR(VLOOKUP(D2318,[29]CODIGOS!$A$1:$I$1872,6,0),"CODIGO INVALIDO ")</f>
        <v>PORTOVIEJO</v>
      </c>
      <c r="F2318" s="53" t="str">
        <f>IFERROR(VLOOKUP(D2318,[29]CODIGOS!$A$1:$I$1872,7,0),"CODIGO INVALIDO ")</f>
        <v>LOS CEREZOS</v>
      </c>
      <c r="G2318" s="53" t="str">
        <f>IFERROR(VLOOKUP(D2318,[29]CODIGOS!$A$1:$I$1872,8,0),"CODIGO INVALIDO ")</f>
        <v>LOS CEREZOS 1</v>
      </c>
      <c r="H2318" s="53" t="s">
        <v>1904</v>
      </c>
      <c r="I2318" s="53">
        <v>-0.96578945999999999</v>
      </c>
      <c r="J2318" s="53">
        <v>-80.667045999999999</v>
      </c>
      <c r="K2318" s="246">
        <v>45316</v>
      </c>
      <c r="L2318" s="53" t="s">
        <v>26</v>
      </c>
      <c r="M2318" s="53" t="s">
        <v>17</v>
      </c>
      <c r="N2318" s="247">
        <v>0.375</v>
      </c>
      <c r="O2318" s="247">
        <v>0.38819444444444445</v>
      </c>
      <c r="P2318" s="53">
        <v>21.24</v>
      </c>
      <c r="Q2318" s="53" t="s">
        <v>46</v>
      </c>
      <c r="R2318" s="53" t="s">
        <v>109</v>
      </c>
      <c r="S2318" s="53" t="s">
        <v>372</v>
      </c>
      <c r="T2318" s="53"/>
      <c r="U2318" s="53" t="s">
        <v>50</v>
      </c>
    </row>
    <row r="2319" spans="1:21" s="186" customFormat="1" ht="14.25" customHeight="1" x14ac:dyDescent="0.25">
      <c r="A2319" s="53" t="str">
        <f>IFERROR(VLOOKUP(D2319,[28]CODIGOS!$A$1:$I$1872,2,0),"CODIGO INVALIDO ")</f>
        <v>ZONA 4</v>
      </c>
      <c r="B2319" s="53" t="str">
        <f>IFERROR(VLOOKUP(D2319,[28]CODIGOS!$A$1:$I$1872,3,0),"CODIGO INVALIDO ")</f>
        <v>MANABI</v>
      </c>
      <c r="C2319" s="53" t="str">
        <f>IFERROR(VLOOKUP(D2319,[28]CODIGOS!$A$1:$I$1872,4,0),"CODIGO INVALIDO ")</f>
        <v>SAN VICENTE</v>
      </c>
      <c r="D2319" s="53" t="s">
        <v>126</v>
      </c>
      <c r="E2319" s="53" t="str">
        <f>IFERROR(VLOOKUP(D2319,[29]CODIGOS!$A$1:$I$1872,6,0),"CODIGO INVALIDO ")</f>
        <v>SUCRE</v>
      </c>
      <c r="F2319" s="53" t="str">
        <f>IFERROR(VLOOKUP(D2319,[29]CODIGOS!$A$1:$I$1872,7,0),"CODIGO INVALIDO ")</f>
        <v>SAN VICENTE</v>
      </c>
      <c r="G2319" s="53" t="str">
        <f>IFERROR(VLOOKUP(D2319,[29]CODIGOS!$A$1:$I$1872,8,0),"CODIGO INVALIDO ")</f>
        <v>SAN VICENTE 1</v>
      </c>
      <c r="H2319" s="53" t="s">
        <v>2807</v>
      </c>
      <c r="I2319" s="53">
        <v>-0.76502272989999998</v>
      </c>
      <c r="J2319" s="53">
        <v>-80.503864851483002</v>
      </c>
      <c r="K2319" s="246">
        <v>45322</v>
      </c>
      <c r="L2319" s="53" t="s">
        <v>26</v>
      </c>
      <c r="M2319" s="53" t="s">
        <v>17</v>
      </c>
      <c r="N2319" s="247">
        <v>0.63888888888888895</v>
      </c>
      <c r="O2319" s="247">
        <v>0.78402777777777777</v>
      </c>
      <c r="P2319" s="53">
        <v>15.9</v>
      </c>
      <c r="Q2319" s="53" t="s">
        <v>46</v>
      </c>
      <c r="R2319" s="53" t="s">
        <v>47</v>
      </c>
      <c r="S2319" s="53" t="s">
        <v>452</v>
      </c>
      <c r="T2319" s="53" t="s">
        <v>448</v>
      </c>
      <c r="U2319" s="53" t="s">
        <v>50</v>
      </c>
    </row>
    <row r="2320" spans="1:21" s="186" customFormat="1" ht="14.25" customHeight="1" x14ac:dyDescent="0.25">
      <c r="A2320" s="53" t="str">
        <f>IFERROR(VLOOKUP(D2320,[28]CODIGOS!$A$1:$I$1872,2,0),"CODIGO INVALIDO ")</f>
        <v>ZONA 4</v>
      </c>
      <c r="B2320" s="53" t="str">
        <f>IFERROR(VLOOKUP(D2320,[28]CODIGOS!$A$1:$I$1872,3,0),"CODIGO INVALIDO ")</f>
        <v>MANABI</v>
      </c>
      <c r="C2320" s="53" t="str">
        <f>IFERROR(VLOOKUP(D2320,[28]CODIGOS!$A$1:$I$1872,4,0),"CODIGO INVALIDO ")</f>
        <v>SUCRE</v>
      </c>
      <c r="D2320" s="53" t="s">
        <v>613</v>
      </c>
      <c r="E2320" s="53" t="str">
        <f>IFERROR(VLOOKUP(D2320,[29]CODIGOS!$A$1:$I$1872,6,0),"CODIGO INVALIDO ")</f>
        <v>SUCRE</v>
      </c>
      <c r="F2320" s="53" t="str">
        <f>IFERROR(VLOOKUP(D2320,[29]CODIGOS!$A$1:$I$1872,7,0),"CODIGO INVALIDO ")</f>
        <v>CHARAPOTO</v>
      </c>
      <c r="G2320" s="53" t="str">
        <f>IFERROR(VLOOKUP(D2320,[29]CODIGOS!$A$1:$I$1872,8,0),"CODIGO INVALIDO ")</f>
        <v>CHARAPOTO 1</v>
      </c>
      <c r="H2320" s="53" t="s">
        <v>711</v>
      </c>
      <c r="I2320" s="53">
        <v>-0.58845700000000001</v>
      </c>
      <c r="J2320" s="53">
        <v>-80.409284999999997</v>
      </c>
      <c r="K2320" s="246">
        <v>45350</v>
      </c>
      <c r="L2320" s="53" t="s">
        <v>26</v>
      </c>
      <c r="M2320" s="53" t="s">
        <v>17</v>
      </c>
      <c r="N2320" s="247">
        <v>0.64583333333333337</v>
      </c>
      <c r="O2320" s="247">
        <v>0.72499999999999998</v>
      </c>
      <c r="P2320" s="53">
        <v>24.18</v>
      </c>
      <c r="Q2320" s="53" t="s">
        <v>46</v>
      </c>
      <c r="R2320" s="53" t="s">
        <v>47</v>
      </c>
      <c r="S2320" s="53" t="s">
        <v>49</v>
      </c>
      <c r="T2320" s="53" t="s">
        <v>2808</v>
      </c>
      <c r="U2320" s="53" t="s">
        <v>50</v>
      </c>
    </row>
    <row r="2321" spans="1:21" s="186" customFormat="1" ht="14.25" customHeight="1" x14ac:dyDescent="0.25">
      <c r="A2321" s="53" t="str">
        <f>IFERROR(VLOOKUP(D2321,[28]CODIGOS!$A$1:$I$1872,2,0),"CODIGO INVALIDO ")</f>
        <v>ZONA 4</v>
      </c>
      <c r="B2321" s="53" t="str">
        <f>IFERROR(VLOOKUP(D2321,[28]CODIGOS!$A$1:$I$1872,3,0),"CODIGO INVALIDO ")</f>
        <v>MANABI</v>
      </c>
      <c r="C2321" s="53" t="str">
        <f>IFERROR(VLOOKUP(D2321,[28]CODIGOS!$A$1:$I$1872,4,0),"CODIGO INVALIDO ")</f>
        <v>SUCRE</v>
      </c>
      <c r="D2321" s="53" t="s">
        <v>613</v>
      </c>
      <c r="E2321" s="53" t="str">
        <f>IFERROR(VLOOKUP(D2321,[29]CODIGOS!$A$1:$I$1872,6,0),"CODIGO INVALIDO ")</f>
        <v>SUCRE</v>
      </c>
      <c r="F2321" s="53" t="str">
        <f>IFERROR(VLOOKUP(D2321,[29]CODIGOS!$A$1:$I$1872,7,0),"CODIGO INVALIDO ")</f>
        <v>CHARAPOTO</v>
      </c>
      <c r="G2321" s="53" t="str">
        <f>IFERROR(VLOOKUP(D2321,[29]CODIGOS!$A$1:$I$1872,8,0),"CODIGO INVALIDO ")</f>
        <v>CHARAPOTO 1</v>
      </c>
      <c r="H2321" s="53" t="s">
        <v>253</v>
      </c>
      <c r="I2321" s="53">
        <v>-0.78921666000000001</v>
      </c>
      <c r="J2321" s="53">
        <v>-80.513885000000002</v>
      </c>
      <c r="K2321" s="246">
        <v>45351</v>
      </c>
      <c r="L2321" s="53" t="s">
        <v>26</v>
      </c>
      <c r="M2321" s="53" t="s">
        <v>17</v>
      </c>
      <c r="N2321" s="247">
        <v>0.4375</v>
      </c>
      <c r="O2321" s="247">
        <v>0.41875000000000001</v>
      </c>
      <c r="P2321" s="53">
        <v>7.51</v>
      </c>
      <c r="Q2321" s="53" t="s">
        <v>46</v>
      </c>
      <c r="R2321" s="53" t="s">
        <v>47</v>
      </c>
      <c r="S2321" s="53" t="s">
        <v>49</v>
      </c>
      <c r="T2321" s="53"/>
      <c r="U2321" s="53" t="s">
        <v>50</v>
      </c>
    </row>
    <row r="2322" spans="1:21" s="186" customFormat="1" ht="14.25" customHeight="1" x14ac:dyDescent="0.25">
      <c r="A2322" s="53" t="str">
        <f>IFERROR(VLOOKUP(D2322,[28]CODIGOS!$A$1:$I$1872,2,0),"CODIGO INVALIDO ")</f>
        <v>ZONA 4</v>
      </c>
      <c r="B2322" s="53" t="str">
        <f>IFERROR(VLOOKUP(D2322,[28]CODIGOS!$A$1:$I$1872,3,0),"CODIGO INVALIDO ")</f>
        <v>MANABI</v>
      </c>
      <c r="C2322" s="53" t="str">
        <f>IFERROR(VLOOKUP(D2322,[28]CODIGOS!$A$1:$I$1872,4,0),"CODIGO INVALIDO ")</f>
        <v>MANTA</v>
      </c>
      <c r="D2322" s="53" t="s">
        <v>2809</v>
      </c>
      <c r="E2322" s="53" t="str">
        <f>IFERROR(VLOOKUP(D2322,[29]CODIGOS!$A$1:$I$1872,6,0),"CODIGO INVALIDO ")</f>
        <v>MANTA</v>
      </c>
      <c r="F2322" s="53" t="str">
        <f>IFERROR(VLOOKUP(D2322,[29]CODIGOS!$A$1:$I$1872,7,0),"CODIGO INVALIDO ")</f>
        <v>CUBA</v>
      </c>
      <c r="G2322" s="53" t="str">
        <f>IFERROR(VLOOKUP(D2322,[29]CODIGOS!$A$1:$I$1872,8,0),"CODIGO INVALIDO ")</f>
        <v>CUBA 1</v>
      </c>
      <c r="H2322" s="53" t="s">
        <v>2810</v>
      </c>
      <c r="I2322" s="53">
        <v>-0.98744500000000002</v>
      </c>
      <c r="J2322" s="53">
        <v>-80.697980999999999</v>
      </c>
      <c r="K2322" s="246">
        <v>45355</v>
      </c>
      <c r="L2322" s="53" t="s">
        <v>26</v>
      </c>
      <c r="M2322" s="53" t="s">
        <v>17</v>
      </c>
      <c r="N2322" s="247">
        <v>0.625</v>
      </c>
      <c r="O2322" s="247">
        <v>0.6875</v>
      </c>
      <c r="P2322" s="53">
        <v>2.4</v>
      </c>
      <c r="Q2322" s="53" t="s">
        <v>46</v>
      </c>
      <c r="R2322" s="53" t="s">
        <v>47</v>
      </c>
      <c r="S2322" s="53" t="s">
        <v>217</v>
      </c>
      <c r="T2322" s="53"/>
      <c r="U2322" s="53" t="s">
        <v>50</v>
      </c>
    </row>
    <row r="2323" spans="1:21" s="186" customFormat="1" ht="14.25" customHeight="1" x14ac:dyDescent="0.25">
      <c r="A2323" s="53" t="str">
        <f>IFERROR(VLOOKUP(D2323,[28]CODIGOS!$A$1:$I$1872,2,0),"CODIGO INVALIDO ")</f>
        <v>ZONA 4</v>
      </c>
      <c r="B2323" s="53" t="str">
        <f>IFERROR(VLOOKUP(D2323,[28]CODIGOS!$A$1:$I$1872,3,0),"CODIGO INVALIDO ")</f>
        <v>MANABI</v>
      </c>
      <c r="C2323" s="53" t="str">
        <f>IFERROR(VLOOKUP(D2323,[28]CODIGOS!$A$1:$I$1872,4,0),"CODIGO INVALIDO ")</f>
        <v>PORTOVIEJO</v>
      </c>
      <c r="D2323" s="53" t="s">
        <v>2811</v>
      </c>
      <c r="E2323" s="53" t="str">
        <f>IFERROR(VLOOKUP(D2323,[29]CODIGOS!$A$1:$I$1872,6,0),"CODIGO INVALIDO ")</f>
        <v>PORTOVIEJO</v>
      </c>
      <c r="F2323" s="53" t="str">
        <f>IFERROR(VLOOKUP(D2323,[29]CODIGOS!$A$1:$I$1872,7,0),"CODIGO INVALIDO ")</f>
        <v>PORTOVIEJO</v>
      </c>
      <c r="G2323" s="53" t="str">
        <f>IFERROR(VLOOKUP(D2323,[29]CODIGOS!$A$1:$I$1872,8,0),"CODIGO INVALIDO ")</f>
        <v>PORTOVIEJO 1</v>
      </c>
      <c r="H2323" s="53" t="s">
        <v>2812</v>
      </c>
      <c r="I2323" s="53">
        <v>-0.96820044784091097</v>
      </c>
      <c r="J2323" s="53">
        <v>-80.467418286894301</v>
      </c>
      <c r="K2323" s="246">
        <v>45356</v>
      </c>
      <c r="L2323" s="53" t="s">
        <v>26</v>
      </c>
      <c r="M2323" s="53" t="s">
        <v>17</v>
      </c>
      <c r="N2323" s="247">
        <v>0.39583333333333331</v>
      </c>
      <c r="O2323" s="247">
        <v>0.47916666666666669</v>
      </c>
      <c r="P2323" s="53">
        <v>19.84</v>
      </c>
      <c r="Q2323" s="53" t="s">
        <v>46</v>
      </c>
      <c r="R2323" s="53" t="s">
        <v>47</v>
      </c>
      <c r="S2323" s="53" t="s">
        <v>989</v>
      </c>
      <c r="T2323" s="53"/>
      <c r="U2323" s="53" t="s">
        <v>50</v>
      </c>
    </row>
    <row r="2324" spans="1:21" s="186" customFormat="1" ht="14.25" customHeight="1" x14ac:dyDescent="0.25">
      <c r="A2324" s="53" t="str">
        <f>IFERROR(VLOOKUP(D2324,[28]CODIGOS!$A$1:$I$1872,2,0),"CODIGO INVALIDO ")</f>
        <v>ZONA 4</v>
      </c>
      <c r="B2324" s="53" t="str">
        <f>IFERROR(VLOOKUP(D2324,[28]CODIGOS!$A$1:$I$1872,3,0),"CODIGO INVALIDO ")</f>
        <v>MANABI</v>
      </c>
      <c r="C2324" s="53" t="str">
        <f>IFERROR(VLOOKUP(D2324,[28]CODIGOS!$A$1:$I$1872,4,0),"CODIGO INVALIDO ")</f>
        <v>JAMA</v>
      </c>
      <c r="D2324" s="53" t="s">
        <v>937</v>
      </c>
      <c r="E2324" s="53" t="str">
        <f>IFERROR(VLOOKUP(D2324,[29]CODIGOS!$A$1:$I$1872,6,0),"CODIGO INVALIDO ")</f>
        <v>PEDERNALES</v>
      </c>
      <c r="F2324" s="53" t="str">
        <f>IFERROR(VLOOKUP(D2324,[29]CODIGOS!$A$1:$I$1872,7,0),"CODIGO INVALIDO ")</f>
        <v>JAMA</v>
      </c>
      <c r="G2324" s="53" t="str">
        <f>IFERROR(VLOOKUP(D2324,[29]CODIGOS!$A$1:$I$1872,8,0),"CODIGO INVALIDO ")</f>
        <v>JAMA 1</v>
      </c>
      <c r="H2324" s="53" t="s">
        <v>2813</v>
      </c>
      <c r="I2324" s="53">
        <v>-0.15272935020997</v>
      </c>
      <c r="J2324" s="53">
        <v>-80.134628905629199</v>
      </c>
      <c r="K2324" s="246">
        <v>45357</v>
      </c>
      <c r="L2324" s="53" t="s">
        <v>26</v>
      </c>
      <c r="M2324" s="53" t="s">
        <v>17</v>
      </c>
      <c r="N2324" s="247">
        <v>0.33333333333333331</v>
      </c>
      <c r="O2324" s="247">
        <v>0.72916666666666663</v>
      </c>
      <c r="P2324" s="53">
        <v>27.07</v>
      </c>
      <c r="Q2324" s="53" t="s">
        <v>46</v>
      </c>
      <c r="R2324" s="53" t="s">
        <v>109</v>
      </c>
      <c r="S2324" s="53" t="s">
        <v>65</v>
      </c>
      <c r="T2324" s="53"/>
      <c r="U2324" s="53" t="s">
        <v>50</v>
      </c>
    </row>
    <row r="2325" spans="1:21" s="186" customFormat="1" ht="14.25" customHeight="1" x14ac:dyDescent="0.25">
      <c r="A2325" s="53" t="str">
        <f>IFERROR(VLOOKUP(D2325,[28]CODIGOS!$A$1:$I$1872,2,0),"CODIGO INVALIDO ")</f>
        <v>ZONA 4</v>
      </c>
      <c r="B2325" s="53" t="str">
        <f>IFERROR(VLOOKUP(D2325,[28]CODIGOS!$A$1:$I$1872,3,0),"CODIGO INVALIDO ")</f>
        <v>MANABI</v>
      </c>
      <c r="C2325" s="53" t="str">
        <f>IFERROR(VLOOKUP(D2325,[28]CODIGOS!$A$1:$I$1872,4,0),"CODIGO INVALIDO ")</f>
        <v>PORTOVIEJO</v>
      </c>
      <c r="D2325" s="53" t="s">
        <v>2811</v>
      </c>
      <c r="E2325" s="53" t="str">
        <f>IFERROR(VLOOKUP(D2325,[29]CODIGOS!$A$1:$I$1872,6,0),"CODIGO INVALIDO ")</f>
        <v>PORTOVIEJO</v>
      </c>
      <c r="F2325" s="53" t="str">
        <f>IFERROR(VLOOKUP(D2325,[29]CODIGOS!$A$1:$I$1872,7,0),"CODIGO INVALIDO ")</f>
        <v>PORTOVIEJO</v>
      </c>
      <c r="G2325" s="53" t="str">
        <f>IFERROR(VLOOKUP(D2325,[29]CODIGOS!$A$1:$I$1872,8,0),"CODIGO INVALIDO ")</f>
        <v>PORTOVIEJO 1</v>
      </c>
      <c r="H2325" s="53" t="s">
        <v>2814</v>
      </c>
      <c r="I2325" s="53">
        <v>-0.996961937370893</v>
      </c>
      <c r="J2325" s="53">
        <v>-80.466540168468796</v>
      </c>
      <c r="K2325" s="246">
        <v>45358</v>
      </c>
      <c r="L2325" s="53" t="s">
        <v>26</v>
      </c>
      <c r="M2325" s="53" t="s">
        <v>17</v>
      </c>
      <c r="N2325" s="247">
        <v>0.54166666666666663</v>
      </c>
      <c r="O2325" s="247">
        <v>0.70833333333333337</v>
      </c>
      <c r="P2325" s="53">
        <v>9.42</v>
      </c>
      <c r="Q2325" s="53" t="s">
        <v>46</v>
      </c>
      <c r="R2325" s="53" t="s">
        <v>47</v>
      </c>
      <c r="S2325" s="53" t="s">
        <v>161</v>
      </c>
      <c r="T2325" s="53"/>
      <c r="U2325" s="53" t="s">
        <v>50</v>
      </c>
    </row>
    <row r="2326" spans="1:21" s="186" customFormat="1" ht="14.25" customHeight="1" x14ac:dyDescent="0.25">
      <c r="A2326" s="53" t="str">
        <f>IFERROR(VLOOKUP(D2326,[28]CODIGOS!$A$1:$I$1872,2,0),"CODIGO INVALIDO ")</f>
        <v>ZONA 4</v>
      </c>
      <c r="B2326" s="53" t="str">
        <f>IFERROR(VLOOKUP(D2326,[28]CODIGOS!$A$1:$I$1872,3,0),"CODIGO INVALIDO ")</f>
        <v>MANABI</v>
      </c>
      <c r="C2326" s="53" t="str">
        <f>IFERROR(VLOOKUP(D2326,[28]CODIGOS!$A$1:$I$1872,4,0),"CODIGO INVALIDO ")</f>
        <v>PORTOVIEJO</v>
      </c>
      <c r="D2326" s="53" t="s">
        <v>1899</v>
      </c>
      <c r="E2326" s="53" t="str">
        <f>IFERROR(VLOOKUP(D2326,[29]CODIGOS!$A$1:$I$1872,6,0),"CODIGO INVALIDO ")</f>
        <v>PORTOVIEJO</v>
      </c>
      <c r="F2326" s="53" t="str">
        <f>IFERROR(VLOOKUP(D2326,[29]CODIGOS!$A$1:$I$1872,7,0),"CODIGO INVALIDO ")</f>
        <v>LOS CEREZOS</v>
      </c>
      <c r="G2326" s="53" t="str">
        <f>IFERROR(VLOOKUP(D2326,[29]CODIGOS!$A$1:$I$1872,8,0),"CODIGO INVALIDO ")</f>
        <v>LOS CEREZOS 1</v>
      </c>
      <c r="H2326" s="53" t="s">
        <v>2815</v>
      </c>
      <c r="I2326" s="53">
        <v>-0.96807920000000003</v>
      </c>
      <c r="J2326" s="53">
        <v>-80.635963099999998</v>
      </c>
      <c r="K2326" s="246">
        <v>45386</v>
      </c>
      <c r="L2326" s="53" t="s">
        <v>26</v>
      </c>
      <c r="M2326" s="53" t="s">
        <v>17</v>
      </c>
      <c r="N2326" s="247">
        <v>0.41666666666666669</v>
      </c>
      <c r="O2326" s="247">
        <v>0.625</v>
      </c>
      <c r="P2326" s="53">
        <v>28.12</v>
      </c>
      <c r="Q2326" s="53" t="s">
        <v>46</v>
      </c>
      <c r="R2326" s="53" t="s">
        <v>109</v>
      </c>
      <c r="S2326" s="53" t="s">
        <v>65</v>
      </c>
      <c r="T2326" s="53"/>
      <c r="U2326" s="53" t="s">
        <v>50</v>
      </c>
    </row>
    <row r="2327" spans="1:21" s="186" customFormat="1" ht="14.25" customHeight="1" x14ac:dyDescent="0.25">
      <c r="A2327" s="53" t="str">
        <f>IFERROR(VLOOKUP(D2327,[28]CODIGOS!$A$1:$I$1872,2,0),"CODIGO INVALIDO ")</f>
        <v>ZONA 4</v>
      </c>
      <c r="B2327" s="53" t="str">
        <f>IFERROR(VLOOKUP(D2327,[28]CODIGOS!$A$1:$I$1872,3,0),"CODIGO INVALIDO ")</f>
        <v>MANABI</v>
      </c>
      <c r="C2327" s="53" t="str">
        <f>IFERROR(VLOOKUP(D2327,[28]CODIGOS!$A$1:$I$1872,4,0),"CODIGO INVALIDO ")</f>
        <v>MONTECRISTI</v>
      </c>
      <c r="D2327" s="53" t="s">
        <v>2816</v>
      </c>
      <c r="E2327" s="53" t="str">
        <f>IFERROR(VLOOKUP(D2327,[29]CODIGOS!$A$1:$I$1872,6,0),"CODIGO INVALIDO ")</f>
        <v>MANTA</v>
      </c>
      <c r="F2327" s="53" t="str">
        <f>IFERROR(VLOOKUP(D2327,[29]CODIGOS!$A$1:$I$1872,7,0),"CODIGO INVALIDO ")</f>
        <v>LA FABRIL</v>
      </c>
      <c r="G2327" s="53" t="str">
        <f>IFERROR(VLOOKUP(D2327,[29]CODIGOS!$A$1:$I$1872,8,0),"CODIGO INVALIDO ")</f>
        <v>LA FABRIL 1</v>
      </c>
      <c r="H2327" s="53" t="s">
        <v>2817</v>
      </c>
      <c r="I2327" s="53">
        <v>-0.99186210637200001</v>
      </c>
      <c r="J2327" s="53">
        <v>-80.692165601300005</v>
      </c>
      <c r="K2327" s="246">
        <v>45392</v>
      </c>
      <c r="L2327" s="53" t="s">
        <v>26</v>
      </c>
      <c r="M2327" s="53" t="s">
        <v>17</v>
      </c>
      <c r="N2327" s="247">
        <v>0.5</v>
      </c>
      <c r="O2327" s="247">
        <v>0.625</v>
      </c>
      <c r="P2327" s="53">
        <v>6.37</v>
      </c>
      <c r="Q2327" s="53" t="s">
        <v>46</v>
      </c>
      <c r="R2327" s="53" t="s">
        <v>47</v>
      </c>
      <c r="S2327" s="53" t="s">
        <v>75</v>
      </c>
      <c r="T2327" s="53"/>
      <c r="U2327" s="53" t="s">
        <v>50</v>
      </c>
    </row>
    <row r="2328" spans="1:21" s="186" customFormat="1" ht="14.25" customHeight="1" x14ac:dyDescent="0.25">
      <c r="A2328" s="53" t="str">
        <f>IFERROR(VLOOKUP(D2328,[28]CODIGOS!$A$1:$I$1872,2,0),"CODIGO INVALIDO ")</f>
        <v>ZONA 4</v>
      </c>
      <c r="B2328" s="53" t="str">
        <f>IFERROR(VLOOKUP(D2328,[28]CODIGOS!$A$1:$I$1872,3,0),"CODIGO INVALIDO ")</f>
        <v>MANABI</v>
      </c>
      <c r="C2328" s="53" t="str">
        <f>IFERROR(VLOOKUP(D2328,[28]CODIGOS!$A$1:$I$1872,4,0),"CODIGO INVALIDO ")</f>
        <v>PORTOVIEJO</v>
      </c>
      <c r="D2328" s="53" t="s">
        <v>1899</v>
      </c>
      <c r="E2328" s="53" t="str">
        <f>IFERROR(VLOOKUP(D2328,[29]CODIGOS!$A$1:$I$1872,6,0),"CODIGO INVALIDO ")</f>
        <v>PORTOVIEJO</v>
      </c>
      <c r="F2328" s="53" t="str">
        <f>IFERROR(VLOOKUP(D2328,[29]CODIGOS!$A$1:$I$1872,7,0),"CODIGO INVALIDO ")</f>
        <v>LOS CEREZOS</v>
      </c>
      <c r="G2328" s="53" t="str">
        <f>IFERROR(VLOOKUP(D2328,[29]CODIGOS!$A$1:$I$1872,8,0),"CODIGO INVALIDO ")</f>
        <v>LOS CEREZOS 1</v>
      </c>
      <c r="H2328" s="53" t="s">
        <v>2818</v>
      </c>
      <c r="I2328" s="53">
        <v>-1.5505100000000001</v>
      </c>
      <c r="J2328" s="53">
        <v>-80.806439999999995</v>
      </c>
      <c r="K2328" s="246">
        <v>45393</v>
      </c>
      <c r="L2328" s="53" t="s">
        <v>26</v>
      </c>
      <c r="M2328" s="53" t="s">
        <v>17</v>
      </c>
      <c r="N2328" s="247">
        <v>0.45833333333333331</v>
      </c>
      <c r="O2328" s="247">
        <v>0.70833333333333337</v>
      </c>
      <c r="P2328" s="53">
        <v>6.06</v>
      </c>
      <c r="Q2328" s="53" t="s">
        <v>46</v>
      </c>
      <c r="R2328" s="53" t="s">
        <v>47</v>
      </c>
      <c r="S2328" s="53" t="s">
        <v>448</v>
      </c>
      <c r="T2328" s="53" t="s">
        <v>49</v>
      </c>
      <c r="U2328" s="53" t="s">
        <v>50</v>
      </c>
    </row>
    <row r="2329" spans="1:21" s="186" customFormat="1" ht="14.25" customHeight="1" x14ac:dyDescent="0.25">
      <c r="A2329" s="53" t="str">
        <f>IFERROR(VLOOKUP(D2329,[28]CODIGOS!$A$1:$I$1872,2,0),"CODIGO INVALIDO ")</f>
        <v>ZONA 4</v>
      </c>
      <c r="B2329" s="53" t="str">
        <f>IFERROR(VLOOKUP(D2329,[28]CODIGOS!$A$1:$I$1872,3,0),"CODIGO INVALIDO ")</f>
        <v>MANABI</v>
      </c>
      <c r="C2329" s="53" t="str">
        <f>IFERROR(VLOOKUP(D2329,[28]CODIGOS!$A$1:$I$1872,4,0),"CODIGO INVALIDO ")</f>
        <v>MONTECRISTI</v>
      </c>
      <c r="D2329" s="53" t="s">
        <v>1916</v>
      </c>
      <c r="E2329" s="53" t="str">
        <f>IFERROR(VLOOKUP(D2329,[29]CODIGOS!$A$1:$I$1872,6,0),"CODIGO INVALIDO ")</f>
        <v>MANTA</v>
      </c>
      <c r="F2329" s="53" t="str">
        <f>IFERROR(VLOOKUP(D2329,[29]CODIGOS!$A$1:$I$1872,7,0),"CODIGO INVALIDO ")</f>
        <v>MONTECRISTI</v>
      </c>
      <c r="G2329" s="53" t="str">
        <f>IFERROR(VLOOKUP(D2329,[29]CODIGOS!$A$1:$I$1872,8,0),"CODIGO INVALIDO ")</f>
        <v>MONTECRISTI 2</v>
      </c>
      <c r="H2329" s="53" t="s">
        <v>2819</v>
      </c>
      <c r="I2329" s="53">
        <v>-1.0411530415463599</v>
      </c>
      <c r="J2329" s="53">
        <v>-80.651719239898895</v>
      </c>
      <c r="K2329" s="246">
        <v>45395</v>
      </c>
      <c r="L2329" s="53" t="s">
        <v>26</v>
      </c>
      <c r="M2329" s="53" t="s">
        <v>17</v>
      </c>
      <c r="N2329" s="247">
        <v>0.45833333333333331</v>
      </c>
      <c r="O2329" s="247">
        <v>0.64583333333333337</v>
      </c>
      <c r="P2329" s="53">
        <v>12.62</v>
      </c>
      <c r="Q2329" s="53" t="s">
        <v>46</v>
      </c>
      <c r="R2329" s="53" t="s">
        <v>109</v>
      </c>
      <c r="S2329" s="53" t="s">
        <v>65</v>
      </c>
      <c r="T2329" s="53"/>
      <c r="U2329" s="53" t="s">
        <v>50</v>
      </c>
    </row>
    <row r="2330" spans="1:21" s="186" customFormat="1" ht="14.25" customHeight="1" x14ac:dyDescent="0.25">
      <c r="A2330" s="53" t="str">
        <f>IFERROR(VLOOKUP(D2330,[28]CODIGOS!$A$1:$I$1872,2,0),"CODIGO INVALIDO ")</f>
        <v>ZONA 4</v>
      </c>
      <c r="B2330" s="53" t="str">
        <f>IFERROR(VLOOKUP(D2330,[28]CODIGOS!$A$1:$I$1872,3,0),"CODIGO INVALIDO ")</f>
        <v>MANABI</v>
      </c>
      <c r="C2330" s="53" t="str">
        <f>IFERROR(VLOOKUP(D2330,[28]CODIGOS!$A$1:$I$1872,4,0),"CODIGO INVALIDO ")</f>
        <v>PAJAN</v>
      </c>
      <c r="D2330" s="53" t="s">
        <v>2820</v>
      </c>
      <c r="E2330" s="53" t="str">
        <f>IFERROR(VLOOKUP(D2330,[29]CODIGOS!$A$1:$I$1872,6,0),"CODIGO INVALIDO ")</f>
        <v>PAJAN</v>
      </c>
      <c r="F2330" s="53" t="str">
        <f>IFERROR(VLOOKUP(D2330,[29]CODIGOS!$A$1:$I$1872,7,0),"CODIGO INVALIDO ")</f>
        <v>CASCOL</v>
      </c>
      <c r="G2330" s="53" t="str">
        <f>IFERROR(VLOOKUP(D2330,[29]CODIGOS!$A$1:$I$1872,8,0),"CODIGO INVALIDO ")</f>
        <v>CASCOL 1</v>
      </c>
      <c r="H2330" s="53" t="s">
        <v>2017</v>
      </c>
      <c r="I2330" s="53">
        <v>-1.7417155</v>
      </c>
      <c r="J2330" s="53">
        <v>-80.367208043999995</v>
      </c>
      <c r="K2330" s="246">
        <v>45408</v>
      </c>
      <c r="L2330" s="53" t="s">
        <v>26</v>
      </c>
      <c r="M2330" s="53" t="s">
        <v>17</v>
      </c>
      <c r="N2330" s="247">
        <v>0.60416666666666663</v>
      </c>
      <c r="O2330" s="247">
        <v>0.75</v>
      </c>
      <c r="P2330" s="53">
        <v>112</v>
      </c>
      <c r="Q2330" s="53" t="s">
        <v>46</v>
      </c>
      <c r="R2330" s="53" t="s">
        <v>47</v>
      </c>
      <c r="S2330" s="53" t="s">
        <v>187</v>
      </c>
      <c r="T2330" s="53"/>
      <c r="U2330" s="53" t="s">
        <v>50</v>
      </c>
    </row>
    <row r="2331" spans="1:21" s="186" customFormat="1" ht="14.25" customHeight="1" x14ac:dyDescent="0.25">
      <c r="A2331" s="53" t="str">
        <f>IFERROR(VLOOKUP(D2331,[28]CODIGOS!$A$1:$I$1872,2,0),"CODIGO INVALIDO ")</f>
        <v>ZONA 4</v>
      </c>
      <c r="B2331" s="53" t="str">
        <f>IFERROR(VLOOKUP(D2331,[28]CODIGOS!$A$1:$I$1872,3,0),"CODIGO INVALIDO ")</f>
        <v>MANABI</v>
      </c>
      <c r="C2331" s="53" t="str">
        <f>IFERROR(VLOOKUP(D2331,[28]CODIGOS!$A$1:$I$1872,4,0),"CODIGO INVALIDO ")</f>
        <v>CHONE</v>
      </c>
      <c r="D2331" s="53" t="s">
        <v>2821</v>
      </c>
      <c r="E2331" s="53" t="str">
        <f>IFERROR(VLOOKUP(D2331,[29]CODIGOS!$A$1:$I$1872,6,0),"CODIGO INVALIDO ")</f>
        <v>CHONE</v>
      </c>
      <c r="F2331" s="53" t="str">
        <f>IFERROR(VLOOKUP(D2331,[29]CODIGOS!$A$1:$I$1872,7,0),"CODIGO INVALIDO ")</f>
        <v>BEJUCO</v>
      </c>
      <c r="G2331" s="53" t="str">
        <f>IFERROR(VLOOKUP(D2331,[29]CODIGOS!$A$1:$I$1872,8,0),"CODIGO INVALIDO ")</f>
        <v>BEJUCO 1</v>
      </c>
      <c r="H2331" s="53" t="s">
        <v>2822</v>
      </c>
      <c r="I2331" s="53">
        <v>-0.70104935937320001</v>
      </c>
      <c r="J2331" s="250">
        <v>-80.070565000000002</v>
      </c>
      <c r="K2331" s="246">
        <v>45429</v>
      </c>
      <c r="L2331" s="53" t="s">
        <v>26</v>
      </c>
      <c r="M2331" s="53" t="s">
        <v>17</v>
      </c>
      <c r="N2331" s="247">
        <v>0.77777777777777779</v>
      </c>
      <c r="O2331" s="247">
        <v>0.85416666666666663</v>
      </c>
      <c r="P2331" s="53">
        <v>32.47</v>
      </c>
      <c r="Q2331" s="53" t="s">
        <v>46</v>
      </c>
      <c r="R2331" s="53" t="s">
        <v>47</v>
      </c>
      <c r="S2331" s="53" t="s">
        <v>187</v>
      </c>
      <c r="T2331" s="53"/>
      <c r="U2331" s="53" t="s">
        <v>50</v>
      </c>
    </row>
    <row r="2332" spans="1:21" s="186" customFormat="1" ht="14.25" customHeight="1" x14ac:dyDescent="0.25">
      <c r="A2332" s="53" t="str">
        <f>IFERROR(VLOOKUP(D2332,[28]CODIGOS!$A$1:$I$1872,2,0),"CODIGO INVALIDO ")</f>
        <v>ZONA 4</v>
      </c>
      <c r="B2332" s="53" t="str">
        <f>IFERROR(VLOOKUP(D2332,[28]CODIGOS!$A$1:$I$1872,3,0),"CODIGO INVALIDO ")</f>
        <v>MANABI</v>
      </c>
      <c r="C2332" s="53" t="str">
        <f>IFERROR(VLOOKUP(D2332,[28]CODIGOS!$A$1:$I$1872,4,0),"CODIGO INVALIDO ")</f>
        <v>BOLIVAR</v>
      </c>
      <c r="D2332" s="53" t="s">
        <v>182</v>
      </c>
      <c r="E2332" s="53" t="str">
        <f>IFERROR(VLOOKUP(D2332,[29]CODIGOS!$A$1:$I$1872,6,0),"CODIGO INVALIDO ")</f>
        <v>BOLIVAR JUNIN</v>
      </c>
      <c r="F2332" s="53" t="str">
        <f>IFERROR(VLOOKUP(D2332,[29]CODIGOS!$A$1:$I$1872,7,0),"CODIGO INVALIDO ")</f>
        <v>CALCETA CENTRO</v>
      </c>
      <c r="G2332" s="53" t="str">
        <f>IFERROR(VLOOKUP(D2332,[29]CODIGOS!$A$1:$I$1872,8,0),"CODIGO INVALIDO ")</f>
        <v>CALCETA CENTRO 1</v>
      </c>
      <c r="H2332" s="53" t="s">
        <v>2823</v>
      </c>
      <c r="I2332" s="53">
        <v>-0.91787584575632797</v>
      </c>
      <c r="J2332" s="53">
        <v>-80.493713721920301</v>
      </c>
      <c r="K2332" s="246">
        <v>45435</v>
      </c>
      <c r="L2332" s="53" t="s">
        <v>26</v>
      </c>
      <c r="M2332" s="53" t="s">
        <v>17</v>
      </c>
      <c r="N2332" s="247">
        <v>0.25</v>
      </c>
      <c r="O2332" s="247">
        <v>0.41666666666666669</v>
      </c>
      <c r="P2332" s="53">
        <v>12</v>
      </c>
      <c r="Q2332" s="53" t="s">
        <v>46</v>
      </c>
      <c r="R2332" s="53" t="s">
        <v>109</v>
      </c>
      <c r="S2332" s="53" t="s">
        <v>65</v>
      </c>
      <c r="T2332" s="53"/>
      <c r="U2332" s="53" t="s">
        <v>50</v>
      </c>
    </row>
    <row r="2333" spans="1:21" s="186" customFormat="1" ht="14.25" customHeight="1" x14ac:dyDescent="0.25">
      <c r="A2333" s="53" t="str">
        <f>IFERROR(VLOOKUP(D2333,[28]CODIGOS!$A$1:$I$1872,2,0),"CODIGO INVALIDO ")</f>
        <v>ZONA 4</v>
      </c>
      <c r="B2333" s="53" t="str">
        <f>IFERROR(VLOOKUP(D2333,[28]CODIGOS!$A$1:$I$1872,3,0),"CODIGO INVALIDO ")</f>
        <v>MANABI</v>
      </c>
      <c r="C2333" s="53" t="str">
        <f>IFERROR(VLOOKUP(D2333,[28]CODIGOS!$A$1:$I$1872,4,0),"CODIGO INVALIDO ")</f>
        <v>PUERTO LOPEZ</v>
      </c>
      <c r="D2333" s="53" t="s">
        <v>2824</v>
      </c>
      <c r="E2333" s="53" t="str">
        <f>IFERROR(VLOOKUP(D2333,[29]CODIGOS!$A$1:$I$1872,6,0),"CODIGO INVALIDO ")</f>
        <v>JIPIJAPA</v>
      </c>
      <c r="F2333" s="53" t="str">
        <f>IFERROR(VLOOKUP(D2333,[29]CODIGOS!$A$1:$I$1872,7,0),"CODIGO INVALIDO ")</f>
        <v>PUERTO LOPEZ</v>
      </c>
      <c r="G2333" s="53" t="str">
        <f>IFERROR(VLOOKUP(D2333,[29]CODIGOS!$A$1:$I$1872,8,0),"CODIGO INVALIDO ")</f>
        <v>PUERTO LOPEZ 1</v>
      </c>
      <c r="H2333" s="53" t="s">
        <v>2825</v>
      </c>
      <c r="I2333" s="53">
        <v>-1.5445587999999999</v>
      </c>
      <c r="J2333" s="53">
        <v>-80.526687199999998</v>
      </c>
      <c r="K2333" s="246">
        <v>45447</v>
      </c>
      <c r="L2333" s="53" t="s">
        <v>26</v>
      </c>
      <c r="M2333" s="53" t="s">
        <v>17</v>
      </c>
      <c r="N2333" s="247">
        <v>0.54166666666666663</v>
      </c>
      <c r="O2333" s="247">
        <v>0.72430555555555554</v>
      </c>
      <c r="P2333" s="53">
        <v>56.15</v>
      </c>
      <c r="Q2333" s="53" t="s">
        <v>46</v>
      </c>
      <c r="R2333" s="53" t="s">
        <v>109</v>
      </c>
      <c r="S2333" s="53" t="s">
        <v>372</v>
      </c>
      <c r="T2333" s="53"/>
      <c r="U2333" s="53" t="s">
        <v>50</v>
      </c>
    </row>
    <row r="2334" spans="1:21" s="186" customFormat="1" ht="14.25" customHeight="1" x14ac:dyDescent="0.25">
      <c r="A2334" s="53" t="str">
        <f>IFERROR(VLOOKUP(D2334,[28]CODIGOS!$A$1:$I$1872,2,0),"CODIGO INVALIDO ")</f>
        <v>ZONA 4</v>
      </c>
      <c r="B2334" s="53" t="str">
        <f>IFERROR(VLOOKUP(D2334,[28]CODIGOS!$A$1:$I$1872,3,0),"CODIGO INVALIDO ")</f>
        <v>MANABI</v>
      </c>
      <c r="C2334" s="53" t="str">
        <f>IFERROR(VLOOKUP(D2334,[28]CODIGOS!$A$1:$I$1872,4,0),"CODIGO INVALIDO ")</f>
        <v>ROCAFUERTE</v>
      </c>
      <c r="D2334" s="53" t="s">
        <v>2826</v>
      </c>
      <c r="E2334" s="53" t="str">
        <f>IFERROR(VLOOKUP(D2334,[29]CODIGOS!$A$1:$I$1872,6,0),"CODIGO INVALIDO ")</f>
        <v>ROCAFUERTE</v>
      </c>
      <c r="F2334" s="53" t="str">
        <f>IFERROR(VLOOKUP(D2334,[29]CODIGOS!$A$1:$I$1872,7,0),"CODIGO INVALIDO ")</f>
        <v>ROCAFUERTE</v>
      </c>
      <c r="G2334" s="53" t="str">
        <f>IFERROR(VLOOKUP(D2334,[29]CODIGOS!$A$1:$I$1872,8,0),"CODIGO INVALIDO ")</f>
        <v>ROCAFUERTE 1</v>
      </c>
      <c r="H2334" s="53" t="s">
        <v>2827</v>
      </c>
      <c r="I2334" s="53">
        <v>-0.92377799999999999</v>
      </c>
      <c r="J2334" s="53">
        <v>-80.474284999999995</v>
      </c>
      <c r="K2334" s="246">
        <v>45490</v>
      </c>
      <c r="L2334" s="53" t="s">
        <v>26</v>
      </c>
      <c r="M2334" s="53" t="s">
        <v>17</v>
      </c>
      <c r="N2334" s="247">
        <v>0.77083333333333337</v>
      </c>
      <c r="O2334" s="247">
        <v>0.875</v>
      </c>
      <c r="P2334" s="53">
        <v>18.82</v>
      </c>
      <c r="Q2334" s="53" t="s">
        <v>46</v>
      </c>
      <c r="R2334" s="53" t="s">
        <v>109</v>
      </c>
      <c r="S2334" s="53" t="s">
        <v>65</v>
      </c>
      <c r="T2334" s="53"/>
      <c r="U2334" s="53" t="s">
        <v>50</v>
      </c>
    </row>
    <row r="2335" spans="1:21" s="186" customFormat="1" ht="14.25" customHeight="1" x14ac:dyDescent="0.25">
      <c r="A2335" s="53" t="str">
        <f>IFERROR(VLOOKUP(D2335,[28]CODIGOS!$A$1:$I$1872,2,0),"CODIGO INVALIDO ")</f>
        <v>ZONA 4</v>
      </c>
      <c r="B2335" s="53" t="str">
        <f>IFERROR(VLOOKUP(D2335,[28]CODIGOS!$A$1:$I$1872,3,0),"CODIGO INVALIDO ")</f>
        <v>MANABI</v>
      </c>
      <c r="C2335" s="53" t="str">
        <f>IFERROR(VLOOKUP(D2335,[28]CODIGOS!$A$1:$I$1872,4,0),"CODIGO INVALIDO ")</f>
        <v>SANTA ANA</v>
      </c>
      <c r="D2335" s="53" t="s">
        <v>2828</v>
      </c>
      <c r="E2335" s="53" t="str">
        <f>IFERROR(VLOOKUP(D2335,[29]CODIGOS!$A$1:$I$1872,6,0),"CODIGO INVALIDO ")</f>
        <v>24 DE MAYO</v>
      </c>
      <c r="F2335" s="53" t="str">
        <f>IFERROR(VLOOKUP(D2335,[29]CODIGOS!$A$1:$I$1872,7,0),"CODIGO INVALIDO ")</f>
        <v>LA UNION</v>
      </c>
      <c r="G2335" s="53" t="str">
        <f>IFERROR(VLOOKUP(D2335,[29]CODIGOS!$A$1:$I$1872,8,0),"CODIGO INVALIDO ")</f>
        <v>LA UNION 1</v>
      </c>
      <c r="H2335" s="53" t="s">
        <v>2829</v>
      </c>
      <c r="I2335" s="53">
        <v>-1.192469</v>
      </c>
      <c r="J2335" s="53">
        <v>-80.333540999999997</v>
      </c>
      <c r="K2335" s="246">
        <v>45492</v>
      </c>
      <c r="L2335" s="53" t="s">
        <v>26</v>
      </c>
      <c r="M2335" s="53" t="s">
        <v>17</v>
      </c>
      <c r="N2335" s="247">
        <v>0.60416666666666663</v>
      </c>
      <c r="O2335" s="247">
        <v>0.73402777777777783</v>
      </c>
      <c r="P2335" s="53">
        <v>25.89</v>
      </c>
      <c r="Q2335" s="53" t="s">
        <v>46</v>
      </c>
      <c r="R2335" s="53" t="s">
        <v>47</v>
      </c>
      <c r="S2335" s="53" t="s">
        <v>187</v>
      </c>
      <c r="T2335" s="53"/>
      <c r="U2335" s="53" t="s">
        <v>50</v>
      </c>
    </row>
    <row r="2336" spans="1:21" s="186" customFormat="1" ht="14.25" customHeight="1" x14ac:dyDescent="0.25">
      <c r="A2336" s="53" t="str">
        <f>IFERROR(VLOOKUP(D2336,[28]CODIGOS!$A$1:$I$1872,2,0),"CODIGO INVALIDO ")</f>
        <v>ZONA 4</v>
      </c>
      <c r="B2336" s="53" t="str">
        <f>IFERROR(VLOOKUP(D2336,[28]CODIGOS!$A$1:$I$1872,3,0),"CODIGO INVALIDO ")</f>
        <v>MANABI</v>
      </c>
      <c r="C2336" s="53" t="str">
        <f>IFERROR(VLOOKUP(D2336,[28]CODIGOS!$A$1:$I$1872,4,0),"CODIGO INVALIDO ")</f>
        <v>SAN VICENTE</v>
      </c>
      <c r="D2336" s="53" t="s">
        <v>388</v>
      </c>
      <c r="E2336" s="53" t="str">
        <f>IFERROR(VLOOKUP(D2336,[29]CODIGOS!$A$1:$I$1872,6,0),"CODIGO INVALIDO ")</f>
        <v>SUCRE</v>
      </c>
      <c r="F2336" s="53" t="str">
        <f>IFERROR(VLOOKUP(D2336,[29]CODIGOS!$A$1:$I$1872,7,0),"CODIGO INVALIDO ")</f>
        <v>SAN VICENTE</v>
      </c>
      <c r="G2336" s="53" t="str">
        <f>IFERROR(VLOOKUP(D2336,[29]CODIGOS!$A$1:$I$1872,8,0),"CODIGO INVALIDO ")</f>
        <v>SAN VICENTE 2</v>
      </c>
      <c r="H2336" s="53" t="s">
        <v>2830</v>
      </c>
      <c r="I2336" s="53">
        <v>-0.58845130000000001</v>
      </c>
      <c r="J2336" s="53">
        <v>-80.409211499999998</v>
      </c>
      <c r="K2336" s="246">
        <v>45496</v>
      </c>
      <c r="L2336" s="53" t="s">
        <v>26</v>
      </c>
      <c r="M2336" s="53" t="s">
        <v>17</v>
      </c>
      <c r="N2336" s="247">
        <v>0.66666666666666663</v>
      </c>
      <c r="O2336" s="247">
        <v>0.75555555555555554</v>
      </c>
      <c r="P2336" s="53">
        <v>11.84</v>
      </c>
      <c r="Q2336" s="53" t="s">
        <v>46</v>
      </c>
      <c r="R2336" s="53" t="s">
        <v>47</v>
      </c>
      <c r="S2336" s="53" t="s">
        <v>908</v>
      </c>
      <c r="T2336" s="53"/>
      <c r="U2336" s="53" t="s">
        <v>50</v>
      </c>
    </row>
    <row r="2337" spans="1:21" s="186" customFormat="1" ht="14.25" customHeight="1" x14ac:dyDescent="0.25">
      <c r="A2337" s="53" t="str">
        <f>IFERROR(VLOOKUP(D2337,[28]CODIGOS!$A$1:$I$1872,2,0),"CODIGO INVALIDO ")</f>
        <v>ZONA 4</v>
      </c>
      <c r="B2337" s="53" t="str">
        <f>IFERROR(VLOOKUP(D2337,[28]CODIGOS!$A$1:$I$1872,3,0),"CODIGO INVALIDO ")</f>
        <v>MANABI</v>
      </c>
      <c r="C2337" s="53" t="str">
        <f>IFERROR(VLOOKUP(D2337,[28]CODIGOS!$A$1:$I$1872,4,0),"CODIGO INVALIDO ")</f>
        <v>MONTECRISTI</v>
      </c>
      <c r="D2337" s="53" t="s">
        <v>2816</v>
      </c>
      <c r="E2337" s="53" t="str">
        <f>IFERROR(VLOOKUP(D2337,[29]CODIGOS!$A$1:$I$1872,6,0),"CODIGO INVALIDO ")</f>
        <v>MANTA</v>
      </c>
      <c r="F2337" s="53" t="str">
        <f>IFERROR(VLOOKUP(D2337,[29]CODIGOS!$A$1:$I$1872,7,0),"CODIGO INVALIDO ")</f>
        <v>LA FABRIL</v>
      </c>
      <c r="G2337" s="53" t="str">
        <f>IFERROR(VLOOKUP(D2337,[29]CODIGOS!$A$1:$I$1872,8,0),"CODIGO INVALIDO ")</f>
        <v>LA FABRIL 1</v>
      </c>
      <c r="H2337" s="53" t="s">
        <v>2831</v>
      </c>
      <c r="I2337" s="53">
        <v>-0.99990036262047399</v>
      </c>
      <c r="J2337" s="53">
        <v>-80.688849502267502</v>
      </c>
      <c r="K2337" s="246">
        <v>45526</v>
      </c>
      <c r="L2337" s="53" t="s">
        <v>26</v>
      </c>
      <c r="M2337" s="53" t="s">
        <v>17</v>
      </c>
      <c r="N2337" s="247">
        <v>0.6875</v>
      </c>
      <c r="O2337" s="247">
        <v>0.6875</v>
      </c>
      <c r="P2337" s="53">
        <v>5.75</v>
      </c>
      <c r="Q2337" s="53" t="s">
        <v>46</v>
      </c>
      <c r="R2337" s="53" t="s">
        <v>47</v>
      </c>
      <c r="S2337" s="53" t="s">
        <v>187</v>
      </c>
      <c r="T2337" s="53"/>
      <c r="U2337" s="53" t="s">
        <v>50</v>
      </c>
    </row>
    <row r="2338" spans="1:21" s="186" customFormat="1" ht="14.25" customHeight="1" x14ac:dyDescent="0.25">
      <c r="A2338" s="53" t="str">
        <f>IFERROR(VLOOKUP(D2338,[28]CODIGOS!$A$1:$I$1872,2,0),"CODIGO INVALIDO ")</f>
        <v>ZONA 4</v>
      </c>
      <c r="B2338" s="53" t="str">
        <f>IFERROR(VLOOKUP(D2338,[28]CODIGOS!$A$1:$I$1872,3,0),"CODIGO INVALIDO ")</f>
        <v>MANABI</v>
      </c>
      <c r="C2338" s="53" t="str">
        <f>IFERROR(VLOOKUP(D2338,[28]CODIGOS!$A$1:$I$1872,4,0),"CODIGO INVALIDO ")</f>
        <v>SUCRE</v>
      </c>
      <c r="D2338" s="53" t="s">
        <v>613</v>
      </c>
      <c r="E2338" s="53" t="str">
        <f>IFERROR(VLOOKUP(D2338,[29]CODIGOS!$A$1:$I$1872,6,0),"CODIGO INVALIDO ")</f>
        <v>SUCRE</v>
      </c>
      <c r="F2338" s="53" t="str">
        <f>IFERROR(VLOOKUP(D2338,[29]CODIGOS!$A$1:$I$1872,7,0),"CODIGO INVALIDO ")</f>
        <v>CHARAPOTO</v>
      </c>
      <c r="G2338" s="53" t="str">
        <f>IFERROR(VLOOKUP(D2338,[29]CODIGOS!$A$1:$I$1872,8,0),"CODIGO INVALIDO ")</f>
        <v>CHARAPOTO 1</v>
      </c>
      <c r="H2338" s="53" t="s">
        <v>2832</v>
      </c>
      <c r="I2338" s="53">
        <v>-1.0741155684000001</v>
      </c>
      <c r="J2338" s="53">
        <v>-80.435223703000005</v>
      </c>
      <c r="K2338" s="246">
        <v>45527</v>
      </c>
      <c r="L2338" s="53" t="s">
        <v>26</v>
      </c>
      <c r="M2338" s="53" t="s">
        <v>17</v>
      </c>
      <c r="N2338" s="247">
        <v>0.52083333333333337</v>
      </c>
      <c r="O2338" s="247">
        <v>0.64583333333333337</v>
      </c>
      <c r="P2338" s="53">
        <v>9.3800000000000008</v>
      </c>
      <c r="Q2338" s="53" t="s">
        <v>46</v>
      </c>
      <c r="R2338" s="53" t="s">
        <v>47</v>
      </c>
      <c r="S2338" s="53" t="s">
        <v>1165</v>
      </c>
      <c r="T2338" s="53"/>
      <c r="U2338" s="53" t="s">
        <v>50</v>
      </c>
    </row>
    <row r="2339" spans="1:21" s="186" customFormat="1" ht="14.25" customHeight="1" x14ac:dyDescent="0.25">
      <c r="A2339" s="53" t="str">
        <f>IFERROR(VLOOKUP(D2339,[28]CODIGOS!$A$1:$I$1872,2,0),"CODIGO INVALIDO ")</f>
        <v>ZONA 4</v>
      </c>
      <c r="B2339" s="53" t="str">
        <f>IFERROR(VLOOKUP(D2339,[28]CODIGOS!$A$1:$I$1872,3,0),"CODIGO INVALIDO ")</f>
        <v>MANABI</v>
      </c>
      <c r="C2339" s="53" t="str">
        <f>IFERROR(VLOOKUP(D2339,[28]CODIGOS!$A$1:$I$1872,4,0),"CODIGO INVALIDO ")</f>
        <v>CHONE</v>
      </c>
      <c r="D2339" s="53" t="s">
        <v>2821</v>
      </c>
      <c r="E2339" s="53" t="str">
        <f>IFERROR(VLOOKUP(D2339,[29]CODIGOS!$A$1:$I$1872,6,0),"CODIGO INVALIDO ")</f>
        <v>CHONE</v>
      </c>
      <c r="F2339" s="53" t="str">
        <f>IFERROR(VLOOKUP(D2339,[29]CODIGOS!$A$1:$I$1872,7,0),"CODIGO INVALIDO ")</f>
        <v>BEJUCO</v>
      </c>
      <c r="G2339" s="53" t="str">
        <f>IFERROR(VLOOKUP(D2339,[29]CODIGOS!$A$1:$I$1872,8,0),"CODIGO INVALIDO ")</f>
        <v>BEJUCO 1</v>
      </c>
      <c r="H2339" s="53" t="s">
        <v>2833</v>
      </c>
      <c r="I2339" s="53">
        <v>-0.69803083176703096</v>
      </c>
      <c r="J2339" s="53">
        <v>-80.076663487755795</v>
      </c>
      <c r="K2339" s="246">
        <v>45530</v>
      </c>
      <c r="L2339" s="53" t="s">
        <v>26</v>
      </c>
      <c r="M2339" s="53" t="s">
        <v>17</v>
      </c>
      <c r="N2339" s="247">
        <v>0.66666666666666663</v>
      </c>
      <c r="O2339" s="247">
        <v>0.70833333333333337</v>
      </c>
      <c r="P2339" s="53">
        <v>3</v>
      </c>
      <c r="Q2339" s="53" t="s">
        <v>46</v>
      </c>
      <c r="R2339" s="53" t="s">
        <v>47</v>
      </c>
      <c r="S2339" s="53" t="s">
        <v>187</v>
      </c>
      <c r="T2339" s="53"/>
      <c r="U2339" s="53" t="s">
        <v>50</v>
      </c>
    </row>
    <row r="2340" spans="1:21" s="186" customFormat="1" ht="14.25" customHeight="1" x14ac:dyDescent="0.25">
      <c r="A2340" s="53" t="str">
        <f>IFERROR(VLOOKUP(D2340,[28]CODIGOS!$A$1:$I$1872,2,0),"CODIGO INVALIDO ")</f>
        <v>ZONA 4</v>
      </c>
      <c r="B2340" s="53" t="str">
        <f>IFERROR(VLOOKUP(D2340,[28]CODIGOS!$A$1:$I$1872,3,0),"CODIGO INVALIDO ")</f>
        <v>MANABI</v>
      </c>
      <c r="C2340" s="53" t="str">
        <f>IFERROR(VLOOKUP(D2340,[28]CODIGOS!$A$1:$I$1872,4,0),"CODIGO INVALIDO ")</f>
        <v>SAN VICENTE</v>
      </c>
      <c r="D2340" s="53" t="s">
        <v>126</v>
      </c>
      <c r="E2340" s="53" t="str">
        <f>IFERROR(VLOOKUP(D2340,[29]CODIGOS!$A$1:$I$1872,6,0),"CODIGO INVALIDO ")</f>
        <v>SUCRE</v>
      </c>
      <c r="F2340" s="53" t="str">
        <f>IFERROR(VLOOKUP(D2340,[29]CODIGOS!$A$1:$I$1872,7,0),"CODIGO INVALIDO ")</f>
        <v>SAN VICENTE</v>
      </c>
      <c r="G2340" s="53" t="str">
        <f>IFERROR(VLOOKUP(D2340,[29]CODIGOS!$A$1:$I$1872,8,0),"CODIGO INVALIDO ")</f>
        <v>SAN VICENTE 1</v>
      </c>
      <c r="H2340" s="53" t="s">
        <v>711</v>
      </c>
      <c r="I2340" s="53">
        <v>-0.58824380672974697</v>
      </c>
      <c r="J2340" s="53">
        <v>-80.409089581168203</v>
      </c>
      <c r="K2340" s="246">
        <v>45531</v>
      </c>
      <c r="L2340" s="53" t="s">
        <v>26</v>
      </c>
      <c r="M2340" s="53" t="s">
        <v>17</v>
      </c>
      <c r="N2340" s="247">
        <v>0.60416666666666663</v>
      </c>
      <c r="O2340" s="247">
        <v>0.66666666666666663</v>
      </c>
      <c r="P2340" s="53">
        <v>4.6399999999999997</v>
      </c>
      <c r="Q2340" s="53" t="s">
        <v>46</v>
      </c>
      <c r="R2340" s="53" t="s">
        <v>47</v>
      </c>
      <c r="S2340" s="53" t="s">
        <v>962</v>
      </c>
      <c r="T2340" s="53"/>
      <c r="U2340" s="53" t="s">
        <v>50</v>
      </c>
    </row>
    <row r="2341" spans="1:21" s="186" customFormat="1" ht="14.25" customHeight="1" x14ac:dyDescent="0.25">
      <c r="A2341" s="53" t="str">
        <f>IFERROR(VLOOKUP(D2341,[28]CODIGOS!$A$1:$I$1872,2,0),"CODIGO INVALIDO ")</f>
        <v>ZONA 4</v>
      </c>
      <c r="B2341" s="53" t="str">
        <f>IFERROR(VLOOKUP(D2341,[28]CODIGOS!$A$1:$I$1872,3,0),"CODIGO INVALIDO ")</f>
        <v>MANABI</v>
      </c>
      <c r="C2341" s="53" t="str">
        <f>IFERROR(VLOOKUP(D2341,[28]CODIGOS!$A$1:$I$1872,4,0),"CODIGO INVALIDO ")</f>
        <v>SUCRE</v>
      </c>
      <c r="D2341" s="53" t="s">
        <v>613</v>
      </c>
      <c r="E2341" s="53" t="str">
        <f>IFERROR(VLOOKUP(D2341,[29]CODIGOS!$A$1:$I$1872,6,0),"CODIGO INVALIDO ")</f>
        <v>SUCRE</v>
      </c>
      <c r="F2341" s="53" t="str">
        <f>IFERROR(VLOOKUP(D2341,[29]CODIGOS!$A$1:$I$1872,7,0),"CODIGO INVALIDO ")</f>
        <v>CHARAPOTO</v>
      </c>
      <c r="G2341" s="53" t="str">
        <f>IFERROR(VLOOKUP(D2341,[29]CODIGOS!$A$1:$I$1872,8,0),"CODIGO INVALIDO ")</f>
        <v>CHARAPOTO 1</v>
      </c>
      <c r="H2341" s="53" t="s">
        <v>2834</v>
      </c>
      <c r="I2341" s="53">
        <v>-1.0808452</v>
      </c>
      <c r="J2341" s="53">
        <v>-80.382271900000006</v>
      </c>
      <c r="K2341" s="246">
        <v>45544</v>
      </c>
      <c r="L2341" s="53" t="s">
        <v>26</v>
      </c>
      <c r="M2341" s="53" t="s">
        <v>17</v>
      </c>
      <c r="N2341" s="247">
        <v>0.47916666666666669</v>
      </c>
      <c r="O2341" s="247">
        <v>0.64583333333333337</v>
      </c>
      <c r="P2341" s="53">
        <v>210</v>
      </c>
      <c r="Q2341" s="53" t="s">
        <v>46</v>
      </c>
      <c r="R2341" s="53" t="s">
        <v>47</v>
      </c>
      <c r="S2341" s="53" t="s">
        <v>382</v>
      </c>
      <c r="T2341" s="53" t="s">
        <v>908</v>
      </c>
      <c r="U2341" s="53" t="s">
        <v>50</v>
      </c>
    </row>
    <row r="2342" spans="1:21" s="186" customFormat="1" ht="14.25" customHeight="1" x14ac:dyDescent="0.2">
      <c r="A2342" s="53" t="str">
        <f>IFERROR(VLOOKUP(D2342,[28]CODIGOS!$A$1:$I$1872,2,0),"CODIGO INVALIDO ")</f>
        <v>ZONA 4</v>
      </c>
      <c r="B2342" s="53" t="str">
        <f>IFERROR(VLOOKUP(D2342,[28]CODIGOS!$A$1:$I$1872,3,0),"CODIGO INVALIDO ")</f>
        <v>MANABI</v>
      </c>
      <c r="C2342" s="53" t="str">
        <f>IFERROR(VLOOKUP(D2342,[28]CODIGOS!$A$1:$I$1872,4,0),"CODIGO INVALIDO ")</f>
        <v>MONTECRISTI</v>
      </c>
      <c r="D2342" s="33" t="s">
        <v>2816</v>
      </c>
      <c r="E2342" s="53" t="str">
        <f>IFERROR(VLOOKUP(D2342,[29]CODIGOS!$A$1:$I$1872,6,0),"CODIGO INVALIDO ")</f>
        <v>MANTA</v>
      </c>
      <c r="F2342" s="53" t="str">
        <f>IFERROR(VLOOKUP(D2342,[29]CODIGOS!$A$1:$I$1872,7,0),"CODIGO INVALIDO ")</f>
        <v>LA FABRIL</v>
      </c>
      <c r="G2342" s="53" t="str">
        <f>IFERROR(VLOOKUP(D2342,[29]CODIGOS!$A$1:$I$1872,8,0),"CODIGO INVALIDO ")</f>
        <v>LA FABRIL 1</v>
      </c>
      <c r="H2342" s="53" t="s">
        <v>2835</v>
      </c>
      <c r="I2342" s="53">
        <v>-1.0476525999999999</v>
      </c>
      <c r="J2342" s="251">
        <v>-80.655767100000006</v>
      </c>
      <c r="K2342" s="246">
        <v>45563</v>
      </c>
      <c r="L2342" s="53" t="s">
        <v>26</v>
      </c>
      <c r="M2342" s="53" t="s">
        <v>17</v>
      </c>
      <c r="N2342" s="247">
        <v>0.4375</v>
      </c>
      <c r="O2342" s="247">
        <v>0.58680555555555558</v>
      </c>
      <c r="P2342" s="53">
        <v>3.46</v>
      </c>
      <c r="Q2342" s="53" t="s">
        <v>46</v>
      </c>
      <c r="R2342" s="53" t="s">
        <v>47</v>
      </c>
      <c r="S2342" s="53" t="s">
        <v>1204</v>
      </c>
      <c r="T2342" s="53"/>
      <c r="U2342" s="53" t="s">
        <v>50</v>
      </c>
    </row>
    <row r="2343" spans="1:21" s="186" customFormat="1" ht="14.25" customHeight="1" x14ac:dyDescent="0.25">
      <c r="A2343" s="53" t="str">
        <f>IFERROR(VLOOKUP(D2343,[28]CODIGOS!$A$1:$I$1872,2,0),"CODIGO INVALIDO ")</f>
        <v>ZONA 4</v>
      </c>
      <c r="B2343" s="53" t="str">
        <f>IFERROR(VLOOKUP(D2343,[28]CODIGOS!$A$1:$I$1872,3,0),"CODIGO INVALIDO ")</f>
        <v>MANABI</v>
      </c>
      <c r="C2343" s="53" t="str">
        <f>IFERROR(VLOOKUP(D2343,[28]CODIGOS!$A$1:$I$1872,4,0),"CODIGO INVALIDO ")</f>
        <v>MONTECRISTI</v>
      </c>
      <c r="D2343" s="53" t="s">
        <v>2816</v>
      </c>
      <c r="E2343" s="53" t="str">
        <f>IFERROR(VLOOKUP(D2343,[29]CODIGOS!$A$1:$I$1872,6,0),"CODIGO INVALIDO ")</f>
        <v>MANTA</v>
      </c>
      <c r="F2343" s="53" t="str">
        <f>IFERROR(VLOOKUP(D2343,[29]CODIGOS!$A$1:$I$1872,7,0),"CODIGO INVALIDO ")</f>
        <v>LA FABRIL</v>
      </c>
      <c r="G2343" s="53" t="str">
        <f>IFERROR(VLOOKUP(D2343,[29]CODIGOS!$A$1:$I$1872,8,0),"CODIGO INVALIDO ")</f>
        <v>LA FABRIL 1</v>
      </c>
      <c r="H2343" s="53" t="s">
        <v>2836</v>
      </c>
      <c r="I2343" s="53">
        <v>-1.0009433000000001</v>
      </c>
      <c r="J2343" s="53">
        <v>-80.704441660000001</v>
      </c>
      <c r="K2343" s="246">
        <v>45565</v>
      </c>
      <c r="L2343" s="53" t="s">
        <v>26</v>
      </c>
      <c r="M2343" s="53" t="s">
        <v>17</v>
      </c>
      <c r="N2343" s="247">
        <v>0.68055555555555547</v>
      </c>
      <c r="O2343" s="247">
        <v>0.80347222222222225</v>
      </c>
      <c r="P2343" s="53">
        <v>5.07</v>
      </c>
      <c r="Q2343" s="53" t="s">
        <v>46</v>
      </c>
      <c r="R2343" s="53" t="s">
        <v>47</v>
      </c>
      <c r="S2343" s="53" t="s">
        <v>49</v>
      </c>
      <c r="T2343" s="53"/>
      <c r="U2343" s="53" t="s">
        <v>50</v>
      </c>
    </row>
    <row r="2344" spans="1:21" s="186" customFormat="1" ht="14.25" customHeight="1" x14ac:dyDescent="0.25">
      <c r="A2344" s="53" t="str">
        <f>IFERROR(VLOOKUP(D2344,[28]CODIGOS!$A$1:$I$1872,2,0),"CODIGO INVALIDO ")</f>
        <v>ZONA 4</v>
      </c>
      <c r="B2344" s="53" t="str">
        <f>IFERROR(VLOOKUP(D2344,[28]CODIGOS!$A$1:$I$1872,3,0),"CODIGO INVALIDO ")</f>
        <v>MANABI</v>
      </c>
      <c r="C2344" s="53" t="str">
        <f>IFERROR(VLOOKUP(D2344,[28]CODIGOS!$A$1:$I$1872,4,0),"CODIGO INVALIDO ")</f>
        <v>JARAMIJO</v>
      </c>
      <c r="D2344" s="53" t="s">
        <v>709</v>
      </c>
      <c r="E2344" s="53" t="str">
        <f>IFERROR(VLOOKUP(D2344,[29]CODIGOS!$A$1:$I$1872,6,0),"CODIGO INVALIDO ")</f>
        <v>MANTA</v>
      </c>
      <c r="F2344" s="53" t="str">
        <f>IFERROR(VLOOKUP(D2344,[29]CODIGOS!$A$1:$I$1872,7,0),"CODIGO INVALIDO ")</f>
        <v>JARAMIJO</v>
      </c>
      <c r="G2344" s="53" t="str">
        <f>IFERROR(VLOOKUP(D2344,[29]CODIGOS!$A$1:$I$1872,8,0),"CODIGO INVALIDO ")</f>
        <v>JARAMIJO 1</v>
      </c>
      <c r="H2344" s="53" t="s">
        <v>2837</v>
      </c>
      <c r="I2344" s="53">
        <v>-0.96737799999999996</v>
      </c>
      <c r="J2344" s="53">
        <v>-80.667095000000003</v>
      </c>
      <c r="K2344" s="246">
        <v>45568</v>
      </c>
      <c r="L2344" s="53" t="s">
        <v>26</v>
      </c>
      <c r="M2344" s="53" t="s">
        <v>17</v>
      </c>
      <c r="N2344" s="247">
        <v>0.45833333333333331</v>
      </c>
      <c r="O2344" s="247">
        <v>0.625</v>
      </c>
      <c r="P2344" s="53">
        <v>3.45</v>
      </c>
      <c r="Q2344" s="53" t="s">
        <v>46</v>
      </c>
      <c r="R2344" s="53" t="s">
        <v>47</v>
      </c>
      <c r="S2344" s="53" t="s">
        <v>120</v>
      </c>
      <c r="T2344" s="53"/>
      <c r="U2344" s="53" t="s">
        <v>50</v>
      </c>
    </row>
    <row r="2345" spans="1:21" s="186" customFormat="1" ht="14.25" customHeight="1" x14ac:dyDescent="0.25">
      <c r="A2345" s="53" t="str">
        <f>IFERROR(VLOOKUP(D2345,[28]CODIGOS!$A$1:$I$1872,2,0),"CODIGO INVALIDO ")</f>
        <v>ZONA 4</v>
      </c>
      <c r="B2345" s="53" t="str">
        <f>IFERROR(VLOOKUP(D2345,[28]CODIGOS!$A$1:$I$1872,3,0),"CODIGO INVALIDO ")</f>
        <v>MANABI</v>
      </c>
      <c r="C2345" s="53" t="str">
        <f>IFERROR(VLOOKUP(D2345,[28]CODIGOS!$A$1:$I$1872,4,0),"CODIGO INVALIDO ")</f>
        <v>JIPIJAPA</v>
      </c>
      <c r="D2345" s="53" t="s">
        <v>2838</v>
      </c>
      <c r="E2345" s="53" t="str">
        <f>IFERROR(VLOOKUP(D2345,[29]CODIGOS!$A$1:$I$1872,6,0),"CODIGO INVALIDO ")</f>
        <v>JIPIJAPA</v>
      </c>
      <c r="F2345" s="53" t="str">
        <f>IFERROR(VLOOKUP(D2345,[29]CODIGOS!$A$1:$I$1872,7,0),"CODIGO INVALIDO ")</f>
        <v>3 DE MAYO</v>
      </c>
      <c r="G2345" s="53" t="str">
        <f>IFERROR(VLOOKUP(D2345,[29]CODIGOS!$A$1:$I$1872,8,0),"CODIGO INVALIDO ")</f>
        <v>3 DE MAYO 1</v>
      </c>
      <c r="H2345" s="53" t="s">
        <v>2839</v>
      </c>
      <c r="I2345" s="53">
        <v>-1.3509146999999999</v>
      </c>
      <c r="J2345" s="53">
        <v>-80.734466600000005</v>
      </c>
      <c r="K2345" s="246">
        <v>45569</v>
      </c>
      <c r="L2345" s="53" t="s">
        <v>26</v>
      </c>
      <c r="M2345" s="53" t="s">
        <v>17</v>
      </c>
      <c r="N2345" s="247">
        <v>0.375</v>
      </c>
      <c r="O2345" s="247">
        <v>0.7583333333333333</v>
      </c>
      <c r="P2345" s="53">
        <v>9.3699999999999992</v>
      </c>
      <c r="Q2345" s="53" t="s">
        <v>46</v>
      </c>
      <c r="R2345" s="53" t="s">
        <v>47</v>
      </c>
      <c r="S2345" s="53" t="s">
        <v>225</v>
      </c>
      <c r="T2345" s="53" t="s">
        <v>217</v>
      </c>
      <c r="U2345" s="53" t="s">
        <v>50</v>
      </c>
    </row>
    <row r="2346" spans="1:21" s="186" customFormat="1" ht="14.25" customHeight="1" x14ac:dyDescent="0.25">
      <c r="A2346" s="53" t="str">
        <f>IFERROR(VLOOKUP(D2346,[28]CODIGOS!$A$1:$I$1872,2,0),"CODIGO INVALIDO ")</f>
        <v>ZONA 4</v>
      </c>
      <c r="B2346" s="53" t="str">
        <f>IFERROR(VLOOKUP(D2346,[28]CODIGOS!$A$1:$I$1872,3,0),"CODIGO INVALIDO ")</f>
        <v>MANABI</v>
      </c>
      <c r="C2346" s="53" t="str">
        <f>IFERROR(VLOOKUP(D2346,[28]CODIGOS!$A$1:$I$1872,4,0),"CODIGO INVALIDO ")</f>
        <v>PORTOVIEJO</v>
      </c>
      <c r="D2346" s="53" t="s">
        <v>2840</v>
      </c>
      <c r="E2346" s="53" t="str">
        <f>IFERROR(VLOOKUP(D2346,[29]CODIGOS!$A$1:$I$1872,6,0),"CODIGO INVALIDO ")</f>
        <v>PORTOVIEJO</v>
      </c>
      <c r="F2346" s="53" t="str">
        <f>IFERROR(VLOOKUP(D2346,[29]CODIGOS!$A$1:$I$1872,7,0),"CODIGO INVALIDO ")</f>
        <v>PUEBLO NUEVO</v>
      </c>
      <c r="G2346" s="53" t="str">
        <f>IFERROR(VLOOKUP(D2346,[29]CODIGOS!$A$1:$I$1872,8,0),"CODIGO INVALIDO ")</f>
        <v>PUEBLO NUEVO 1</v>
      </c>
      <c r="H2346" s="53" t="s">
        <v>2841</v>
      </c>
      <c r="I2346" s="53">
        <v>-1.0356858</v>
      </c>
      <c r="J2346" s="53">
        <v>-79.83449186</v>
      </c>
      <c r="K2346" s="246">
        <v>45570</v>
      </c>
      <c r="L2346" s="53" t="s">
        <v>26</v>
      </c>
      <c r="M2346" s="53" t="s">
        <v>17</v>
      </c>
      <c r="N2346" s="247">
        <v>0.375</v>
      </c>
      <c r="O2346" s="247">
        <v>0.70833333333333337</v>
      </c>
      <c r="P2346" s="53">
        <v>5.77</v>
      </c>
      <c r="Q2346" s="53" t="s">
        <v>46</v>
      </c>
      <c r="R2346" s="53" t="s">
        <v>47</v>
      </c>
      <c r="S2346" s="53" t="s">
        <v>266</v>
      </c>
      <c r="T2346" s="53" t="s">
        <v>120</v>
      </c>
      <c r="U2346" s="53" t="s">
        <v>50</v>
      </c>
    </row>
    <row r="2347" spans="1:21" s="186" customFormat="1" ht="14.25" customHeight="1" x14ac:dyDescent="0.25">
      <c r="A2347" s="53" t="str">
        <f>IFERROR(VLOOKUP(D2347,[28]CODIGOS!$A$1:$I$1872,2,0),"CODIGO INVALIDO ")</f>
        <v>ZONA 4</v>
      </c>
      <c r="B2347" s="53" t="str">
        <f>IFERROR(VLOOKUP(D2347,[28]CODIGOS!$A$1:$I$1872,3,0),"CODIGO INVALIDO ")</f>
        <v>MANABI</v>
      </c>
      <c r="C2347" s="53" t="str">
        <f>IFERROR(VLOOKUP(D2347,[28]CODIGOS!$A$1:$I$1872,4,0),"CODIGO INVALIDO ")</f>
        <v>PEDERNALES</v>
      </c>
      <c r="D2347" s="53" t="s">
        <v>2842</v>
      </c>
      <c r="E2347" s="53" t="str">
        <f>IFERROR(VLOOKUP(D2347,[29]CODIGOS!$A$1:$I$1872,6,0),"CODIGO INVALIDO ")</f>
        <v>PEDERNALES</v>
      </c>
      <c r="F2347" s="53" t="str">
        <f>IFERROR(VLOOKUP(D2347,[29]CODIGOS!$A$1:$I$1872,7,0),"CODIGO INVALIDO ")</f>
        <v>10 DE AGOSTO</v>
      </c>
      <c r="G2347" s="53" t="str">
        <f>IFERROR(VLOOKUP(D2347,[29]CODIGOS!$A$1:$I$1872,8,0),"CODIGO INVALIDO ")</f>
        <v>10 DE AGOSTO 1</v>
      </c>
      <c r="H2347" s="53" t="s">
        <v>2843</v>
      </c>
      <c r="I2347" s="53">
        <v>-7.5990000000000002E-2</v>
      </c>
      <c r="J2347" s="53">
        <v>-80.043616</v>
      </c>
      <c r="K2347" s="246">
        <v>45596</v>
      </c>
      <c r="L2347" s="53" t="s">
        <v>26</v>
      </c>
      <c r="M2347" s="53" t="s">
        <v>17</v>
      </c>
      <c r="N2347" s="247">
        <v>0.64583333333333337</v>
      </c>
      <c r="O2347" s="247">
        <v>0.70833333333333337</v>
      </c>
      <c r="P2347" s="53">
        <v>9.42</v>
      </c>
      <c r="Q2347" s="53" t="s">
        <v>46</v>
      </c>
      <c r="R2347" s="53" t="s">
        <v>47</v>
      </c>
      <c r="S2347" s="53" t="s">
        <v>266</v>
      </c>
      <c r="T2347" s="53"/>
      <c r="U2347" s="53" t="s">
        <v>50</v>
      </c>
    </row>
    <row r="2348" spans="1:21" s="186" customFormat="1" ht="14.25" customHeight="1" x14ac:dyDescent="0.25">
      <c r="A2348" s="53" t="str">
        <f>IFERROR(VLOOKUP(D2348,[28]CODIGOS!$A$1:$I$1872,2,0),"CODIGO INVALIDO ")</f>
        <v>ZONA 4</v>
      </c>
      <c r="B2348" s="53" t="str">
        <f>IFERROR(VLOOKUP(D2348,[28]CODIGOS!$A$1:$I$1872,3,0),"CODIGO INVALIDO ")</f>
        <v>MANABI</v>
      </c>
      <c r="C2348" s="53" t="str">
        <f>IFERROR(VLOOKUP(D2348,[28]CODIGOS!$A$1:$I$1872,4,0),"CODIGO INVALIDO ")</f>
        <v>PORTOVIEJO</v>
      </c>
      <c r="D2348" s="53" t="s">
        <v>1899</v>
      </c>
      <c r="E2348" s="53" t="str">
        <f>IFERROR(VLOOKUP(D2348,[29]CODIGOS!$A$1:$I$1872,6,0),"CODIGO INVALIDO ")</f>
        <v>PORTOVIEJO</v>
      </c>
      <c r="F2348" s="53" t="str">
        <f>IFERROR(VLOOKUP(D2348,[29]CODIGOS!$A$1:$I$1872,7,0),"CODIGO INVALIDO ")</f>
        <v>LOS CEREZOS</v>
      </c>
      <c r="G2348" s="53" t="str">
        <f>IFERROR(VLOOKUP(D2348,[29]CODIGOS!$A$1:$I$1872,8,0),"CODIGO INVALIDO ")</f>
        <v>LOS CEREZOS 1</v>
      </c>
      <c r="H2348" s="53" t="s">
        <v>2844</v>
      </c>
      <c r="I2348" s="53">
        <v>-1.5639072999999999</v>
      </c>
      <c r="J2348" s="53">
        <v>-80.814486000000002</v>
      </c>
      <c r="K2348" s="246">
        <v>45598</v>
      </c>
      <c r="L2348" s="53" t="s">
        <v>26</v>
      </c>
      <c r="M2348" s="53" t="s">
        <v>17</v>
      </c>
      <c r="N2348" s="247">
        <v>0.44791666666666669</v>
      </c>
      <c r="O2348" s="247">
        <v>0.70833333333333337</v>
      </c>
      <c r="P2348" s="53">
        <v>9.9</v>
      </c>
      <c r="Q2348" s="53" t="s">
        <v>46</v>
      </c>
      <c r="R2348" s="53" t="s">
        <v>109</v>
      </c>
      <c r="S2348" s="53" t="s">
        <v>372</v>
      </c>
      <c r="T2348" s="53"/>
      <c r="U2348" s="53" t="s">
        <v>50</v>
      </c>
    </row>
    <row r="2349" spans="1:21" s="186" customFormat="1" ht="14.25" customHeight="1" x14ac:dyDescent="0.25">
      <c r="A2349" s="53" t="str">
        <f>IFERROR(VLOOKUP(D2349,[28]CODIGOS!$A$1:$I$1872,2,0),"CODIGO INVALIDO ")</f>
        <v>ZONA 4</v>
      </c>
      <c r="B2349" s="53" t="str">
        <f>IFERROR(VLOOKUP(D2349,[28]CODIGOS!$A$1:$I$1872,3,0),"CODIGO INVALIDO ")</f>
        <v>MANABI</v>
      </c>
      <c r="C2349" s="53" t="str">
        <f>IFERROR(VLOOKUP(D2349,[28]CODIGOS!$A$1:$I$1872,4,0),"CODIGO INVALIDO ")</f>
        <v>CHONE</v>
      </c>
      <c r="D2349" s="53" t="s">
        <v>1914</v>
      </c>
      <c r="E2349" s="53" t="str">
        <f>IFERROR(VLOOKUP(D2349,[29]CODIGOS!$A$1:$I$1872,6,0),"CODIGO INVALIDO ")</f>
        <v>CHONE</v>
      </c>
      <c r="F2349" s="53" t="str">
        <f>IFERROR(VLOOKUP(D2349,[29]CODIGOS!$A$1:$I$1872,7,0),"CODIGO INVALIDO ")</f>
        <v>SANTA RITA</v>
      </c>
      <c r="G2349" s="53" t="str">
        <f>IFERROR(VLOOKUP(D2349,[29]CODIGOS!$A$1:$I$1872,8,0),"CODIGO INVALIDO ")</f>
        <v>SANTA RITA 1</v>
      </c>
      <c r="H2349" s="53" t="s">
        <v>2845</v>
      </c>
      <c r="I2349" s="53">
        <v>-0.72111728390999996</v>
      </c>
      <c r="J2349" s="53">
        <v>-80.099315329999996</v>
      </c>
      <c r="K2349" s="246">
        <v>45600</v>
      </c>
      <c r="L2349" s="53" t="s">
        <v>26</v>
      </c>
      <c r="M2349" s="53" t="s">
        <v>17</v>
      </c>
      <c r="N2349" s="247">
        <v>0.5625</v>
      </c>
      <c r="O2349" s="247">
        <v>0.66666666666666663</v>
      </c>
      <c r="P2349" s="53">
        <v>10.01</v>
      </c>
      <c r="Q2349" s="53" t="s">
        <v>46</v>
      </c>
      <c r="R2349" s="53" t="s">
        <v>109</v>
      </c>
      <c r="S2349" s="53" t="s">
        <v>372</v>
      </c>
      <c r="T2349" s="53"/>
      <c r="U2349" s="53" t="s">
        <v>50</v>
      </c>
    </row>
    <row r="2350" spans="1:21" s="186" customFormat="1" ht="14.25" customHeight="1" x14ac:dyDescent="0.25">
      <c r="A2350" s="53" t="str">
        <f>IFERROR(VLOOKUP(D2350,[28]CODIGOS!$A$1:$I$1872,2,0),"CODIGO INVALIDO ")</f>
        <v>ZONA 4</v>
      </c>
      <c r="B2350" s="53" t="str">
        <f>IFERROR(VLOOKUP(D2350,[28]CODIGOS!$A$1:$I$1872,3,0),"CODIGO INVALIDO ")</f>
        <v>MANABI</v>
      </c>
      <c r="C2350" s="53" t="str">
        <f>IFERROR(VLOOKUP(D2350,[28]CODIGOS!$A$1:$I$1872,4,0),"CODIGO INVALIDO ")</f>
        <v>MONTECRISTI</v>
      </c>
      <c r="D2350" s="53" t="s">
        <v>1916</v>
      </c>
      <c r="E2350" s="53" t="str">
        <f>IFERROR(VLOOKUP(D2350,[29]CODIGOS!$A$1:$I$1872,6,0),"CODIGO INVALIDO ")</f>
        <v>MANTA</v>
      </c>
      <c r="F2350" s="53" t="str">
        <f>IFERROR(VLOOKUP(D2350,[29]CODIGOS!$A$1:$I$1872,7,0),"CODIGO INVALIDO ")</f>
        <v>MONTECRISTI</v>
      </c>
      <c r="G2350" s="53" t="str">
        <f>IFERROR(VLOOKUP(D2350,[29]CODIGOS!$A$1:$I$1872,8,0),"CODIGO INVALIDO ")</f>
        <v>MONTECRISTI 2</v>
      </c>
      <c r="H2350" s="53" t="s">
        <v>2846</v>
      </c>
      <c r="I2350" s="53">
        <v>-0.96438999999999997</v>
      </c>
      <c r="J2350" s="53">
        <v>-80.635083199999997</v>
      </c>
      <c r="K2350" s="246">
        <v>45601</v>
      </c>
      <c r="L2350" s="53" t="s">
        <v>26</v>
      </c>
      <c r="M2350" s="53" t="s">
        <v>17</v>
      </c>
      <c r="N2350" s="247">
        <v>0.58333333333333337</v>
      </c>
      <c r="O2350" s="247">
        <v>0.6875</v>
      </c>
      <c r="P2350" s="53">
        <v>100.34</v>
      </c>
      <c r="Q2350" s="53" t="s">
        <v>46</v>
      </c>
      <c r="R2350" s="53" t="s">
        <v>109</v>
      </c>
      <c r="S2350" s="53" t="s">
        <v>65</v>
      </c>
      <c r="T2350" s="53"/>
      <c r="U2350" s="53" t="s">
        <v>50</v>
      </c>
    </row>
    <row r="2351" spans="1:21" s="186" customFormat="1" ht="14.25" customHeight="1" x14ac:dyDescent="0.25">
      <c r="A2351" s="53" t="str">
        <f>IFERROR(VLOOKUP(D2351,[28]CODIGOS!$A$1:$I$1872,2,0),"CODIGO INVALIDO ")</f>
        <v>ZONA 4</v>
      </c>
      <c r="B2351" s="53" t="str">
        <f>IFERROR(VLOOKUP(D2351,[28]CODIGOS!$A$1:$I$1872,3,0),"CODIGO INVALIDO ")</f>
        <v>MANABI</v>
      </c>
      <c r="C2351" s="53" t="str">
        <f>IFERROR(VLOOKUP(D2351,[28]CODIGOS!$A$1:$I$1872,4,0),"CODIGO INVALIDO ")</f>
        <v>SANTA ANA</v>
      </c>
      <c r="D2351" s="53" t="s">
        <v>2847</v>
      </c>
      <c r="E2351" s="53" t="str">
        <f>IFERROR(VLOOKUP(D2351,[29]CODIGOS!$A$1:$I$1872,6,0),"CODIGO INVALIDO ")</f>
        <v>24 DE MAYO</v>
      </c>
      <c r="F2351" s="53" t="str">
        <f>IFERROR(VLOOKUP(D2351,[29]CODIGOS!$A$1:$I$1872,7,0),"CODIGO INVALIDO ")</f>
        <v>AYACUCHO</v>
      </c>
      <c r="G2351" s="53" t="str">
        <f>IFERROR(VLOOKUP(D2351,[29]CODIGOS!$A$1:$I$1872,8,0),"CODIGO INVALIDO ")</f>
        <v>AYACUCHO 1</v>
      </c>
      <c r="H2351" s="53" t="s">
        <v>2848</v>
      </c>
      <c r="I2351" s="53">
        <v>-1.1633641664352099</v>
      </c>
      <c r="J2351" s="53">
        <v>-80.280298756679599</v>
      </c>
      <c r="K2351" s="246">
        <v>45617</v>
      </c>
      <c r="L2351" s="53" t="s">
        <v>26</v>
      </c>
      <c r="M2351" s="53" t="s">
        <v>17</v>
      </c>
      <c r="N2351" s="247">
        <v>0.4861111111111111</v>
      </c>
      <c r="O2351" s="247">
        <v>0.54166666666666663</v>
      </c>
      <c r="P2351" s="53">
        <v>12.05</v>
      </c>
      <c r="Q2351" s="53" t="s">
        <v>46</v>
      </c>
      <c r="R2351" s="53" t="s">
        <v>47</v>
      </c>
      <c r="S2351" s="53" t="s">
        <v>187</v>
      </c>
      <c r="T2351" s="53"/>
      <c r="U2351" s="53" t="s">
        <v>50</v>
      </c>
    </row>
    <row r="2352" spans="1:21" s="186" customFormat="1" ht="14.25" customHeight="1" x14ac:dyDescent="0.25">
      <c r="A2352" s="53" t="str">
        <f>IFERROR(VLOOKUP(D2352,[28]CODIGOS!$A$1:$I$1872,2,0),"CODIGO INVALIDO ")</f>
        <v>ZONA 4</v>
      </c>
      <c r="B2352" s="53" t="str">
        <f>IFERROR(VLOOKUP(D2352,[28]CODIGOS!$A$1:$I$1872,3,0),"CODIGO INVALIDO ")</f>
        <v>MANABI</v>
      </c>
      <c r="C2352" s="53" t="str">
        <f>IFERROR(VLOOKUP(D2352,[28]CODIGOS!$A$1:$I$1872,4,0),"CODIGO INVALIDO ")</f>
        <v>SAN VICENTE</v>
      </c>
      <c r="D2352" s="53" t="s">
        <v>388</v>
      </c>
      <c r="E2352" s="53" t="str">
        <f>IFERROR(VLOOKUP(D2352,[29]CODIGOS!$A$1:$I$1872,6,0),"CODIGO INVALIDO ")</f>
        <v>SUCRE</v>
      </c>
      <c r="F2352" s="53" t="str">
        <f>IFERROR(VLOOKUP(D2352,[29]CODIGOS!$A$1:$I$1872,7,0),"CODIGO INVALIDO ")</f>
        <v>SAN VICENTE</v>
      </c>
      <c r="G2352" s="53" t="str">
        <f>IFERROR(VLOOKUP(D2352,[29]CODIGOS!$A$1:$I$1872,8,0),"CODIGO INVALIDO ")</f>
        <v>SAN VICENTE 2</v>
      </c>
      <c r="H2352" s="53" t="s">
        <v>2849</v>
      </c>
      <c r="I2352" s="53">
        <v>-0.5887597</v>
      </c>
      <c r="J2352" s="53">
        <v>-80.409023730000001</v>
      </c>
      <c r="K2352" s="246">
        <v>45619</v>
      </c>
      <c r="L2352" s="53" t="s">
        <v>26</v>
      </c>
      <c r="M2352" s="53" t="s">
        <v>17</v>
      </c>
      <c r="N2352" s="247">
        <v>0.53472222222222221</v>
      </c>
      <c r="O2352" s="247">
        <v>0.625</v>
      </c>
      <c r="P2352" s="53">
        <v>11.45</v>
      </c>
      <c r="Q2352" s="53" t="s">
        <v>46</v>
      </c>
      <c r="R2352" s="53" t="s">
        <v>47</v>
      </c>
      <c r="S2352" s="53" t="s">
        <v>49</v>
      </c>
      <c r="T2352" s="53"/>
      <c r="U2352" s="53" t="s">
        <v>50</v>
      </c>
    </row>
    <row r="2353" spans="1:21" s="186" customFormat="1" ht="14.25" customHeight="1" x14ac:dyDescent="0.25">
      <c r="A2353" s="53" t="str">
        <f>IFERROR(VLOOKUP(D2353,[28]CODIGOS!$A$1:$I$1872,2,0),"CODIGO INVALIDO ")</f>
        <v>ZONA 4</v>
      </c>
      <c r="B2353" s="53" t="str">
        <f>IFERROR(VLOOKUP(D2353,[28]CODIGOS!$A$1:$I$1872,3,0),"CODIGO INVALIDO ")</f>
        <v>MANABI</v>
      </c>
      <c r="C2353" s="53" t="str">
        <f>IFERROR(VLOOKUP(D2353,[28]CODIGOS!$A$1:$I$1872,4,0),"CODIGO INVALIDO ")</f>
        <v>MONTECRISTI</v>
      </c>
      <c r="D2353" s="53" t="s">
        <v>2850</v>
      </c>
      <c r="E2353" s="53" t="str">
        <f>IFERROR(VLOOKUP(D2353,[29]CODIGOS!$A$1:$I$1872,6,0),"CODIGO INVALIDO ")</f>
        <v>MANTA</v>
      </c>
      <c r="F2353" s="53" t="str">
        <f>IFERROR(VLOOKUP(D2353,[29]CODIGOS!$A$1:$I$1872,7,0),"CODIGO INVALIDO ")</f>
        <v>LEONIDAS PROAÑO</v>
      </c>
      <c r="G2353" s="53" t="str">
        <f>IFERROR(VLOOKUP(D2353,[29]CODIGOS!$A$1:$I$1872,8,0),"CODIGO INVALIDO ")</f>
        <v>LEONIDAS PROAÑO 1</v>
      </c>
      <c r="H2353" s="53" t="s">
        <v>2851</v>
      </c>
      <c r="I2353" s="53">
        <v>-0.99197329999999995</v>
      </c>
      <c r="J2353" s="53">
        <v>-80.692070000000001</v>
      </c>
      <c r="K2353" s="246">
        <v>45621</v>
      </c>
      <c r="L2353" s="53" t="s">
        <v>26</v>
      </c>
      <c r="M2353" s="53" t="s">
        <v>17</v>
      </c>
      <c r="N2353" s="247">
        <v>0.58472222222222225</v>
      </c>
      <c r="O2353" s="247">
        <v>0.74513888888888891</v>
      </c>
      <c r="P2353" s="53">
        <v>6.96</v>
      </c>
      <c r="Q2353" s="53" t="s">
        <v>46</v>
      </c>
      <c r="R2353" s="53" t="s">
        <v>47</v>
      </c>
      <c r="S2353" s="53" t="s">
        <v>49</v>
      </c>
      <c r="T2353" s="53" t="s">
        <v>455</v>
      </c>
      <c r="U2353" s="53" t="s">
        <v>50</v>
      </c>
    </row>
    <row r="2354" spans="1:21" s="186" customFormat="1" ht="14.25" customHeight="1" x14ac:dyDescent="0.25">
      <c r="A2354" s="53" t="str">
        <f>IFERROR(VLOOKUP(D2354,[28]CODIGOS!$A$1:$I$1872,2,0),"CODIGO INVALIDO ")</f>
        <v>ZONA 4</v>
      </c>
      <c r="B2354" s="53" t="str">
        <f>IFERROR(VLOOKUP(D2354,[28]CODIGOS!$A$1:$I$1872,3,0),"CODIGO INVALIDO ")</f>
        <v>MANABI</v>
      </c>
      <c r="C2354" s="53" t="str">
        <f>IFERROR(VLOOKUP(D2354,[28]CODIGOS!$A$1:$I$1872,4,0),"CODIGO INVALIDO ")</f>
        <v>ROCAFUERTE</v>
      </c>
      <c r="D2354" s="53" t="s">
        <v>2852</v>
      </c>
      <c r="E2354" s="53" t="str">
        <f>IFERROR(VLOOKUP(D2354,[29]CODIGOS!$A$1:$I$1872,6,0),"CODIGO INVALIDO ")</f>
        <v>ROCAFUERTE</v>
      </c>
      <c r="F2354" s="53" t="str">
        <f>IFERROR(VLOOKUP(D2354,[29]CODIGOS!$A$1:$I$1872,7,0),"CODIGO INVALIDO ")</f>
        <v>ROCAFUERTE</v>
      </c>
      <c r="G2354" s="53" t="str">
        <f>IFERROR(VLOOKUP(D2354,[29]CODIGOS!$A$1:$I$1872,8,0),"CODIGO INVALIDO ")</f>
        <v>ROCAFUERTE 2</v>
      </c>
      <c r="H2354" s="53" t="s">
        <v>2853</v>
      </c>
      <c r="I2354" s="53">
        <v>-0.78325</v>
      </c>
      <c r="J2354" s="53">
        <v>-80.236350000000002</v>
      </c>
      <c r="K2354" s="246">
        <v>45622</v>
      </c>
      <c r="L2354" s="53" t="s">
        <v>26</v>
      </c>
      <c r="M2354" s="53" t="s">
        <v>17</v>
      </c>
      <c r="N2354" s="247">
        <v>0.65277777777777779</v>
      </c>
      <c r="O2354" s="247">
        <v>0.71805555555555556</v>
      </c>
      <c r="P2354" s="53">
        <v>10.24</v>
      </c>
      <c r="Q2354" s="53" t="s">
        <v>46</v>
      </c>
      <c r="R2354" s="53" t="s">
        <v>47</v>
      </c>
      <c r="S2354" s="53" t="s">
        <v>448</v>
      </c>
      <c r="T2354" s="53"/>
      <c r="U2354" s="53" t="s">
        <v>50</v>
      </c>
    </row>
    <row r="2355" spans="1:21" s="186" customFormat="1" ht="14.25" customHeight="1" x14ac:dyDescent="0.25">
      <c r="A2355" s="53" t="str">
        <f>IFERROR(VLOOKUP(D2355,[28]CODIGOS!$A$1:$I$1872,2,0),"CODIGO INVALIDO ")</f>
        <v>ZONA 4</v>
      </c>
      <c r="B2355" s="53" t="str">
        <f>IFERROR(VLOOKUP(D2355,[28]CODIGOS!$A$1:$I$1872,3,0),"CODIGO INVALIDO ")</f>
        <v>SANTO DOMINGO DE LOS TSACHILAS</v>
      </c>
      <c r="C2355" s="53" t="str">
        <f>IFERROR(VLOOKUP(D2355,[28]CODIGOS!$A$1:$I$1872,4,0),"CODIGO INVALIDO ")</f>
        <v>SANTO DOMINGO</v>
      </c>
      <c r="D2355" s="53" t="s">
        <v>1951</v>
      </c>
      <c r="E2355" s="53" t="str">
        <f>IFERROR(VLOOKUP(D2355,[29]CODIGOS!$A$1:$I$1872,6,0),"CODIGO INVALIDO ")</f>
        <v>SANTO DOMINGO OESTE</v>
      </c>
      <c r="F2355" s="53" t="str">
        <f>IFERROR(VLOOKUP(D2355,[29]CODIGOS!$A$1:$I$1872,7,0),"CODIGO INVALIDO ")</f>
        <v>VALLE HERMOSO</v>
      </c>
      <c r="G2355" s="53" t="str">
        <f>IFERROR(VLOOKUP(D2355,[29]CODIGOS!$A$1:$I$1872,8,0),"CODIGO INVALIDO ")</f>
        <v>VALLE HERMOSO 1</v>
      </c>
      <c r="H2355" s="53" t="s">
        <v>2854</v>
      </c>
      <c r="I2355" s="53">
        <v>-0.11818877</v>
      </c>
      <c r="J2355" s="53">
        <v>-79.257130619999998</v>
      </c>
      <c r="K2355" s="246">
        <v>45294</v>
      </c>
      <c r="L2355" s="53" t="s">
        <v>1921</v>
      </c>
      <c r="M2355" s="53" t="s">
        <v>17</v>
      </c>
      <c r="N2355" s="247">
        <v>0.60416666666666663</v>
      </c>
      <c r="O2355" s="247">
        <v>0.91319444444444453</v>
      </c>
      <c r="P2355" s="53">
        <v>9.36</v>
      </c>
      <c r="Q2355" s="53" t="s">
        <v>46</v>
      </c>
      <c r="R2355" s="53" t="s">
        <v>47</v>
      </c>
      <c r="S2355" s="53" t="s">
        <v>49</v>
      </c>
      <c r="T2355" s="53"/>
      <c r="U2355" s="53" t="s">
        <v>50</v>
      </c>
    </row>
    <row r="2356" spans="1:21" s="186" customFormat="1" ht="14.25" customHeight="1" x14ac:dyDescent="0.25">
      <c r="A2356" s="53" t="str">
        <f>IFERROR(VLOOKUP(D2356,[28]CODIGOS!$A$1:$I$1872,2,0),"CODIGO INVALIDO ")</f>
        <v>ZONA 4</v>
      </c>
      <c r="B2356" s="53" t="str">
        <f>IFERROR(VLOOKUP(D2356,[28]CODIGOS!$A$1:$I$1872,3,0),"CODIGO INVALIDO ")</f>
        <v>SANTO DOMINGO DE LOS TSACHILAS</v>
      </c>
      <c r="C2356" s="53" t="str">
        <f>IFERROR(VLOOKUP(D2356,[28]CODIGOS!$A$1:$I$1872,4,0),"CODIGO INVALIDO ")</f>
        <v>SANTO DOMINGO</v>
      </c>
      <c r="D2356" s="53" t="s">
        <v>1933</v>
      </c>
      <c r="E2356" s="53" t="str">
        <f>IFERROR(VLOOKUP(D2356,[29]CODIGOS!$A$1:$I$1872,6,0),"CODIGO INVALIDO ")</f>
        <v>SANTO DOMINGO OESTE</v>
      </c>
      <c r="F2356" s="53" t="str">
        <f>IFERROR(VLOOKUP(D2356,[29]CODIGOS!$A$1:$I$1872,7,0),"CODIGO INVALIDO ")</f>
        <v>SAN JACINTO DEL BUA</v>
      </c>
      <c r="G2356" s="53" t="str">
        <f>IFERROR(VLOOKUP(D2356,[29]CODIGOS!$A$1:$I$1872,8,0),"CODIGO INVALIDO ")</f>
        <v>SAN JACINTO DEL BUA 1</v>
      </c>
      <c r="H2356" s="53" t="s">
        <v>2855</v>
      </c>
      <c r="I2356" s="53">
        <v>-0.12826309999999999</v>
      </c>
      <c r="J2356" s="53">
        <v>-79.412934780000001</v>
      </c>
      <c r="K2356" s="246">
        <v>45302</v>
      </c>
      <c r="L2356" s="53" t="s">
        <v>1921</v>
      </c>
      <c r="M2356" s="53" t="s">
        <v>17</v>
      </c>
      <c r="N2356" s="247">
        <v>0.60416666666666663</v>
      </c>
      <c r="O2356" s="247">
        <v>0.75</v>
      </c>
      <c r="P2356" s="53">
        <v>10.039999999999999</v>
      </c>
      <c r="Q2356" s="53" t="s">
        <v>46</v>
      </c>
      <c r="R2356" s="53" t="s">
        <v>109</v>
      </c>
      <c r="S2356" s="53" t="s">
        <v>441</v>
      </c>
      <c r="T2356" s="53"/>
      <c r="U2356" s="53" t="s">
        <v>50</v>
      </c>
    </row>
    <row r="2357" spans="1:21" s="186" customFormat="1" ht="14.25" customHeight="1" x14ac:dyDescent="0.25">
      <c r="A2357" s="53" t="str">
        <f>IFERROR(VLOOKUP(D2357,[28]CODIGOS!$A$1:$I$1872,2,0),"CODIGO INVALIDO ")</f>
        <v>ZONA 4</v>
      </c>
      <c r="B2357" s="53" t="str">
        <f>IFERROR(VLOOKUP(D2357,[28]CODIGOS!$A$1:$I$1872,3,0),"CODIGO INVALIDO ")</f>
        <v>SANTO DOMINGO DE LOS TSACHILAS</v>
      </c>
      <c r="C2357" s="53" t="str">
        <f>IFERROR(VLOOKUP(D2357,[28]CODIGOS!$A$1:$I$1872,4,0),"CODIGO INVALIDO ")</f>
        <v>SANTO DOMINGO</v>
      </c>
      <c r="D2357" s="53" t="s">
        <v>188</v>
      </c>
      <c r="E2357" s="53" t="str">
        <f>IFERROR(VLOOKUP(D2357,[29]CODIGOS!$A$1:$I$1872,6,0),"CODIGO INVALIDO ")</f>
        <v>SANTO DOMINGO ESTE</v>
      </c>
      <c r="F2357" s="53" t="str">
        <f>IFERROR(VLOOKUP(D2357,[29]CODIGOS!$A$1:$I$1872,7,0),"CODIGO INVALIDO ")</f>
        <v>BOLIVAR</v>
      </c>
      <c r="G2357" s="53" t="str">
        <f>IFERROR(VLOOKUP(D2357,[29]CODIGOS!$A$1:$I$1872,8,0),"CODIGO INVALIDO ")</f>
        <v>BOLIVAR 1</v>
      </c>
      <c r="H2357" s="53" t="s">
        <v>2856</v>
      </c>
      <c r="I2357" s="53">
        <v>-0.207978</v>
      </c>
      <c r="J2357" s="53">
        <v>-79.181202600000006</v>
      </c>
      <c r="K2357" s="246">
        <v>45321</v>
      </c>
      <c r="L2357" s="53" t="s">
        <v>1921</v>
      </c>
      <c r="M2357" s="53" t="s">
        <v>17</v>
      </c>
      <c r="N2357" s="247">
        <v>0.5</v>
      </c>
      <c r="O2357" s="247">
        <v>0.8125</v>
      </c>
      <c r="P2357" s="53">
        <v>7.56</v>
      </c>
      <c r="Q2357" s="53" t="s">
        <v>46</v>
      </c>
      <c r="R2357" s="53" t="s">
        <v>47</v>
      </c>
      <c r="S2357" s="53" t="s">
        <v>49</v>
      </c>
      <c r="T2357" s="53"/>
      <c r="U2357" s="53" t="s">
        <v>50</v>
      </c>
    </row>
    <row r="2358" spans="1:21" s="186" customFormat="1" ht="14.25" customHeight="1" x14ac:dyDescent="0.25">
      <c r="A2358" s="53" t="str">
        <f>IFERROR(VLOOKUP(D2358,[28]CODIGOS!$A$1:$I$1872,2,0),"CODIGO INVALIDO ")</f>
        <v>ZONA 4</v>
      </c>
      <c r="B2358" s="53" t="str">
        <f>IFERROR(VLOOKUP(D2358,[28]CODIGOS!$A$1:$I$1872,3,0),"CODIGO INVALIDO ")</f>
        <v>SANTO DOMINGO DE LOS TSACHILAS</v>
      </c>
      <c r="C2358" s="53" t="str">
        <f>IFERROR(VLOOKUP(D2358,[28]CODIGOS!$A$1:$I$1872,4,0),"CODIGO INVALIDO ")</f>
        <v>LA CONCORDIA</v>
      </c>
      <c r="D2358" s="53" t="s">
        <v>301</v>
      </c>
      <c r="E2358" s="53" t="str">
        <f>IFERROR(VLOOKUP(D2358,[29]CODIGOS!$A$1:$I$1872,6,0),"CODIGO INVALIDO ")</f>
        <v>LA CONCORDIA</v>
      </c>
      <c r="F2358" s="53" t="str">
        <f>IFERROR(VLOOKUP(D2358,[29]CODIGOS!$A$1:$I$1872,7,0),"CODIGO INVALIDO ")</f>
        <v>CONCORDIA NORTE</v>
      </c>
      <c r="G2358" s="53" t="str">
        <f>IFERROR(VLOOKUP(D2358,[29]CODIGOS!$A$1:$I$1872,8,0),"CODIGO INVALIDO ")</f>
        <v>CONCORDIA NORTE 1</v>
      </c>
      <c r="H2358" s="53" t="s">
        <v>2857</v>
      </c>
      <c r="I2358" s="53">
        <v>-1.7488E-2</v>
      </c>
      <c r="J2358" s="53">
        <v>-79.366135499999999</v>
      </c>
      <c r="K2358" s="246">
        <v>45328</v>
      </c>
      <c r="L2358" s="53" t="s">
        <v>1921</v>
      </c>
      <c r="M2358" s="53" t="s">
        <v>17</v>
      </c>
      <c r="N2358" s="247">
        <v>0.37777777777777777</v>
      </c>
      <c r="O2358" s="247">
        <v>0.57638888888888895</v>
      </c>
      <c r="P2358" s="53">
        <v>7.98</v>
      </c>
      <c r="Q2358" s="53" t="s">
        <v>46</v>
      </c>
      <c r="R2358" s="53" t="s">
        <v>109</v>
      </c>
      <c r="S2358" s="53" t="s">
        <v>441</v>
      </c>
      <c r="T2358" s="53"/>
      <c r="U2358" s="53" t="s">
        <v>50</v>
      </c>
    </row>
    <row r="2359" spans="1:21" s="186" customFormat="1" ht="14.25" customHeight="1" x14ac:dyDescent="0.25">
      <c r="A2359" s="53" t="str">
        <f>IFERROR(VLOOKUP(D2359,[28]CODIGOS!$A$1:$I$1872,2,0),"CODIGO INVALIDO ")</f>
        <v>ZONA 4</v>
      </c>
      <c r="B2359" s="53" t="str">
        <f>IFERROR(VLOOKUP(D2359,[28]CODIGOS!$A$1:$I$1872,3,0),"CODIGO INVALIDO ")</f>
        <v>SANTO DOMINGO DE LOS TSACHILAS</v>
      </c>
      <c r="C2359" s="53" t="str">
        <f>IFERROR(VLOOKUP(D2359,[28]CODIGOS!$A$1:$I$1872,4,0),"CODIGO INVALIDO ")</f>
        <v>SANTO DOMINGO</v>
      </c>
      <c r="D2359" s="53" t="s">
        <v>1951</v>
      </c>
      <c r="E2359" s="53" t="str">
        <f>IFERROR(VLOOKUP(D2359,[29]CODIGOS!$A$1:$I$1872,6,0),"CODIGO INVALIDO ")</f>
        <v>SANTO DOMINGO OESTE</v>
      </c>
      <c r="F2359" s="53" t="str">
        <f>IFERROR(VLOOKUP(D2359,[29]CODIGOS!$A$1:$I$1872,7,0),"CODIGO INVALIDO ")</f>
        <v>VALLE HERMOSO</v>
      </c>
      <c r="G2359" s="53" t="str">
        <f>IFERROR(VLOOKUP(D2359,[29]CODIGOS!$A$1:$I$1872,8,0),"CODIGO INVALIDO ")</f>
        <v>VALLE HERMOSO 1</v>
      </c>
      <c r="H2359" s="53" t="s">
        <v>2858</v>
      </c>
      <c r="I2359" s="53">
        <v>-0.100904650980277</v>
      </c>
      <c r="J2359" s="53">
        <v>-79.294735193252507</v>
      </c>
      <c r="K2359" s="246">
        <v>45332</v>
      </c>
      <c r="L2359" s="53" t="s">
        <v>1921</v>
      </c>
      <c r="M2359" s="53" t="s">
        <v>17</v>
      </c>
      <c r="N2359" s="247">
        <v>0.57986111111111105</v>
      </c>
      <c r="O2359" s="247">
        <v>0.73125000000000007</v>
      </c>
      <c r="P2359" s="53">
        <v>18.03</v>
      </c>
      <c r="Q2359" s="53" t="s">
        <v>46</v>
      </c>
      <c r="R2359" s="53" t="s">
        <v>109</v>
      </c>
      <c r="S2359" s="53" t="s">
        <v>65</v>
      </c>
      <c r="T2359" s="53"/>
      <c r="U2359" s="53" t="s">
        <v>50</v>
      </c>
    </row>
    <row r="2360" spans="1:21" s="186" customFormat="1" ht="14.25" customHeight="1" x14ac:dyDescent="0.25">
      <c r="A2360" s="53" t="str">
        <f>IFERROR(VLOOKUP(D2360,[28]CODIGOS!$A$1:$I$1872,2,0),"CODIGO INVALIDO ")</f>
        <v>ZONA 4</v>
      </c>
      <c r="B2360" s="53" t="str">
        <f>IFERROR(VLOOKUP(D2360,[28]CODIGOS!$A$1:$I$1872,3,0),"CODIGO INVALIDO ")</f>
        <v>SANTO DOMINGO DE LOS TSACHILAS</v>
      </c>
      <c r="C2360" s="53" t="str">
        <f>IFERROR(VLOOKUP(D2360,[28]CODIGOS!$A$1:$I$1872,4,0),"CODIGO INVALIDO ")</f>
        <v>SANTO DOMINGO</v>
      </c>
      <c r="D2360" s="53" t="s">
        <v>189</v>
      </c>
      <c r="E2360" s="53" t="str">
        <f>IFERROR(VLOOKUP(D2360,[29]CODIGOS!$A$1:$I$1872,6,0),"CODIGO INVALIDO ")</f>
        <v>SANTO DOMINGO OESTE</v>
      </c>
      <c r="F2360" s="53" t="str">
        <f>IFERROR(VLOOKUP(D2360,[29]CODIGOS!$A$1:$I$1872,7,0),"CODIGO INVALIDO ")</f>
        <v>EL PROLETARIADO</v>
      </c>
      <c r="G2360" s="53" t="str">
        <f>IFERROR(VLOOKUP(D2360,[29]CODIGOS!$A$1:$I$1872,8,0),"CODIGO INVALIDO ")</f>
        <v>EL PROLETARIADO 2</v>
      </c>
      <c r="H2360" s="53" t="s">
        <v>2859</v>
      </c>
      <c r="I2360" s="53">
        <v>-0.30225800977412798</v>
      </c>
      <c r="J2360" s="53">
        <v>-79.221063628121797</v>
      </c>
      <c r="K2360" s="246">
        <v>45356</v>
      </c>
      <c r="L2360" s="53" t="s">
        <v>1921</v>
      </c>
      <c r="M2360" s="53" t="s">
        <v>17</v>
      </c>
      <c r="N2360" s="247">
        <v>0.4861111111111111</v>
      </c>
      <c r="O2360" s="247">
        <v>0.53472222222222221</v>
      </c>
      <c r="P2360" s="53">
        <v>5.32</v>
      </c>
      <c r="Q2360" s="53" t="s">
        <v>46</v>
      </c>
      <c r="R2360" s="53" t="s">
        <v>47</v>
      </c>
      <c r="S2360" s="53" t="s">
        <v>161</v>
      </c>
      <c r="T2360" s="53"/>
      <c r="U2360" s="53" t="s">
        <v>50</v>
      </c>
    </row>
    <row r="2361" spans="1:21" s="186" customFormat="1" ht="14.25" customHeight="1" x14ac:dyDescent="0.25">
      <c r="A2361" s="53" t="str">
        <f>IFERROR(VLOOKUP(D2361,[28]CODIGOS!$A$1:$I$1872,2,0),"CODIGO INVALIDO ")</f>
        <v>ZONA 4</v>
      </c>
      <c r="B2361" s="53" t="str">
        <f>IFERROR(VLOOKUP(D2361,[28]CODIGOS!$A$1:$I$1872,3,0),"CODIGO INVALIDO ")</f>
        <v>SANTO DOMINGO DE LOS TSACHILAS</v>
      </c>
      <c r="C2361" s="53" t="str">
        <f>IFERROR(VLOOKUP(D2361,[28]CODIGOS!$A$1:$I$1872,4,0),"CODIGO INVALIDO ")</f>
        <v>SANTO DOMINGO</v>
      </c>
      <c r="D2361" s="53" t="s">
        <v>188</v>
      </c>
      <c r="E2361" s="53" t="str">
        <f>IFERROR(VLOOKUP(D2361,[29]CODIGOS!$A$1:$I$1872,6,0),"CODIGO INVALIDO ")</f>
        <v>SANTO DOMINGO ESTE</v>
      </c>
      <c r="F2361" s="53" t="str">
        <f>IFERROR(VLOOKUP(D2361,[29]CODIGOS!$A$1:$I$1872,7,0),"CODIGO INVALIDO ")</f>
        <v>BOLIVAR</v>
      </c>
      <c r="G2361" s="53" t="str">
        <f>IFERROR(VLOOKUP(D2361,[29]CODIGOS!$A$1:$I$1872,8,0),"CODIGO INVALIDO ")</f>
        <v>BOLIVAR 1</v>
      </c>
      <c r="H2361" s="53" t="s">
        <v>2860</v>
      </c>
      <c r="I2361" s="53">
        <v>-0.20687295999999999</v>
      </c>
      <c r="J2361" s="53">
        <v>-79.182940720000005</v>
      </c>
      <c r="K2361" s="246">
        <v>45371</v>
      </c>
      <c r="L2361" s="53" t="s">
        <v>1921</v>
      </c>
      <c r="M2361" s="53" t="s">
        <v>17</v>
      </c>
      <c r="N2361" s="247">
        <v>0.51388888888888895</v>
      </c>
      <c r="O2361" s="247">
        <v>0.72916666666666663</v>
      </c>
      <c r="P2361" s="53">
        <v>5.2</v>
      </c>
      <c r="Q2361" s="53" t="s">
        <v>46</v>
      </c>
      <c r="R2361" s="53" t="s">
        <v>47</v>
      </c>
      <c r="S2361" s="53" t="s">
        <v>451</v>
      </c>
      <c r="T2361" s="53"/>
      <c r="U2361" s="53" t="s">
        <v>50</v>
      </c>
    </row>
    <row r="2362" spans="1:21" s="186" customFormat="1" ht="14.25" customHeight="1" x14ac:dyDescent="0.25">
      <c r="A2362" s="53" t="str">
        <f>IFERROR(VLOOKUP(D2362,[28]CODIGOS!$A$1:$I$1872,2,0),"CODIGO INVALIDO ")</f>
        <v>ZONA 4</v>
      </c>
      <c r="B2362" s="53" t="str">
        <f>IFERROR(VLOOKUP(D2362,[28]CODIGOS!$A$1:$I$1872,3,0),"CODIGO INVALIDO ")</f>
        <v>SANTO DOMINGO DE LOS TSACHILAS</v>
      </c>
      <c r="C2362" s="53" t="str">
        <f>IFERROR(VLOOKUP(D2362,[28]CODIGOS!$A$1:$I$1872,4,0),"CODIGO INVALIDO ")</f>
        <v>SANTO DOMINGO</v>
      </c>
      <c r="D2362" s="53" t="s">
        <v>188</v>
      </c>
      <c r="E2362" s="53" t="str">
        <f>IFERROR(VLOOKUP(D2362,[29]CODIGOS!$A$1:$I$1872,6,0),"CODIGO INVALIDO ")</f>
        <v>SANTO DOMINGO ESTE</v>
      </c>
      <c r="F2362" s="53" t="str">
        <f>IFERROR(VLOOKUP(D2362,[29]CODIGOS!$A$1:$I$1872,7,0),"CODIGO INVALIDO ")</f>
        <v>BOLIVAR</v>
      </c>
      <c r="G2362" s="53" t="str">
        <f>IFERROR(VLOOKUP(D2362,[29]CODIGOS!$A$1:$I$1872,8,0),"CODIGO INVALIDO ")</f>
        <v>BOLIVAR 1</v>
      </c>
      <c r="H2362" s="53" t="s">
        <v>2861</v>
      </c>
      <c r="I2362" s="53">
        <v>-0.22309777</v>
      </c>
      <c r="J2362" s="53">
        <v>-79.167419100000004</v>
      </c>
      <c r="K2362" s="246">
        <v>45374</v>
      </c>
      <c r="L2362" s="53" t="s">
        <v>1921</v>
      </c>
      <c r="M2362" s="53" t="s">
        <v>17</v>
      </c>
      <c r="N2362" s="247">
        <v>0.45833333333333331</v>
      </c>
      <c r="O2362" s="247">
        <v>0.58611111111111114</v>
      </c>
      <c r="P2362" s="53">
        <v>20.88</v>
      </c>
      <c r="Q2362" s="53" t="s">
        <v>46</v>
      </c>
      <c r="R2362" s="53" t="s">
        <v>109</v>
      </c>
      <c r="S2362" s="53" t="s">
        <v>65</v>
      </c>
      <c r="T2362" s="53"/>
      <c r="U2362" s="53" t="s">
        <v>50</v>
      </c>
    </row>
    <row r="2363" spans="1:21" s="186" customFormat="1" ht="14.25" customHeight="1" x14ac:dyDescent="0.25">
      <c r="A2363" s="53" t="str">
        <f>IFERROR(VLOOKUP(D2363,[28]CODIGOS!$A$1:$I$1872,2,0),"CODIGO INVALIDO ")</f>
        <v>ZONA 4</v>
      </c>
      <c r="B2363" s="53" t="str">
        <f>IFERROR(VLOOKUP(D2363,[28]CODIGOS!$A$1:$I$1872,3,0),"CODIGO INVALIDO ")</f>
        <v>SANTO DOMINGO DE LOS TSACHILAS</v>
      </c>
      <c r="C2363" s="53" t="str">
        <f>IFERROR(VLOOKUP(D2363,[28]CODIGOS!$A$1:$I$1872,4,0),"CODIGO INVALIDO ")</f>
        <v>SANTO DOMINGO</v>
      </c>
      <c r="D2363" s="53" t="s">
        <v>188</v>
      </c>
      <c r="E2363" s="53" t="str">
        <f>IFERROR(VLOOKUP(D2363,[29]CODIGOS!$A$1:$I$1872,6,0),"CODIGO INVALIDO ")</f>
        <v>SANTO DOMINGO ESTE</v>
      </c>
      <c r="F2363" s="53" t="str">
        <f>IFERROR(VLOOKUP(D2363,[29]CODIGOS!$A$1:$I$1872,7,0),"CODIGO INVALIDO ")</f>
        <v>BOLIVAR</v>
      </c>
      <c r="G2363" s="53" t="str">
        <f>IFERROR(VLOOKUP(D2363,[29]CODIGOS!$A$1:$I$1872,8,0),"CODIGO INVALIDO ")</f>
        <v>BOLIVAR 1</v>
      </c>
      <c r="H2363" s="53" t="s">
        <v>2862</v>
      </c>
      <c r="I2363" s="53">
        <v>-0.21774120371358299</v>
      </c>
      <c r="J2363" s="53">
        <v>-79.170865416526794</v>
      </c>
      <c r="K2363" s="246">
        <v>45391</v>
      </c>
      <c r="L2363" s="53" t="s">
        <v>1921</v>
      </c>
      <c r="M2363" s="53" t="s">
        <v>17</v>
      </c>
      <c r="N2363" s="247">
        <v>0.94791666666666663</v>
      </c>
      <c r="O2363" s="247">
        <v>1</v>
      </c>
      <c r="P2363" s="53">
        <v>17.2</v>
      </c>
      <c r="Q2363" s="53" t="s">
        <v>46</v>
      </c>
      <c r="R2363" s="53" t="s">
        <v>47</v>
      </c>
      <c r="S2363" s="53" t="s">
        <v>75</v>
      </c>
      <c r="T2363" s="53" t="s">
        <v>513</v>
      </c>
      <c r="U2363" s="53" t="s">
        <v>50</v>
      </c>
    </row>
    <row r="2364" spans="1:21" s="186" customFormat="1" ht="14.25" customHeight="1" x14ac:dyDescent="0.25">
      <c r="A2364" s="53" t="str">
        <f>IFERROR(VLOOKUP(D2364,[28]CODIGOS!$A$1:$I$1872,2,0),"CODIGO INVALIDO ")</f>
        <v>ZONA 4</v>
      </c>
      <c r="B2364" s="53" t="str">
        <f>IFERROR(VLOOKUP(D2364,[28]CODIGOS!$A$1:$I$1872,3,0),"CODIGO INVALIDO ")</f>
        <v>SANTO DOMINGO DE LOS TSACHILAS</v>
      </c>
      <c r="C2364" s="53" t="str">
        <f>IFERROR(VLOOKUP(D2364,[28]CODIGOS!$A$1:$I$1872,4,0),"CODIGO INVALIDO ")</f>
        <v>SANTO DOMINGO</v>
      </c>
      <c r="D2364" s="53" t="s">
        <v>1936</v>
      </c>
      <c r="E2364" s="53" t="str">
        <f>IFERROR(VLOOKUP(D2364,[29]CODIGOS!$A$1:$I$1872,6,0),"CODIGO INVALIDO ")</f>
        <v>SANTO DOMINGO OESTE</v>
      </c>
      <c r="F2364" s="53" t="str">
        <f>IFERROR(VLOOKUP(D2364,[29]CODIGOS!$A$1:$I$1872,7,0),"CODIGO INVALIDO ")</f>
        <v>JUAN EULOGIO</v>
      </c>
      <c r="G2364" s="53" t="str">
        <f>IFERROR(VLOOKUP(D2364,[29]CODIGOS!$A$1:$I$1872,8,0),"CODIGO INVALIDO ")</f>
        <v>JUAN EULOGIO 2</v>
      </c>
      <c r="H2364" s="53" t="s">
        <v>2863</v>
      </c>
      <c r="I2364" s="53">
        <v>-0.23466044626297999</v>
      </c>
      <c r="J2364" s="53">
        <v>-79.168907403945894</v>
      </c>
      <c r="K2364" s="246">
        <v>45393</v>
      </c>
      <c r="L2364" s="53" t="s">
        <v>1921</v>
      </c>
      <c r="M2364" s="53" t="s">
        <v>17</v>
      </c>
      <c r="N2364" s="247">
        <v>0.66666666666666663</v>
      </c>
      <c r="O2364" s="247">
        <v>0.75</v>
      </c>
      <c r="P2364" s="53">
        <v>34.82</v>
      </c>
      <c r="Q2364" s="53" t="s">
        <v>46</v>
      </c>
      <c r="R2364" s="53" t="s">
        <v>47</v>
      </c>
      <c r="S2364" s="53" t="s">
        <v>216</v>
      </c>
      <c r="T2364" s="53"/>
      <c r="U2364" s="53" t="s">
        <v>50</v>
      </c>
    </row>
    <row r="2365" spans="1:21" s="186" customFormat="1" ht="14.25" customHeight="1" x14ac:dyDescent="0.25">
      <c r="A2365" s="53" t="str">
        <f>IFERROR(VLOOKUP(D2365,[28]CODIGOS!$A$1:$I$1872,2,0),"CODIGO INVALIDO ")</f>
        <v>ZONA 4</v>
      </c>
      <c r="B2365" s="53" t="str">
        <f>IFERROR(VLOOKUP(D2365,[28]CODIGOS!$A$1:$I$1872,3,0),"CODIGO INVALIDO ")</f>
        <v>SANTO DOMINGO DE LOS TSACHILAS</v>
      </c>
      <c r="C2365" s="53" t="str">
        <f>IFERROR(VLOOKUP(D2365,[28]CODIGOS!$A$1:$I$1872,4,0),"CODIGO INVALIDO ")</f>
        <v>SANTO DOMINGO</v>
      </c>
      <c r="D2365" s="53" t="s">
        <v>1951</v>
      </c>
      <c r="E2365" s="53" t="str">
        <f>IFERROR(VLOOKUP(D2365,[29]CODIGOS!$A$1:$I$1872,6,0),"CODIGO INVALIDO ")</f>
        <v>SANTO DOMINGO OESTE</v>
      </c>
      <c r="F2365" s="53" t="str">
        <f>IFERROR(VLOOKUP(D2365,[29]CODIGOS!$A$1:$I$1872,7,0),"CODIGO INVALIDO ")</f>
        <v>VALLE HERMOSO</v>
      </c>
      <c r="G2365" s="53" t="str">
        <f>IFERROR(VLOOKUP(D2365,[29]CODIGOS!$A$1:$I$1872,8,0),"CODIGO INVALIDO ")</f>
        <v>VALLE HERMOSO 1</v>
      </c>
      <c r="H2365" s="53" t="s">
        <v>2864</v>
      </c>
      <c r="I2365" s="53">
        <v>-0.115667502991615</v>
      </c>
      <c r="J2365" s="53">
        <v>-79.266829490661607</v>
      </c>
      <c r="K2365" s="246">
        <v>45393</v>
      </c>
      <c r="L2365" s="53" t="s">
        <v>1921</v>
      </c>
      <c r="M2365" s="53" t="s">
        <v>17</v>
      </c>
      <c r="N2365" s="247">
        <v>0.85416666666666663</v>
      </c>
      <c r="O2365" s="247">
        <v>0.85416666666666663</v>
      </c>
      <c r="P2365" s="53">
        <v>19.059999999999999</v>
      </c>
      <c r="Q2365" s="53" t="s">
        <v>46</v>
      </c>
      <c r="R2365" s="53" t="s">
        <v>47</v>
      </c>
      <c r="S2365" s="53" t="s">
        <v>266</v>
      </c>
      <c r="T2365" s="53" t="s">
        <v>75</v>
      </c>
      <c r="U2365" s="53" t="s">
        <v>50</v>
      </c>
    </row>
    <row r="2366" spans="1:21" s="186" customFormat="1" ht="14.25" customHeight="1" x14ac:dyDescent="0.25">
      <c r="A2366" s="53" t="str">
        <f>IFERROR(VLOOKUP(D2366,[28]CODIGOS!$A$1:$I$1872,2,0),"CODIGO INVALIDO ")</f>
        <v>ZONA 4</v>
      </c>
      <c r="B2366" s="53" t="str">
        <f>IFERROR(VLOOKUP(D2366,[28]CODIGOS!$A$1:$I$1872,3,0),"CODIGO INVALIDO ")</f>
        <v>SANTO DOMINGO DE LOS TSACHILAS</v>
      </c>
      <c r="C2366" s="53" t="str">
        <f>IFERROR(VLOOKUP(D2366,[28]CODIGOS!$A$1:$I$1872,4,0),"CODIGO INVALIDO ")</f>
        <v>SANTO DOMINGO</v>
      </c>
      <c r="D2366" s="53" t="s">
        <v>2865</v>
      </c>
      <c r="E2366" s="53" t="str">
        <f>IFERROR(VLOOKUP(D2366,[29]CODIGOS!$A$1:$I$1872,6,0),"CODIGO INVALIDO ")</f>
        <v>SANTO DOMINGO OESTE</v>
      </c>
      <c r="F2366" s="53" t="str">
        <f>IFERROR(VLOOKUP(D2366,[29]CODIGOS!$A$1:$I$1872,7,0),"CODIGO INVALIDO ")</f>
        <v>VALLE HERMOSO</v>
      </c>
      <c r="G2366" s="53" t="str">
        <f>IFERROR(VLOOKUP(D2366,[29]CODIGOS!$A$1:$I$1872,8,0),"CODIGO INVALIDO ")</f>
        <v>VALLE HERMOSO 2</v>
      </c>
      <c r="H2366" s="53" t="s">
        <v>2866</v>
      </c>
      <c r="I2366" s="53">
        <v>-6.7205413666656E-2</v>
      </c>
      <c r="J2366" s="53">
        <v>-79.324293136596694</v>
      </c>
      <c r="K2366" s="246">
        <v>45397</v>
      </c>
      <c r="L2366" s="53" t="s">
        <v>1921</v>
      </c>
      <c r="M2366" s="53" t="s">
        <v>17</v>
      </c>
      <c r="N2366" s="247">
        <v>0.76597222222222217</v>
      </c>
      <c r="O2366" s="247">
        <v>2.0833333333333332E-2</v>
      </c>
      <c r="P2366" s="53">
        <v>28.22</v>
      </c>
      <c r="Q2366" s="53" t="s">
        <v>46</v>
      </c>
      <c r="R2366" s="53" t="s">
        <v>47</v>
      </c>
      <c r="S2366" s="53" t="s">
        <v>49</v>
      </c>
      <c r="T2366" s="53"/>
      <c r="U2366" s="53" t="s">
        <v>50</v>
      </c>
    </row>
    <row r="2367" spans="1:21" s="186" customFormat="1" ht="14.25" customHeight="1" x14ac:dyDescent="0.25">
      <c r="A2367" s="53" t="str">
        <f>IFERROR(VLOOKUP(D2367,[28]CODIGOS!$A$1:$I$1872,2,0),"CODIGO INVALIDO ")</f>
        <v>ZONA 4</v>
      </c>
      <c r="B2367" s="53" t="str">
        <f>IFERROR(VLOOKUP(D2367,[28]CODIGOS!$A$1:$I$1872,3,0),"CODIGO INVALIDO ")</f>
        <v>SANTO DOMINGO DE LOS TSACHILAS</v>
      </c>
      <c r="C2367" s="53" t="str">
        <f>IFERROR(VLOOKUP(D2367,[28]CODIGOS!$A$1:$I$1872,4,0),"CODIGO INVALIDO ")</f>
        <v>SANTO DOMINGO</v>
      </c>
      <c r="D2367" s="53" t="s">
        <v>303</v>
      </c>
      <c r="E2367" s="53" t="str">
        <f>IFERROR(VLOOKUP(D2367,[29]CODIGOS!$A$1:$I$1872,6,0),"CODIGO INVALIDO ")</f>
        <v>SANTO DOMINGO OESTE</v>
      </c>
      <c r="F2367" s="53" t="str">
        <f>IFERROR(VLOOKUP(D2367,[29]CODIGOS!$A$1:$I$1872,7,0),"CODIGO INVALIDO ")</f>
        <v>CHILA</v>
      </c>
      <c r="G2367" s="53" t="str">
        <f>IFERROR(VLOOKUP(D2367,[29]CODIGOS!$A$1:$I$1872,8,0),"CODIGO INVALIDO ")</f>
        <v>CHILA 1</v>
      </c>
      <c r="H2367" s="53" t="s">
        <v>2867</v>
      </c>
      <c r="I2367" s="53">
        <v>-0.20100433126870099</v>
      </c>
      <c r="J2367" s="53">
        <v>-79.192746877670302</v>
      </c>
      <c r="K2367" s="246">
        <v>45397</v>
      </c>
      <c r="L2367" s="53" t="s">
        <v>1921</v>
      </c>
      <c r="M2367" s="53" t="s">
        <v>17</v>
      </c>
      <c r="N2367" s="247">
        <v>0.75</v>
      </c>
      <c r="O2367" s="247">
        <v>2.0833333333333332E-2</v>
      </c>
      <c r="P2367" s="53">
        <v>22.46</v>
      </c>
      <c r="Q2367" s="53" t="s">
        <v>46</v>
      </c>
      <c r="R2367" s="53" t="s">
        <v>109</v>
      </c>
      <c r="S2367" s="53" t="s">
        <v>65</v>
      </c>
      <c r="T2367" s="53"/>
      <c r="U2367" s="53" t="s">
        <v>50</v>
      </c>
    </row>
    <row r="2368" spans="1:21" s="186" customFormat="1" ht="14.25" customHeight="1" x14ac:dyDescent="0.25">
      <c r="A2368" s="53" t="str">
        <f>IFERROR(VLOOKUP(D2368,[28]CODIGOS!$A$1:$I$1872,2,0),"CODIGO INVALIDO ")</f>
        <v>ZONA 4</v>
      </c>
      <c r="B2368" s="53" t="str">
        <f>IFERROR(VLOOKUP(D2368,[28]CODIGOS!$A$1:$I$1872,3,0),"CODIGO INVALIDO ")</f>
        <v>SANTO DOMINGO DE LOS TSACHILAS</v>
      </c>
      <c r="C2368" s="53" t="str">
        <f>IFERROR(VLOOKUP(D2368,[28]CODIGOS!$A$1:$I$1872,4,0),"CODIGO INVALIDO ")</f>
        <v>SANTO DOMINGO</v>
      </c>
      <c r="D2368" s="53" t="s">
        <v>2868</v>
      </c>
      <c r="E2368" s="53" t="str">
        <f>IFERROR(VLOOKUP(D2368,[29]CODIGOS!$A$1:$I$1872,6,0),"CODIGO INVALIDO ")</f>
        <v>SANTO DOMINGO OESTE</v>
      </c>
      <c r="F2368" s="53" t="str">
        <f>IFERROR(VLOOKUP(D2368,[29]CODIGOS!$A$1:$I$1872,7,0),"CODIGO INVALIDO ")</f>
        <v>JUAN EULOGIO</v>
      </c>
      <c r="G2368" s="53" t="str">
        <f>IFERROR(VLOOKUP(D2368,[29]CODIGOS!$A$1:$I$1872,8,0),"CODIGO INVALIDO ")</f>
        <v>JUAN EULOGIO 1</v>
      </c>
      <c r="H2368" s="53" t="s">
        <v>716</v>
      </c>
      <c r="I2368" s="53">
        <v>-0.26224938853053797</v>
      </c>
      <c r="J2368" s="53">
        <v>-79.202499389648395</v>
      </c>
      <c r="K2368" s="246">
        <v>45433</v>
      </c>
      <c r="L2368" s="53" t="s">
        <v>1921</v>
      </c>
      <c r="M2368" s="53" t="s">
        <v>17</v>
      </c>
      <c r="N2368" s="247">
        <v>0.54166666666666663</v>
      </c>
      <c r="O2368" s="247">
        <v>0.64583333333333337</v>
      </c>
      <c r="P2368" s="53">
        <v>3.83</v>
      </c>
      <c r="Q2368" s="53" t="s">
        <v>46</v>
      </c>
      <c r="R2368" s="53" t="s">
        <v>47</v>
      </c>
      <c r="S2368" s="53" t="s">
        <v>49</v>
      </c>
      <c r="T2368" s="53" t="s">
        <v>908</v>
      </c>
      <c r="U2368" s="53" t="s">
        <v>50</v>
      </c>
    </row>
    <row r="2369" spans="1:21" s="186" customFormat="1" ht="14.25" customHeight="1" x14ac:dyDescent="0.25">
      <c r="A2369" s="53" t="str">
        <f>IFERROR(VLOOKUP(D2369,[28]CODIGOS!$A$1:$I$1872,2,0),"CODIGO INVALIDO ")</f>
        <v>ZONA 4</v>
      </c>
      <c r="B2369" s="53" t="str">
        <f>IFERROR(VLOOKUP(D2369,[28]CODIGOS!$A$1:$I$1872,3,0),"CODIGO INVALIDO ")</f>
        <v>SANTO DOMINGO DE LOS TSACHILAS</v>
      </c>
      <c r="C2369" s="53" t="str">
        <f>IFERROR(VLOOKUP(D2369,[28]CODIGOS!$A$1:$I$1872,4,0),"CODIGO INVALIDO ")</f>
        <v>SANTO DOMINGO</v>
      </c>
      <c r="D2369" s="53" t="s">
        <v>303</v>
      </c>
      <c r="E2369" s="53" t="str">
        <f>IFERROR(VLOOKUP(D2369,[29]CODIGOS!$A$1:$I$1872,6,0),"CODIGO INVALIDO ")</f>
        <v>SANTO DOMINGO OESTE</v>
      </c>
      <c r="F2369" s="53" t="str">
        <f>IFERROR(VLOOKUP(D2369,[29]CODIGOS!$A$1:$I$1872,7,0),"CODIGO INVALIDO ")</f>
        <v>CHILA</v>
      </c>
      <c r="G2369" s="53" t="str">
        <f>IFERROR(VLOOKUP(D2369,[29]CODIGOS!$A$1:$I$1872,8,0),"CODIGO INVALIDO ")</f>
        <v>CHILA 1</v>
      </c>
      <c r="H2369" s="53" t="s">
        <v>2869</v>
      </c>
      <c r="I2369" s="53">
        <v>-0.23939182247763099</v>
      </c>
      <c r="J2369" s="53">
        <v>-79.241681098938002</v>
      </c>
      <c r="K2369" s="246">
        <v>45437</v>
      </c>
      <c r="L2369" s="53" t="s">
        <v>1921</v>
      </c>
      <c r="M2369" s="53" t="s">
        <v>17</v>
      </c>
      <c r="N2369" s="247">
        <v>0.58333333333333337</v>
      </c>
      <c r="O2369" s="247">
        <v>0.79166666666666663</v>
      </c>
      <c r="P2369" s="53">
        <v>12.44</v>
      </c>
      <c r="Q2369" s="53" t="s">
        <v>46</v>
      </c>
      <c r="R2369" s="53" t="s">
        <v>109</v>
      </c>
      <c r="S2369" s="53" t="s">
        <v>65</v>
      </c>
      <c r="T2369" s="53"/>
      <c r="U2369" s="53" t="s">
        <v>50</v>
      </c>
    </row>
    <row r="2370" spans="1:21" s="186" customFormat="1" ht="14.25" customHeight="1" x14ac:dyDescent="0.25">
      <c r="A2370" s="53" t="str">
        <f>IFERROR(VLOOKUP(D2370,[28]CODIGOS!$A$1:$I$1872,2,0),"CODIGO INVALIDO ")</f>
        <v>ZONA 4</v>
      </c>
      <c r="B2370" s="53" t="str">
        <f>IFERROR(VLOOKUP(D2370,[28]CODIGOS!$A$1:$I$1872,3,0),"CODIGO INVALIDO ")</f>
        <v>SANTO DOMINGO DE LOS TSACHILAS</v>
      </c>
      <c r="C2370" s="53" t="str">
        <f>IFERROR(VLOOKUP(D2370,[28]CODIGOS!$A$1:$I$1872,4,0),"CODIGO INVALIDO ")</f>
        <v>SANTO DOMINGO</v>
      </c>
      <c r="D2370" s="53" t="s">
        <v>188</v>
      </c>
      <c r="E2370" s="53" t="str">
        <f>IFERROR(VLOOKUP(D2370,[29]CODIGOS!$A$1:$I$1872,6,0),"CODIGO INVALIDO ")</f>
        <v>SANTO DOMINGO ESTE</v>
      </c>
      <c r="F2370" s="53" t="str">
        <f>IFERROR(VLOOKUP(D2370,[29]CODIGOS!$A$1:$I$1872,7,0),"CODIGO INVALIDO ")</f>
        <v>BOLIVAR</v>
      </c>
      <c r="G2370" s="53" t="str">
        <f>IFERROR(VLOOKUP(D2370,[29]CODIGOS!$A$1:$I$1872,8,0),"CODIGO INVALIDO ")</f>
        <v>BOLIVAR 1</v>
      </c>
      <c r="H2370" s="53" t="s">
        <v>2870</v>
      </c>
      <c r="I2370" s="53">
        <v>-0.20811750423640801</v>
      </c>
      <c r="J2370" s="53">
        <v>-79.181213378906193</v>
      </c>
      <c r="K2370" s="246">
        <v>45440</v>
      </c>
      <c r="L2370" s="53" t="s">
        <v>1921</v>
      </c>
      <c r="M2370" s="53" t="s">
        <v>17</v>
      </c>
      <c r="N2370" s="247">
        <v>0.52083333333333337</v>
      </c>
      <c r="O2370" s="247">
        <v>0.625</v>
      </c>
      <c r="P2370" s="53">
        <v>4.8</v>
      </c>
      <c r="Q2370" s="53" t="s">
        <v>46</v>
      </c>
      <c r="R2370" s="53" t="s">
        <v>47</v>
      </c>
      <c r="S2370" s="53" t="s">
        <v>2871</v>
      </c>
      <c r="T2370" s="53" t="s">
        <v>2872</v>
      </c>
      <c r="U2370" s="53" t="s">
        <v>50</v>
      </c>
    </row>
    <row r="2371" spans="1:21" s="186" customFormat="1" ht="14.25" customHeight="1" x14ac:dyDescent="0.25">
      <c r="A2371" s="53" t="str">
        <f>IFERROR(VLOOKUP(D2371,[28]CODIGOS!$A$1:$I$1872,2,0),"CODIGO INVALIDO ")</f>
        <v>ZONA 4</v>
      </c>
      <c r="B2371" s="53" t="str">
        <f>IFERROR(VLOOKUP(D2371,[28]CODIGOS!$A$1:$I$1872,3,0),"CODIGO INVALIDO ")</f>
        <v>SANTO DOMINGO DE LOS TSACHILAS</v>
      </c>
      <c r="C2371" s="53" t="str">
        <f>IFERROR(VLOOKUP(D2371,[28]CODIGOS!$A$1:$I$1872,4,0),"CODIGO INVALIDO ")</f>
        <v>SANTO DOMINGO</v>
      </c>
      <c r="D2371" s="53" t="s">
        <v>528</v>
      </c>
      <c r="E2371" s="53" t="str">
        <f>IFERROR(VLOOKUP(D2371,[29]CODIGOS!$A$1:$I$1872,6,0),"CODIGO INVALIDO ")</f>
        <v>SANTO DOMINGO OESTE</v>
      </c>
      <c r="F2371" s="53" t="str">
        <f>IFERROR(VLOOKUP(D2371,[29]CODIGOS!$A$1:$I$1872,7,0),"CODIGO INVALIDO ")</f>
        <v>BOMBOLI</v>
      </c>
      <c r="G2371" s="53" t="str">
        <f>IFERROR(VLOOKUP(D2371,[29]CODIGOS!$A$1:$I$1872,8,0),"CODIGO INVALIDO ")</f>
        <v>BOMBOLI 2</v>
      </c>
      <c r="H2371" s="53" t="s">
        <v>716</v>
      </c>
      <c r="I2371" s="53">
        <v>-0.239955081442706</v>
      </c>
      <c r="J2371" s="53">
        <v>-79.185306429862905</v>
      </c>
      <c r="K2371" s="246">
        <v>45443</v>
      </c>
      <c r="L2371" s="53" t="s">
        <v>1921</v>
      </c>
      <c r="M2371" s="53" t="s">
        <v>17</v>
      </c>
      <c r="N2371" s="247">
        <v>0.625</v>
      </c>
      <c r="O2371" s="247">
        <v>0.64583333333333337</v>
      </c>
      <c r="P2371" s="53">
        <v>5</v>
      </c>
      <c r="Q2371" s="53" t="s">
        <v>46</v>
      </c>
      <c r="R2371" s="53" t="s">
        <v>47</v>
      </c>
      <c r="S2371" s="53" t="s">
        <v>908</v>
      </c>
      <c r="T2371" s="53" t="s">
        <v>452</v>
      </c>
      <c r="U2371" s="53" t="s">
        <v>50</v>
      </c>
    </row>
    <row r="2372" spans="1:21" s="186" customFormat="1" ht="14.25" customHeight="1" x14ac:dyDescent="0.25">
      <c r="A2372" s="53" t="str">
        <f>IFERROR(VLOOKUP(D2372,[28]CODIGOS!$A$1:$I$1872,2,0),"CODIGO INVALIDO ")</f>
        <v>ZONA 4</v>
      </c>
      <c r="B2372" s="53" t="str">
        <f>IFERROR(VLOOKUP(D2372,[28]CODIGOS!$A$1:$I$1872,3,0),"CODIGO INVALIDO ")</f>
        <v>SANTO DOMINGO DE LOS TSACHILAS</v>
      </c>
      <c r="C2372" s="53" t="str">
        <f>IFERROR(VLOOKUP(D2372,[28]CODIGOS!$A$1:$I$1872,4,0),"CODIGO INVALIDO ")</f>
        <v>SANTO DOMINGO</v>
      </c>
      <c r="D2372" s="53" t="s">
        <v>528</v>
      </c>
      <c r="E2372" s="53" t="str">
        <f>IFERROR(VLOOKUP(D2372,[29]CODIGOS!$A$1:$I$1872,6,0),"CODIGO INVALIDO ")</f>
        <v>SANTO DOMINGO OESTE</v>
      </c>
      <c r="F2372" s="53" t="str">
        <f>IFERROR(VLOOKUP(D2372,[29]CODIGOS!$A$1:$I$1872,7,0),"CODIGO INVALIDO ")</f>
        <v>BOMBOLI</v>
      </c>
      <c r="G2372" s="53" t="str">
        <f>IFERROR(VLOOKUP(D2372,[29]CODIGOS!$A$1:$I$1872,8,0),"CODIGO INVALIDO ")</f>
        <v>BOMBOLI 2</v>
      </c>
      <c r="H2372" s="53" t="s">
        <v>2873</v>
      </c>
      <c r="I2372" s="53">
        <v>-0.24885993434474399</v>
      </c>
      <c r="J2372" s="53">
        <v>-79.193739295005798</v>
      </c>
      <c r="K2372" s="246">
        <v>45467</v>
      </c>
      <c r="L2372" s="53" t="s">
        <v>1921</v>
      </c>
      <c r="M2372" s="53" t="s">
        <v>17</v>
      </c>
      <c r="N2372" s="247">
        <v>0.5</v>
      </c>
      <c r="O2372" s="247">
        <v>0.625</v>
      </c>
      <c r="P2372" s="53">
        <v>3.5</v>
      </c>
      <c r="Q2372" s="53" t="s">
        <v>46</v>
      </c>
      <c r="R2372" s="53" t="s">
        <v>109</v>
      </c>
      <c r="S2372" s="53" t="s">
        <v>441</v>
      </c>
      <c r="T2372" s="53"/>
      <c r="U2372" s="53" t="s">
        <v>50</v>
      </c>
    </row>
    <row r="2373" spans="1:21" s="186" customFormat="1" ht="14.25" customHeight="1" x14ac:dyDescent="0.25">
      <c r="A2373" s="53" t="str">
        <f>IFERROR(VLOOKUP(D2373,[28]CODIGOS!$A$1:$I$1872,2,0),"CODIGO INVALIDO ")</f>
        <v>ZONA 4</v>
      </c>
      <c r="B2373" s="53" t="str">
        <f>IFERROR(VLOOKUP(D2373,[28]CODIGOS!$A$1:$I$1872,3,0),"CODIGO INVALIDO ")</f>
        <v>SANTO DOMINGO DE LOS TSACHILAS</v>
      </c>
      <c r="C2373" s="53" t="str">
        <f>IFERROR(VLOOKUP(D2373,[28]CODIGOS!$A$1:$I$1872,4,0),"CODIGO INVALIDO ")</f>
        <v>SANTO DOMINGO</v>
      </c>
      <c r="D2373" s="53" t="s">
        <v>956</v>
      </c>
      <c r="E2373" s="53" t="str">
        <f>IFERROR(VLOOKUP(D2373,[29]CODIGOS!$A$1:$I$1872,6,0),"CODIGO INVALIDO ")</f>
        <v>SANTO DOMINGO ESTE</v>
      </c>
      <c r="F2373" s="53" t="str">
        <f>IFERROR(VLOOKUP(D2373,[29]CODIGOS!$A$1:$I$1872,7,0),"CODIGO INVALIDO ")</f>
        <v>LUZ DE AMERICA</v>
      </c>
      <c r="G2373" s="53" t="str">
        <f>IFERROR(VLOOKUP(D2373,[29]CODIGOS!$A$1:$I$1872,8,0),"CODIGO INVALIDO ")</f>
        <v>LUZ DE AMERICA 1</v>
      </c>
      <c r="H2373" s="53" t="s">
        <v>2874</v>
      </c>
      <c r="I2373" s="53">
        <v>-0.404741974118425</v>
      </c>
      <c r="J2373" s="53">
        <v>-79.301022291183401</v>
      </c>
      <c r="K2373" s="246">
        <v>45470</v>
      </c>
      <c r="L2373" s="53" t="s">
        <v>1921</v>
      </c>
      <c r="M2373" s="53" t="s">
        <v>17</v>
      </c>
      <c r="N2373" s="247">
        <v>0.625</v>
      </c>
      <c r="O2373" s="247">
        <v>0.70833333333333337</v>
      </c>
      <c r="P2373" s="53">
        <v>7.8</v>
      </c>
      <c r="Q2373" s="53" t="s">
        <v>46</v>
      </c>
      <c r="R2373" s="53" t="s">
        <v>47</v>
      </c>
      <c r="S2373" s="53" t="s">
        <v>49</v>
      </c>
      <c r="T2373" s="53"/>
      <c r="U2373" s="53" t="s">
        <v>50</v>
      </c>
    </row>
    <row r="2374" spans="1:21" s="185" customFormat="1" ht="14.25" customHeight="1" x14ac:dyDescent="0.2">
      <c r="A2374" s="53" t="str">
        <f>IFERROR(VLOOKUP(D2374,[28]CODIGOS!$A$1:$I$1872,2,0),"CODIGO INVALIDO ")</f>
        <v>ZONA 4</v>
      </c>
      <c r="B2374" s="53" t="str">
        <f>IFERROR(VLOOKUP(D2374,[28]CODIGOS!$A$1:$I$1872,3,0),"CODIGO INVALIDO ")</f>
        <v>SANTO DOMINGO DE LOS TSACHILAS</v>
      </c>
      <c r="C2374" s="53" t="str">
        <f>IFERROR(VLOOKUP(D2374,[28]CODIGOS!$A$1:$I$1872,4,0),"CODIGO INVALIDO ")</f>
        <v>SANTO DOMINGO</v>
      </c>
      <c r="D2374" s="65" t="s">
        <v>1951</v>
      </c>
      <c r="E2374" s="53" t="str">
        <f>IFERROR(VLOOKUP(D2374,[29]CODIGOS!$A$1:$I$1872,6,0),"CODIGO INVALIDO ")</f>
        <v>SANTO DOMINGO OESTE</v>
      </c>
      <c r="F2374" s="53" t="str">
        <f>IFERROR(VLOOKUP(D2374,[29]CODIGOS!$A$1:$I$1872,7,0),"CODIGO INVALIDO ")</f>
        <v>VALLE HERMOSO</v>
      </c>
      <c r="G2374" s="53" t="str">
        <f>IFERROR(VLOOKUP(D2374,[29]CODIGOS!$A$1:$I$1872,8,0),"CODIGO INVALIDO ")</f>
        <v>VALLE HERMOSO 1</v>
      </c>
      <c r="H2374" s="158" t="s">
        <v>2875</v>
      </c>
      <c r="I2374" s="11">
        <v>-0.13619171669053701</v>
      </c>
      <c r="J2374" s="129">
        <v>-79.240404367446899</v>
      </c>
      <c r="K2374" s="246">
        <v>45478</v>
      </c>
      <c r="L2374" s="53" t="s">
        <v>1921</v>
      </c>
      <c r="M2374" s="53" t="s">
        <v>17</v>
      </c>
      <c r="N2374" s="66">
        <v>0.45833333333333331</v>
      </c>
      <c r="O2374" s="66">
        <v>0.58333333333333337</v>
      </c>
      <c r="P2374" s="7">
        <v>20.88</v>
      </c>
      <c r="Q2374" s="53" t="s">
        <v>46</v>
      </c>
      <c r="R2374" s="158" t="s">
        <v>109</v>
      </c>
      <c r="S2374" s="158" t="s">
        <v>65</v>
      </c>
      <c r="T2374" s="23"/>
      <c r="U2374" s="53" t="s">
        <v>50</v>
      </c>
    </row>
    <row r="2375" spans="1:21" s="186" customFormat="1" ht="14.25" customHeight="1" x14ac:dyDescent="0.25">
      <c r="A2375" s="53" t="str">
        <f>IFERROR(VLOOKUP(D2375,[28]CODIGOS!$A$1:$I$1872,2,0),"CODIGO INVALIDO ")</f>
        <v>ZONA 4</v>
      </c>
      <c r="B2375" s="53" t="str">
        <f>IFERROR(VLOOKUP(D2375,[28]CODIGOS!$A$1:$I$1872,3,0),"CODIGO INVALIDO ")</f>
        <v>SANTO DOMINGO DE LOS TSACHILAS</v>
      </c>
      <c r="C2375" s="53" t="str">
        <f>IFERROR(VLOOKUP(D2375,[28]CODIGOS!$A$1:$I$1872,4,0),"CODIGO INVALIDO ")</f>
        <v>SANTO DOMINGO</v>
      </c>
      <c r="D2375" s="53" t="s">
        <v>188</v>
      </c>
      <c r="E2375" s="53" t="str">
        <f>IFERROR(VLOOKUP(D2375,[29]CODIGOS!$A$1:$I$1872,6,0),"CODIGO INVALIDO ")</f>
        <v>SANTO DOMINGO ESTE</v>
      </c>
      <c r="F2375" s="53" t="str">
        <f>IFERROR(VLOOKUP(D2375,[29]CODIGOS!$A$1:$I$1872,7,0),"CODIGO INVALIDO ")</f>
        <v>BOLIVAR</v>
      </c>
      <c r="G2375" s="53" t="str">
        <f>IFERROR(VLOOKUP(D2375,[29]CODIGOS!$A$1:$I$1872,8,0),"CODIGO INVALIDO ")</f>
        <v>BOLIVAR 1</v>
      </c>
      <c r="H2375" s="53" t="s">
        <v>2876</v>
      </c>
      <c r="I2375" s="53">
        <v>-0.22496165649330099</v>
      </c>
      <c r="J2375" s="53">
        <v>-79.159970283508301</v>
      </c>
      <c r="K2375" s="246">
        <v>45497</v>
      </c>
      <c r="L2375" s="53" t="s">
        <v>1921</v>
      </c>
      <c r="M2375" s="53" t="s">
        <v>17</v>
      </c>
      <c r="N2375" s="247">
        <v>0.69444444444444453</v>
      </c>
      <c r="O2375" s="247">
        <v>0.75</v>
      </c>
      <c r="P2375" s="53">
        <v>11.83</v>
      </c>
      <c r="Q2375" s="53" t="s">
        <v>46</v>
      </c>
      <c r="R2375" s="53" t="s">
        <v>47</v>
      </c>
      <c r="S2375" s="53" t="s">
        <v>49</v>
      </c>
      <c r="T2375" s="53" t="s">
        <v>120</v>
      </c>
      <c r="U2375" s="53" t="s">
        <v>50</v>
      </c>
    </row>
    <row r="2376" spans="1:21" s="186" customFormat="1" ht="14.25" customHeight="1" x14ac:dyDescent="0.25">
      <c r="A2376" s="53" t="str">
        <f>IFERROR(VLOOKUP(D2376,[28]CODIGOS!$A$1:$I$1872,2,0),"CODIGO INVALIDO ")</f>
        <v>ZONA 4</v>
      </c>
      <c r="B2376" s="53" t="str">
        <f>IFERROR(VLOOKUP(D2376,[28]CODIGOS!$A$1:$I$1872,3,0),"CODIGO INVALIDO ")</f>
        <v>SANTO DOMINGO DE LOS TSACHILAS</v>
      </c>
      <c r="C2376" s="53" t="str">
        <f>IFERROR(VLOOKUP(D2376,[28]CODIGOS!$A$1:$I$1872,4,0),"CODIGO INVALIDO ")</f>
        <v>SANTO DOMINGO</v>
      </c>
      <c r="D2376" s="53" t="s">
        <v>2877</v>
      </c>
      <c r="E2376" s="53" t="str">
        <f>IFERROR(VLOOKUP(D2376,[29]CODIGOS!$A$1:$I$1872,6,0),"CODIGO INVALIDO ")</f>
        <v>SANTO DOMINGO ESTE</v>
      </c>
      <c r="F2376" s="53" t="str">
        <f>IFERROR(VLOOKUP(D2376,[29]CODIGOS!$A$1:$I$1872,7,0),"CODIGO INVALIDO ")</f>
        <v>EL ESFUERZO</v>
      </c>
      <c r="G2376" s="53" t="str">
        <f>IFERROR(VLOOKUP(D2376,[29]CODIGOS!$A$1:$I$1872,8,0),"CODIGO INVALIDO ")</f>
        <v>EL ESFUERZO 1</v>
      </c>
      <c r="H2376" s="53" t="s">
        <v>2878</v>
      </c>
      <c r="I2376" s="53">
        <v>-0.43102691999999998</v>
      </c>
      <c r="J2376" s="53">
        <v>-79.270627399999995</v>
      </c>
      <c r="K2376" s="246">
        <v>45497</v>
      </c>
      <c r="L2376" s="53" t="s">
        <v>1921</v>
      </c>
      <c r="M2376" s="53" t="s">
        <v>17</v>
      </c>
      <c r="N2376" s="247">
        <v>0.46180555555555558</v>
      </c>
      <c r="O2376" s="247">
        <v>0.58333333333333337</v>
      </c>
      <c r="P2376" s="53">
        <v>3.19</v>
      </c>
      <c r="Q2376" s="53" t="s">
        <v>46</v>
      </c>
      <c r="R2376" s="53" t="s">
        <v>47</v>
      </c>
      <c r="S2376" s="53" t="s">
        <v>239</v>
      </c>
      <c r="T2376" s="53" t="s">
        <v>167</v>
      </c>
      <c r="U2376" s="53" t="s">
        <v>50</v>
      </c>
    </row>
    <row r="2377" spans="1:21" s="186" customFormat="1" ht="14.25" customHeight="1" x14ac:dyDescent="0.25">
      <c r="A2377" s="53" t="str">
        <f>IFERROR(VLOOKUP(D2377,[28]CODIGOS!$A$1:$I$1872,2,0),"CODIGO INVALIDO ")</f>
        <v>ZONA 4</v>
      </c>
      <c r="B2377" s="53" t="str">
        <f>IFERROR(VLOOKUP(D2377,[28]CODIGOS!$A$1:$I$1872,3,0),"CODIGO INVALIDO ")</f>
        <v>SANTO DOMINGO DE LOS TSACHILAS</v>
      </c>
      <c r="C2377" s="53" t="str">
        <f>IFERROR(VLOOKUP(D2377,[28]CODIGOS!$A$1:$I$1872,4,0),"CODIGO INVALIDO ")</f>
        <v>SANTO DOMINGO</v>
      </c>
      <c r="D2377" s="53" t="s">
        <v>285</v>
      </c>
      <c r="E2377" s="53" t="str">
        <f>IFERROR(VLOOKUP(D2377,[29]CODIGOS!$A$1:$I$1872,6,0),"CODIGO INVALIDO ")</f>
        <v>SANTO DOMINGO ESTE</v>
      </c>
      <c r="F2377" s="53" t="str">
        <f>IFERROR(VLOOKUP(D2377,[29]CODIGOS!$A$1:$I$1872,7,0),"CODIGO INVALIDO ")</f>
        <v>SANTA MARTHA SUR</v>
      </c>
      <c r="G2377" s="53" t="str">
        <f>IFERROR(VLOOKUP(D2377,[29]CODIGOS!$A$1:$I$1872,8,0),"CODIGO INVALIDO ")</f>
        <v>SANTA MARTHA SUR 3</v>
      </c>
      <c r="H2377" s="53" t="s">
        <v>2879</v>
      </c>
      <c r="I2377" s="53">
        <v>-0.27903446522690101</v>
      </c>
      <c r="J2377" s="53">
        <v>-79.175977706909194</v>
      </c>
      <c r="K2377" s="246">
        <v>45500</v>
      </c>
      <c r="L2377" s="53" t="s">
        <v>1921</v>
      </c>
      <c r="M2377" s="53" t="s">
        <v>17</v>
      </c>
      <c r="N2377" s="247">
        <v>0.50694444444444442</v>
      </c>
      <c r="O2377" s="247">
        <v>0.58333333333333337</v>
      </c>
      <c r="P2377" s="53">
        <v>6.18</v>
      </c>
      <c r="Q2377" s="53" t="s">
        <v>46</v>
      </c>
      <c r="R2377" s="53" t="s">
        <v>47</v>
      </c>
      <c r="S2377" s="53" t="s">
        <v>2637</v>
      </c>
      <c r="T2377" s="53" t="s">
        <v>396</v>
      </c>
      <c r="U2377" s="53" t="s">
        <v>50</v>
      </c>
    </row>
    <row r="2378" spans="1:21" s="185" customFormat="1" ht="14.25" customHeight="1" x14ac:dyDescent="0.2">
      <c r="A2378" s="53" t="str">
        <f>IFERROR(VLOOKUP(D2378,[28]CODIGOS!$A$1:$I$1872,2,0),"CODIGO INVALIDO ")</f>
        <v>ZONA 4</v>
      </c>
      <c r="B2378" s="53" t="str">
        <f>IFERROR(VLOOKUP(D2378,[28]CODIGOS!$A$1:$I$1872,3,0),"CODIGO INVALIDO ")</f>
        <v>SANTO DOMINGO DE LOS TSACHILAS</v>
      </c>
      <c r="C2378" s="53" t="str">
        <f>IFERROR(VLOOKUP(D2378,[28]CODIGOS!$A$1:$I$1872,4,0),"CODIGO INVALIDO ")</f>
        <v>SANTO DOMINGO</v>
      </c>
      <c r="D2378" s="65" t="s">
        <v>2880</v>
      </c>
      <c r="E2378" s="53" t="str">
        <f>IFERROR(VLOOKUP(D2378,[29]CODIGOS!$A$1:$I$1872,6,0),"CODIGO INVALIDO ")</f>
        <v>SANTO DOMINGO ESTE</v>
      </c>
      <c r="F2378" s="53" t="str">
        <f>IFERROR(VLOOKUP(D2378,[29]CODIGOS!$A$1:$I$1872,7,0),"CODIGO INVALIDO ")</f>
        <v>ALLURIQUIN</v>
      </c>
      <c r="G2378" s="53" t="str">
        <f>IFERROR(VLOOKUP(D2378,[29]CODIGOS!$A$1:$I$1872,8,0),"CODIGO INVALIDO ")</f>
        <v>ALLURIQUIN 1</v>
      </c>
      <c r="H2378" s="158" t="s">
        <v>2881</v>
      </c>
      <c r="I2378" s="11">
        <v>-0.3229494</v>
      </c>
      <c r="J2378" s="129">
        <v>-78.999639299999998</v>
      </c>
      <c r="K2378" s="246">
        <v>45502</v>
      </c>
      <c r="L2378" s="53" t="s">
        <v>1921</v>
      </c>
      <c r="M2378" s="53" t="s">
        <v>17</v>
      </c>
      <c r="N2378" s="66">
        <v>0.75</v>
      </c>
      <c r="O2378" s="66">
        <v>0.94444444444444453</v>
      </c>
      <c r="P2378" s="7">
        <v>3.99</v>
      </c>
      <c r="Q2378" s="53" t="s">
        <v>46</v>
      </c>
      <c r="R2378" s="158" t="s">
        <v>47</v>
      </c>
      <c r="S2378" s="158" t="s">
        <v>49</v>
      </c>
      <c r="T2378" s="23"/>
      <c r="U2378" s="53" t="s">
        <v>50</v>
      </c>
    </row>
    <row r="2379" spans="1:21" s="185" customFormat="1" ht="14.25" customHeight="1" x14ac:dyDescent="0.2">
      <c r="A2379" s="53" t="str">
        <f>IFERROR(VLOOKUP(D2379,[28]CODIGOS!$A$1:$I$1872,2,0),"CODIGO INVALIDO ")</f>
        <v>ZONA 4</v>
      </c>
      <c r="B2379" s="53" t="str">
        <f>IFERROR(VLOOKUP(D2379,[28]CODIGOS!$A$1:$I$1872,3,0),"CODIGO INVALIDO ")</f>
        <v>SANTO DOMINGO DE LOS TSACHILAS</v>
      </c>
      <c r="C2379" s="53" t="str">
        <f>IFERROR(VLOOKUP(D2379,[28]CODIGOS!$A$1:$I$1872,4,0),"CODIGO INVALIDO ")</f>
        <v>SANTO DOMINGO</v>
      </c>
      <c r="D2379" s="65" t="s">
        <v>2882</v>
      </c>
      <c r="E2379" s="53" t="str">
        <f>IFERROR(VLOOKUP(D2379,[29]CODIGOS!$A$1:$I$1872,6,0),"CODIGO INVALIDO ")</f>
        <v>SANTO DOMINGO OESTE</v>
      </c>
      <c r="F2379" s="53" t="str">
        <f>IFERROR(VLOOKUP(D2379,[29]CODIGOS!$A$1:$I$1872,7,0),"CODIGO INVALIDO ")</f>
        <v>NUEVO ISRAEL</v>
      </c>
      <c r="G2379" s="53" t="str">
        <f>IFERROR(VLOOKUP(D2379,[29]CODIGOS!$A$1:$I$1872,8,0),"CODIGO INVALIDO ")</f>
        <v>NUEVO ISRAEL 1</v>
      </c>
      <c r="H2379" s="158" t="s">
        <v>2883</v>
      </c>
      <c r="I2379" s="11">
        <v>-0.24448259999999999</v>
      </c>
      <c r="J2379" s="129">
        <v>-79.347773000000004</v>
      </c>
      <c r="K2379" s="246">
        <v>45503</v>
      </c>
      <c r="L2379" s="53" t="s">
        <v>1921</v>
      </c>
      <c r="M2379" s="53" t="s">
        <v>17</v>
      </c>
      <c r="N2379" s="66">
        <v>0.64652777777777781</v>
      </c>
      <c r="O2379" s="66">
        <v>0.65555555555555556</v>
      </c>
      <c r="P2379" s="7">
        <v>10.24</v>
      </c>
      <c r="Q2379" s="53" t="s">
        <v>46</v>
      </c>
      <c r="R2379" s="158" t="s">
        <v>47</v>
      </c>
      <c r="S2379" s="158" t="s">
        <v>49</v>
      </c>
      <c r="T2379" s="23" t="s">
        <v>1028</v>
      </c>
      <c r="U2379" s="53" t="s">
        <v>50</v>
      </c>
    </row>
    <row r="2380" spans="1:21" s="185" customFormat="1" ht="14.25" customHeight="1" x14ac:dyDescent="0.2">
      <c r="A2380" s="53" t="str">
        <f>IFERROR(VLOOKUP(D2380,[28]CODIGOS!$A$1:$I$1872,2,0),"CODIGO INVALIDO ")</f>
        <v>ZONA 4</v>
      </c>
      <c r="B2380" s="53" t="str">
        <f>IFERROR(VLOOKUP(D2380,[28]CODIGOS!$A$1:$I$1872,3,0),"CODIGO INVALIDO ")</f>
        <v>SANTO DOMINGO DE LOS TSACHILAS</v>
      </c>
      <c r="C2380" s="53" t="str">
        <f>IFERROR(VLOOKUP(D2380,[28]CODIGOS!$A$1:$I$1872,4,0),"CODIGO INVALIDO ")</f>
        <v>SANTO DOMINGO</v>
      </c>
      <c r="D2380" s="65" t="s">
        <v>1944</v>
      </c>
      <c r="E2380" s="53" t="str">
        <f>IFERROR(VLOOKUP(D2380,[29]CODIGOS!$A$1:$I$1872,6,0),"CODIGO INVALIDO ")</f>
        <v>SANTO DOMINGO ESTE</v>
      </c>
      <c r="F2380" s="53" t="str">
        <f>IFERROR(VLOOKUP(D2380,[29]CODIGOS!$A$1:$I$1872,7,0),"CODIGO INVALIDO ")</f>
        <v>CRISTO VIVE</v>
      </c>
      <c r="G2380" s="53" t="str">
        <f>IFERROR(VLOOKUP(D2380,[29]CODIGOS!$A$1:$I$1872,8,0),"CODIGO INVALIDO ")</f>
        <v>CRISTO VIVE 1</v>
      </c>
      <c r="H2380" s="158" t="s">
        <v>2884</v>
      </c>
      <c r="I2380" s="11">
        <v>-0.28111583455512101</v>
      </c>
      <c r="J2380" s="129">
        <v>-79.206951856613102</v>
      </c>
      <c r="K2380" s="246">
        <v>45506</v>
      </c>
      <c r="L2380" s="53" t="s">
        <v>1921</v>
      </c>
      <c r="M2380" s="53" t="s">
        <v>17</v>
      </c>
      <c r="N2380" s="66">
        <v>0.75</v>
      </c>
      <c r="O2380" s="66">
        <v>0.91666666666666663</v>
      </c>
      <c r="P2380" s="7">
        <v>11.13</v>
      </c>
      <c r="Q2380" s="53" t="s">
        <v>46</v>
      </c>
      <c r="R2380" s="158" t="s">
        <v>47</v>
      </c>
      <c r="S2380" s="158" t="s">
        <v>49</v>
      </c>
      <c r="T2380" s="23"/>
      <c r="U2380" s="53" t="s">
        <v>50</v>
      </c>
    </row>
    <row r="2381" spans="1:21" s="185" customFormat="1" ht="14.25" customHeight="1" x14ac:dyDescent="0.25">
      <c r="A2381" s="53" t="str">
        <f>IFERROR(VLOOKUP(D2381,[28]CODIGOS!$A$1:$I$1872,2,0),"CODIGO INVALIDO ")</f>
        <v>ZONA 4</v>
      </c>
      <c r="B2381" s="53" t="str">
        <f>IFERROR(VLOOKUP(D2381,[28]CODIGOS!$A$1:$I$1872,3,0),"CODIGO INVALIDO ")</f>
        <v>SANTO DOMINGO DE LOS TSACHILAS</v>
      </c>
      <c r="C2381" s="53" t="str">
        <f>IFERROR(VLOOKUP(D2381,[28]CODIGOS!$A$1:$I$1872,4,0),"CODIGO INVALIDO ")</f>
        <v>SANTO DOMINGO</v>
      </c>
      <c r="D2381" s="53" t="s">
        <v>87</v>
      </c>
      <c r="E2381" s="53" t="str">
        <f>IFERROR(VLOOKUP(D2381,[29]CODIGOS!$A$1:$I$1872,6,0),"CODIGO INVALIDO ")</f>
        <v>SANTO DOMINGO OESTE</v>
      </c>
      <c r="F2381" s="53" t="str">
        <f>IFERROR(VLOOKUP(D2381,[29]CODIGOS!$A$1:$I$1872,7,0),"CODIGO INVALIDO ")</f>
        <v>EL PROLETARIADO</v>
      </c>
      <c r="G2381" s="53" t="str">
        <f>IFERROR(VLOOKUP(D2381,[29]CODIGOS!$A$1:$I$1872,8,0),"CODIGO INVALIDO ")</f>
        <v>EL PROLETARIADO 1</v>
      </c>
      <c r="H2381" s="160" t="s">
        <v>2885</v>
      </c>
      <c r="I2381" s="160">
        <v>-0.27604109999999998</v>
      </c>
      <c r="J2381" s="129">
        <v>-79.202295000000007</v>
      </c>
      <c r="K2381" s="24">
        <v>45516</v>
      </c>
      <c r="L2381" s="53" t="s">
        <v>1921</v>
      </c>
      <c r="M2381" s="160" t="s">
        <v>17</v>
      </c>
      <c r="N2381" s="162">
        <v>0.85486111111111107</v>
      </c>
      <c r="O2381" s="162">
        <v>0.61458333333333337</v>
      </c>
      <c r="P2381" s="160">
        <v>20.2</v>
      </c>
      <c r="Q2381" s="23" t="s">
        <v>46</v>
      </c>
      <c r="R2381" s="53" t="s">
        <v>109</v>
      </c>
      <c r="S2381" s="160" t="s">
        <v>65</v>
      </c>
      <c r="T2381" s="65"/>
      <c r="U2381" s="160" t="s">
        <v>50</v>
      </c>
    </row>
    <row r="2382" spans="1:21" s="186" customFormat="1" ht="14.25" customHeight="1" x14ac:dyDescent="0.25">
      <c r="A2382" s="53" t="str">
        <f>IFERROR(VLOOKUP(D2382,[28]CODIGOS!$A$1:$I$1872,2,0),"CODIGO INVALIDO ")</f>
        <v>ZONA 4</v>
      </c>
      <c r="B2382" s="53" t="str">
        <f>IFERROR(VLOOKUP(D2382,[28]CODIGOS!$A$1:$I$1872,3,0),"CODIGO INVALIDO ")</f>
        <v>SANTO DOMINGO DE LOS TSACHILAS</v>
      </c>
      <c r="C2382" s="53" t="str">
        <f>IFERROR(VLOOKUP(D2382,[28]CODIGOS!$A$1:$I$1872,4,0),"CODIGO INVALIDO ")</f>
        <v>SANTO DOMINGO</v>
      </c>
      <c r="D2382" s="53" t="s">
        <v>2886</v>
      </c>
      <c r="E2382" s="53" t="str">
        <f>IFERROR(VLOOKUP(D2382,[29]CODIGOS!$A$1:$I$1872,6,0),"CODIGO INVALIDO ")</f>
        <v>SANTO DOMINGO ESTE</v>
      </c>
      <c r="F2382" s="53" t="str">
        <f>IFERROR(VLOOKUP(D2382,[29]CODIGOS!$A$1:$I$1872,7,0),"CODIGO INVALIDO ")</f>
        <v>EL TOACHI</v>
      </c>
      <c r="G2382" s="53" t="str">
        <f>IFERROR(VLOOKUP(D2382,[29]CODIGOS!$A$1:$I$1872,8,0),"CODIGO INVALIDO ")</f>
        <v>EL TOACHI 1</v>
      </c>
      <c r="H2382" s="53" t="s">
        <v>2887</v>
      </c>
      <c r="I2382" s="53">
        <v>-0.25153382000000002</v>
      </c>
      <c r="J2382" s="53">
        <v>-79.120492400000003</v>
      </c>
      <c r="K2382" s="246">
        <v>45517</v>
      </c>
      <c r="L2382" s="53" t="s">
        <v>1921</v>
      </c>
      <c r="M2382" s="53" t="s">
        <v>17</v>
      </c>
      <c r="N2382" s="247">
        <v>0.66666666666666663</v>
      </c>
      <c r="O2382" s="247">
        <v>0.75</v>
      </c>
      <c r="P2382" s="53">
        <v>29.63</v>
      </c>
      <c r="Q2382" s="53" t="s">
        <v>46</v>
      </c>
      <c r="R2382" s="53" t="s">
        <v>47</v>
      </c>
      <c r="S2382" s="53" t="s">
        <v>329</v>
      </c>
      <c r="T2382" s="53"/>
      <c r="U2382" s="53" t="s">
        <v>50</v>
      </c>
    </row>
    <row r="2383" spans="1:21" s="186" customFormat="1" ht="14.25" customHeight="1" x14ac:dyDescent="0.25">
      <c r="A2383" s="53" t="str">
        <f>IFERROR(VLOOKUP(D2383,[28]CODIGOS!$A$1:$I$1872,2,0),"CODIGO INVALIDO ")</f>
        <v>ZONA 4</v>
      </c>
      <c r="B2383" s="53" t="str">
        <f>IFERROR(VLOOKUP(D2383,[28]CODIGOS!$A$1:$I$1872,3,0),"CODIGO INVALIDO ")</f>
        <v>SANTO DOMINGO DE LOS TSACHILAS</v>
      </c>
      <c r="C2383" s="53" t="str">
        <f>IFERROR(VLOOKUP(D2383,[28]CODIGOS!$A$1:$I$1872,4,0),"CODIGO INVALIDO ")</f>
        <v>SANTO DOMINGO</v>
      </c>
      <c r="D2383" s="53" t="s">
        <v>2880</v>
      </c>
      <c r="E2383" s="53" t="str">
        <f>IFERROR(VLOOKUP(D2383,[29]CODIGOS!$A$1:$I$1872,6,0),"CODIGO INVALIDO ")</f>
        <v>SANTO DOMINGO ESTE</v>
      </c>
      <c r="F2383" s="53" t="str">
        <f>IFERROR(VLOOKUP(D2383,[29]CODIGOS!$A$1:$I$1872,7,0),"CODIGO INVALIDO ")</f>
        <v>ALLURIQUIN</v>
      </c>
      <c r="G2383" s="53" t="str">
        <f>IFERROR(VLOOKUP(D2383,[29]CODIGOS!$A$1:$I$1872,8,0),"CODIGO INVALIDO ")</f>
        <v>ALLURIQUIN 1</v>
      </c>
      <c r="H2383" s="53" t="s">
        <v>477</v>
      </c>
      <c r="I2383" s="53">
        <v>-0.31392417244723198</v>
      </c>
      <c r="J2383" s="53">
        <v>-79.020066261291504</v>
      </c>
      <c r="K2383" s="246">
        <v>45524</v>
      </c>
      <c r="L2383" s="53" t="s">
        <v>1921</v>
      </c>
      <c r="M2383" s="53" t="s">
        <v>17</v>
      </c>
      <c r="N2383" s="247">
        <v>0.5</v>
      </c>
      <c r="O2383" s="247">
        <v>0.66666666666666663</v>
      </c>
      <c r="P2383" s="53">
        <v>6.57</v>
      </c>
      <c r="Q2383" s="53" t="s">
        <v>46</v>
      </c>
      <c r="R2383" s="53" t="s">
        <v>47</v>
      </c>
      <c r="S2383" s="53" t="s">
        <v>2888</v>
      </c>
      <c r="T2383" s="53"/>
      <c r="U2383" s="53" t="s">
        <v>50</v>
      </c>
    </row>
    <row r="2384" spans="1:21" s="185" customFormat="1" ht="14.25" customHeight="1" x14ac:dyDescent="0.25">
      <c r="A2384" s="53" t="str">
        <f>IFERROR(VLOOKUP(D2384,[28]CODIGOS!$A$1:$I$1872,2,0),"CODIGO INVALIDO ")</f>
        <v>ZONA 4</v>
      </c>
      <c r="B2384" s="53" t="str">
        <f>IFERROR(VLOOKUP(D2384,[28]CODIGOS!$A$1:$I$1872,3,0),"CODIGO INVALIDO ")</f>
        <v>SANTO DOMINGO DE LOS TSACHILAS</v>
      </c>
      <c r="C2384" s="53" t="str">
        <f>IFERROR(VLOOKUP(D2384,[28]CODIGOS!$A$1:$I$1872,4,0),"CODIGO INVALIDO ")</f>
        <v>SANTO DOMINGO</v>
      </c>
      <c r="D2384" s="137" t="s">
        <v>1944</v>
      </c>
      <c r="E2384" s="53" t="str">
        <f>IFERROR(VLOOKUP(D2384,[29]CODIGOS!$A$1:$I$1872,6,0),"CODIGO INVALIDO ")</f>
        <v>SANTO DOMINGO ESTE</v>
      </c>
      <c r="F2384" s="53" t="str">
        <f>IFERROR(VLOOKUP(D2384,[29]CODIGOS!$A$1:$I$1872,7,0),"CODIGO INVALIDO ")</f>
        <v>CRISTO VIVE</v>
      </c>
      <c r="G2384" s="53" t="str">
        <f>IFERROR(VLOOKUP(D2384,[29]CODIGOS!$A$1:$I$1872,8,0),"CODIGO INVALIDO ")</f>
        <v>CRISTO VIVE 1</v>
      </c>
      <c r="H2384" s="160" t="s">
        <v>2889</v>
      </c>
      <c r="I2384" s="160">
        <v>-0.30387139786107598</v>
      </c>
      <c r="J2384" s="129">
        <v>-79.220623969158595</v>
      </c>
      <c r="K2384" s="24">
        <v>45525</v>
      </c>
      <c r="L2384" s="53" t="s">
        <v>1921</v>
      </c>
      <c r="M2384" s="53" t="s">
        <v>17</v>
      </c>
      <c r="N2384" s="162">
        <v>0.5</v>
      </c>
      <c r="O2384" s="162">
        <v>0.66666666666666663</v>
      </c>
      <c r="P2384" s="160">
        <v>2.08</v>
      </c>
      <c r="Q2384" s="23" t="s">
        <v>46</v>
      </c>
      <c r="R2384" s="160" t="s">
        <v>47</v>
      </c>
      <c r="S2384" s="160" t="s">
        <v>1330</v>
      </c>
      <c r="T2384" s="65"/>
      <c r="U2384" s="160" t="s">
        <v>50</v>
      </c>
    </row>
    <row r="2385" spans="1:21" s="185" customFormat="1" ht="13.5" customHeight="1" x14ac:dyDescent="0.25">
      <c r="A2385" s="53" t="str">
        <f>IFERROR(VLOOKUP(D2385,[28]CODIGOS!$A$1:$I$1872,2,0),"CODIGO INVALIDO ")</f>
        <v>ZONA 4</v>
      </c>
      <c r="B2385" s="53" t="str">
        <f>IFERROR(VLOOKUP(D2385,[28]CODIGOS!$A$1:$I$1872,3,0),"CODIGO INVALIDO ")</f>
        <v>SANTO DOMINGO DE LOS TSACHILAS</v>
      </c>
      <c r="C2385" s="53" t="str">
        <f>IFERROR(VLOOKUP(D2385,[28]CODIGOS!$A$1:$I$1872,4,0),"CODIGO INVALIDO ")</f>
        <v>LA CONCORDIA</v>
      </c>
      <c r="D2385" s="137" t="s">
        <v>301</v>
      </c>
      <c r="E2385" s="53" t="str">
        <f>IFERROR(VLOOKUP(D2385,[29]CODIGOS!$A$1:$I$1872,6,0),"CODIGO INVALIDO ")</f>
        <v>LA CONCORDIA</v>
      </c>
      <c r="F2385" s="53" t="str">
        <f>IFERROR(VLOOKUP(D2385,[29]CODIGOS!$A$1:$I$1872,7,0),"CODIGO INVALIDO ")</f>
        <v>CONCORDIA NORTE</v>
      </c>
      <c r="G2385" s="53" t="str">
        <f>IFERROR(VLOOKUP(D2385,[29]CODIGOS!$A$1:$I$1872,8,0),"CODIGO INVALIDO ")</f>
        <v>CONCORDIA NORTE 1</v>
      </c>
      <c r="H2385" s="160" t="s">
        <v>2890</v>
      </c>
      <c r="I2385" s="160">
        <v>-5.4330817663454399E-2</v>
      </c>
      <c r="J2385" s="129">
        <v>-79.342918395996094</v>
      </c>
      <c r="K2385" s="24">
        <v>45526</v>
      </c>
      <c r="L2385" s="53" t="s">
        <v>1921</v>
      </c>
      <c r="M2385" s="53" t="s">
        <v>17</v>
      </c>
      <c r="N2385" s="162">
        <v>0.45833333333333331</v>
      </c>
      <c r="O2385" s="162">
        <v>0.625</v>
      </c>
      <c r="P2385" s="160">
        <v>9.3000000000000007</v>
      </c>
      <c r="Q2385" s="53" t="s">
        <v>46</v>
      </c>
      <c r="R2385" s="160" t="s">
        <v>109</v>
      </c>
      <c r="S2385" s="160" t="s">
        <v>65</v>
      </c>
      <c r="T2385" s="65"/>
      <c r="U2385" s="53" t="s">
        <v>50</v>
      </c>
    </row>
    <row r="2386" spans="1:21" s="185" customFormat="1" ht="14.25" customHeight="1" x14ac:dyDescent="0.25">
      <c r="A2386" s="53" t="str">
        <f>IFERROR(VLOOKUP(D2386,[28]CODIGOS!$A$1:$I$1872,2,0),"CODIGO INVALIDO ")</f>
        <v>ZONA 4</v>
      </c>
      <c r="B2386" s="53" t="str">
        <f>IFERROR(VLOOKUP(D2386,[28]CODIGOS!$A$1:$I$1872,3,0),"CODIGO INVALIDO ")</f>
        <v>SANTO DOMINGO DE LOS TSACHILAS</v>
      </c>
      <c r="C2386" s="53" t="str">
        <f>IFERROR(VLOOKUP(D2386,[28]CODIGOS!$A$1:$I$1872,4,0),"CODIGO INVALIDO ")</f>
        <v>LA CONCORDIA</v>
      </c>
      <c r="D2386" s="137" t="s">
        <v>301</v>
      </c>
      <c r="E2386" s="53" t="str">
        <f>IFERROR(VLOOKUP(D2386,[29]CODIGOS!$A$1:$I$1872,6,0),"CODIGO INVALIDO ")</f>
        <v>LA CONCORDIA</v>
      </c>
      <c r="F2386" s="53" t="str">
        <f>IFERROR(VLOOKUP(D2386,[29]CODIGOS!$A$1:$I$1872,7,0),"CODIGO INVALIDO ")</f>
        <v>CONCORDIA NORTE</v>
      </c>
      <c r="G2386" s="53" t="str">
        <f>IFERROR(VLOOKUP(D2386,[29]CODIGOS!$A$1:$I$1872,8,0),"CODIGO INVALIDO ")</f>
        <v>CONCORDIA NORTE 1</v>
      </c>
      <c r="H2386" s="160" t="s">
        <v>2890</v>
      </c>
      <c r="I2386" s="160">
        <v>-9.0980529402894996E-3</v>
      </c>
      <c r="J2386" s="129">
        <v>-79.388751983642507</v>
      </c>
      <c r="K2386" s="24">
        <v>45527</v>
      </c>
      <c r="L2386" s="53" t="s">
        <v>1921</v>
      </c>
      <c r="M2386" s="53" t="s">
        <v>17</v>
      </c>
      <c r="N2386" s="162">
        <v>0.45833333333333331</v>
      </c>
      <c r="O2386" s="162">
        <v>0.625</v>
      </c>
      <c r="P2386" s="160">
        <v>4.28</v>
      </c>
      <c r="Q2386" s="23" t="s">
        <v>46</v>
      </c>
      <c r="R2386" s="160" t="s">
        <v>47</v>
      </c>
      <c r="S2386" s="160" t="s">
        <v>396</v>
      </c>
      <c r="T2386" s="65"/>
      <c r="U2386" s="53" t="s">
        <v>50</v>
      </c>
    </row>
    <row r="2387" spans="1:21" s="186" customFormat="1" ht="14.25" customHeight="1" x14ac:dyDescent="0.25">
      <c r="A2387" s="53" t="str">
        <f>IFERROR(VLOOKUP(D2387,[28]CODIGOS!$A$1:$I$1872,2,0),"CODIGO INVALIDO ")</f>
        <v>ZONA 4</v>
      </c>
      <c r="B2387" s="53" t="str">
        <f>IFERROR(VLOOKUP(D2387,[28]CODIGOS!$A$1:$I$1872,3,0),"CODIGO INVALIDO ")</f>
        <v>SANTO DOMINGO DE LOS TSACHILAS</v>
      </c>
      <c r="C2387" s="53" t="str">
        <f>IFERROR(VLOOKUP(D2387,[28]CODIGOS!$A$1:$I$1872,4,0),"CODIGO INVALIDO ")</f>
        <v>SANTO DOMINGO</v>
      </c>
      <c r="D2387" s="53" t="s">
        <v>2891</v>
      </c>
      <c r="E2387" s="53" t="str">
        <f>IFERROR(VLOOKUP(D2387,[29]CODIGOS!$A$1:$I$1872,6,0),"CODIGO INVALIDO ")</f>
        <v>SANTO DOMINGO OESTE</v>
      </c>
      <c r="F2387" s="53" t="str">
        <f>IFERROR(VLOOKUP(D2387,[29]CODIGOS!$A$1:$I$1872,7,0),"CODIGO INVALIDO ")</f>
        <v>PLAN DE VIVIENDA</v>
      </c>
      <c r="G2387" s="53" t="str">
        <f>IFERROR(VLOOKUP(D2387,[29]CODIGOS!$A$1:$I$1872,8,0),"CODIGO INVALIDO ")</f>
        <v>PLAN DE VIVIENDA 1</v>
      </c>
      <c r="H2387" s="53" t="s">
        <v>2892</v>
      </c>
      <c r="I2387" s="53">
        <v>-0.25631103857833698</v>
      </c>
      <c r="J2387" s="53">
        <v>-79.213453531265202</v>
      </c>
      <c r="K2387" s="246">
        <v>45567</v>
      </c>
      <c r="L2387" s="53" t="s">
        <v>1921</v>
      </c>
      <c r="M2387" s="53" t="s">
        <v>17</v>
      </c>
      <c r="N2387" s="247">
        <v>0.75</v>
      </c>
      <c r="O2387" s="247">
        <v>0.79166666666666663</v>
      </c>
      <c r="P2387" s="53">
        <v>2.74</v>
      </c>
      <c r="Q2387" s="53" t="s">
        <v>46</v>
      </c>
      <c r="R2387" s="53" t="s">
        <v>47</v>
      </c>
      <c r="S2387" s="53" t="s">
        <v>480</v>
      </c>
      <c r="T2387" s="53"/>
      <c r="U2387" s="53" t="s">
        <v>50</v>
      </c>
    </row>
    <row r="2388" spans="1:21" s="186" customFormat="1" ht="14.25" customHeight="1" x14ac:dyDescent="0.25">
      <c r="A2388" s="53" t="str">
        <f>IFERROR(VLOOKUP(D2388,[28]CODIGOS!$A$1:$I$1872,2,0),"CODIGO INVALIDO ")</f>
        <v>ZONA 4</v>
      </c>
      <c r="B2388" s="53" t="str">
        <f>IFERROR(VLOOKUP(D2388,[28]CODIGOS!$A$1:$I$1872,3,0),"CODIGO INVALIDO ")</f>
        <v>SANTO DOMINGO DE LOS TSACHILAS</v>
      </c>
      <c r="C2388" s="53" t="str">
        <f>IFERROR(VLOOKUP(D2388,[28]CODIGOS!$A$1:$I$1872,4,0),"CODIGO INVALIDO ")</f>
        <v>SANTO DOMINGO</v>
      </c>
      <c r="D2388" s="53" t="s">
        <v>1936</v>
      </c>
      <c r="E2388" s="53" t="str">
        <f>IFERROR(VLOOKUP(D2388,[29]CODIGOS!$A$1:$I$1872,6,0),"CODIGO INVALIDO ")</f>
        <v>SANTO DOMINGO OESTE</v>
      </c>
      <c r="F2388" s="53" t="str">
        <f>IFERROR(VLOOKUP(D2388,[29]CODIGOS!$A$1:$I$1872,7,0),"CODIGO INVALIDO ")</f>
        <v>JUAN EULOGIO</v>
      </c>
      <c r="G2388" s="53" t="str">
        <f>IFERROR(VLOOKUP(D2388,[29]CODIGOS!$A$1:$I$1872,8,0),"CODIGO INVALIDO ")</f>
        <v>JUAN EULOGIO 2</v>
      </c>
      <c r="H2388" s="53" t="s">
        <v>2893</v>
      </c>
      <c r="I2388" s="53">
        <v>-0.23488754416486199</v>
      </c>
      <c r="J2388" s="53">
        <v>-79.233149885258101</v>
      </c>
      <c r="K2388" s="246">
        <v>45568</v>
      </c>
      <c r="L2388" s="53" t="s">
        <v>1921</v>
      </c>
      <c r="M2388" s="53" t="s">
        <v>17</v>
      </c>
      <c r="N2388" s="247">
        <v>0.45833333333333331</v>
      </c>
      <c r="O2388" s="247">
        <v>0.5</v>
      </c>
      <c r="P2388" s="53">
        <v>21.29</v>
      </c>
      <c r="Q2388" s="53" t="s">
        <v>46</v>
      </c>
      <c r="R2388" s="53" t="s">
        <v>109</v>
      </c>
      <c r="S2388" s="53" t="s">
        <v>647</v>
      </c>
      <c r="T2388" s="53"/>
      <c r="U2388" s="53" t="s">
        <v>50</v>
      </c>
    </row>
    <row r="2389" spans="1:21" s="186" customFormat="1" ht="14.25" customHeight="1" x14ac:dyDescent="0.25">
      <c r="A2389" s="53" t="str">
        <f>IFERROR(VLOOKUP(D2389,[28]CODIGOS!$A$1:$I$1872,2,0),"CODIGO INVALIDO ")</f>
        <v>ZONA 4</v>
      </c>
      <c r="B2389" s="53" t="str">
        <f>IFERROR(VLOOKUP(D2389,[28]CODIGOS!$A$1:$I$1872,3,0),"CODIGO INVALIDO ")</f>
        <v>SANTO DOMINGO DE LOS TSACHILAS</v>
      </c>
      <c r="C2389" s="53" t="str">
        <f>IFERROR(VLOOKUP(D2389,[28]CODIGOS!$A$1:$I$1872,4,0),"CODIGO INVALIDO ")</f>
        <v>SANTO DOMINGO</v>
      </c>
      <c r="D2389" s="53" t="s">
        <v>188</v>
      </c>
      <c r="E2389" s="53" t="str">
        <f>IFERROR(VLOOKUP(D2389,[29]CODIGOS!$A$1:$I$1872,6,0),"CODIGO INVALIDO ")</f>
        <v>SANTO DOMINGO ESTE</v>
      </c>
      <c r="F2389" s="53" t="str">
        <f>IFERROR(VLOOKUP(D2389,[29]CODIGOS!$A$1:$I$1872,7,0),"CODIGO INVALIDO ")</f>
        <v>BOLIVAR</v>
      </c>
      <c r="G2389" s="53" t="str">
        <f>IFERROR(VLOOKUP(D2389,[29]CODIGOS!$A$1:$I$1872,8,0),"CODIGO INVALIDO ")</f>
        <v>BOLIVAR 1</v>
      </c>
      <c r="H2389" s="53" t="s">
        <v>2894</v>
      </c>
      <c r="I2389" s="53">
        <v>-0.19193851000000001</v>
      </c>
      <c r="J2389" s="53">
        <v>-79.199881550000001</v>
      </c>
      <c r="K2389" s="246">
        <v>45573</v>
      </c>
      <c r="L2389" s="53" t="s">
        <v>1921</v>
      </c>
      <c r="M2389" s="53" t="s">
        <v>17</v>
      </c>
      <c r="N2389" s="247">
        <v>0.57986111111111105</v>
      </c>
      <c r="O2389" s="247">
        <v>0.625</v>
      </c>
      <c r="P2389" s="53">
        <v>15.02</v>
      </c>
      <c r="Q2389" s="53" t="s">
        <v>46</v>
      </c>
      <c r="R2389" s="53" t="s">
        <v>109</v>
      </c>
      <c r="S2389" s="53" t="s">
        <v>65</v>
      </c>
      <c r="T2389" s="53"/>
      <c r="U2389" s="53" t="s">
        <v>50</v>
      </c>
    </row>
    <row r="2390" spans="1:21" s="186" customFormat="1" ht="14.25" customHeight="1" x14ac:dyDescent="0.2">
      <c r="A2390" s="53" t="str">
        <f>IFERROR(VLOOKUP(D2390,[28]CODIGOS!$A$1:$I$1872,2,0),"CODIGO INVALIDO ")</f>
        <v>ZONA 4</v>
      </c>
      <c r="B2390" s="53" t="str">
        <f>IFERROR(VLOOKUP(D2390,[28]CODIGOS!$A$1:$I$1872,3,0),"CODIGO INVALIDO ")</f>
        <v>SANTO DOMINGO DE LOS TSACHILAS</v>
      </c>
      <c r="C2390" s="53" t="str">
        <f>IFERROR(VLOOKUP(D2390,[28]CODIGOS!$A$1:$I$1872,4,0),"CODIGO INVALIDO ")</f>
        <v>SANTO DOMINGO</v>
      </c>
      <c r="D2390" s="33" t="s">
        <v>87</v>
      </c>
      <c r="E2390" s="53" t="str">
        <f>IFERROR(VLOOKUP(D2390,[29]CODIGOS!$A$1:$I$1872,6,0),"CODIGO INVALIDO ")</f>
        <v>SANTO DOMINGO OESTE</v>
      </c>
      <c r="F2390" s="53" t="str">
        <f>IFERROR(VLOOKUP(D2390,[29]CODIGOS!$A$1:$I$1872,7,0),"CODIGO INVALIDO ")</f>
        <v>EL PROLETARIADO</v>
      </c>
      <c r="G2390" s="53" t="str">
        <f>IFERROR(VLOOKUP(D2390,[29]CODIGOS!$A$1:$I$1872,8,0),"CODIGO INVALIDO ")</f>
        <v>EL PROLETARIADO 1</v>
      </c>
      <c r="H2390" s="53" t="s">
        <v>2895</v>
      </c>
      <c r="I2390" s="53">
        <v>-0.30447220552358101</v>
      </c>
      <c r="J2390" s="53">
        <v>-79.217745065689101</v>
      </c>
      <c r="K2390" s="246">
        <v>45574</v>
      </c>
      <c r="L2390" s="53" t="s">
        <v>1921</v>
      </c>
      <c r="M2390" s="53" t="s">
        <v>17</v>
      </c>
      <c r="N2390" s="247">
        <v>0.67708333333333337</v>
      </c>
      <c r="O2390" s="247">
        <v>0.70833333333333337</v>
      </c>
      <c r="P2390" s="53">
        <v>20</v>
      </c>
      <c r="Q2390" s="53" t="s">
        <v>46</v>
      </c>
      <c r="R2390" s="53" t="s">
        <v>109</v>
      </c>
      <c r="S2390" s="53" t="s">
        <v>65</v>
      </c>
      <c r="T2390" s="53"/>
      <c r="U2390" s="53" t="s">
        <v>50</v>
      </c>
    </row>
    <row r="2391" spans="1:21" s="186" customFormat="1" ht="14.25" customHeight="1" x14ac:dyDescent="0.25">
      <c r="A2391" s="53" t="str">
        <f>IFERROR(VLOOKUP(D2391,[28]CODIGOS!$A$1:$I$1872,2,0),"CODIGO INVALIDO ")</f>
        <v>ZONA 4</v>
      </c>
      <c r="B2391" s="53" t="str">
        <f>IFERROR(VLOOKUP(D2391,[28]CODIGOS!$A$1:$I$1872,3,0),"CODIGO INVALIDO ")</f>
        <v>SANTO DOMINGO DE LOS TSACHILAS</v>
      </c>
      <c r="C2391" s="53" t="str">
        <f>IFERROR(VLOOKUP(D2391,[28]CODIGOS!$A$1:$I$1872,4,0),"CODIGO INVALIDO ")</f>
        <v>SANTO DOMINGO</v>
      </c>
      <c r="D2391" s="53" t="s">
        <v>188</v>
      </c>
      <c r="E2391" s="53" t="str">
        <f>IFERROR(VLOOKUP(D2391,[29]CODIGOS!$A$1:$I$1872,6,0),"CODIGO INVALIDO ")</f>
        <v>SANTO DOMINGO ESTE</v>
      </c>
      <c r="F2391" s="53" t="str">
        <f>IFERROR(VLOOKUP(D2391,[29]CODIGOS!$A$1:$I$1872,7,0),"CODIGO INVALIDO ")</f>
        <v>BOLIVAR</v>
      </c>
      <c r="G2391" s="53" t="str">
        <f>IFERROR(VLOOKUP(D2391,[29]CODIGOS!$A$1:$I$1872,8,0),"CODIGO INVALIDO ")</f>
        <v>BOLIVAR 1</v>
      </c>
      <c r="H2391" s="53" t="s">
        <v>2896</v>
      </c>
      <c r="I2391" s="53">
        <v>-0.22925315720298201</v>
      </c>
      <c r="J2391" s="53">
        <v>-79.167609214782701</v>
      </c>
      <c r="K2391" s="246">
        <v>45587</v>
      </c>
      <c r="L2391" s="53" t="s">
        <v>1921</v>
      </c>
      <c r="M2391" s="53" t="s">
        <v>17</v>
      </c>
      <c r="N2391" s="247">
        <v>0.45833333333333331</v>
      </c>
      <c r="O2391" s="247">
        <v>0.5</v>
      </c>
      <c r="P2391" s="53">
        <v>8.18</v>
      </c>
      <c r="Q2391" s="53" t="s">
        <v>46</v>
      </c>
      <c r="R2391" s="53" t="s">
        <v>109</v>
      </c>
      <c r="S2391" s="53" t="s">
        <v>65</v>
      </c>
      <c r="T2391" s="53"/>
      <c r="U2391" s="53" t="s">
        <v>50</v>
      </c>
    </row>
    <row r="2392" spans="1:21" s="186" customFormat="1" ht="14.25" customHeight="1" x14ac:dyDescent="0.25">
      <c r="A2392" s="53" t="str">
        <f>IFERROR(VLOOKUP(D2392,[28]CODIGOS!$A$1:$I$1872,2,0),"CODIGO INVALIDO ")</f>
        <v>ZONA 4</v>
      </c>
      <c r="B2392" s="53" t="str">
        <f>IFERROR(VLOOKUP(D2392,[28]CODIGOS!$A$1:$I$1872,3,0),"CODIGO INVALIDO ")</f>
        <v>SANTO DOMINGO DE LOS TSACHILAS</v>
      </c>
      <c r="C2392" s="53" t="str">
        <f>IFERROR(VLOOKUP(D2392,[28]CODIGOS!$A$1:$I$1872,4,0),"CODIGO INVALIDO ")</f>
        <v>LA CONCORDIA</v>
      </c>
      <c r="D2392" s="53" t="s">
        <v>301</v>
      </c>
      <c r="E2392" s="53" t="str">
        <f>IFERROR(VLOOKUP(D2392,[29]CODIGOS!$A$1:$I$1872,6,0),"CODIGO INVALIDO ")</f>
        <v>LA CONCORDIA</v>
      </c>
      <c r="F2392" s="53" t="str">
        <f>IFERROR(VLOOKUP(D2392,[29]CODIGOS!$A$1:$I$1872,7,0),"CODIGO INVALIDO ")</f>
        <v>CONCORDIA NORTE</v>
      </c>
      <c r="G2392" s="53" t="str">
        <f>IFERROR(VLOOKUP(D2392,[29]CODIGOS!$A$1:$I$1872,8,0),"CODIGO INVALIDO ")</f>
        <v>CONCORDIA NORTE 1</v>
      </c>
      <c r="H2392" s="53" t="s">
        <v>2897</v>
      </c>
      <c r="I2392" s="53">
        <v>-0.23860899999999999</v>
      </c>
      <c r="J2392" s="53">
        <v>-79.367260000000002</v>
      </c>
      <c r="K2392" s="246">
        <v>45588</v>
      </c>
      <c r="L2392" s="53" t="s">
        <v>1921</v>
      </c>
      <c r="M2392" s="53" t="s">
        <v>17</v>
      </c>
      <c r="N2392" s="247">
        <v>0.5</v>
      </c>
      <c r="O2392" s="247">
        <v>0.58333333333333337</v>
      </c>
      <c r="P2392" s="53">
        <v>2.16</v>
      </c>
      <c r="Q2392" s="53" t="s">
        <v>46</v>
      </c>
      <c r="R2392" s="53" t="s">
        <v>47</v>
      </c>
      <c r="S2392" s="53" t="s">
        <v>49</v>
      </c>
      <c r="T2392" s="53"/>
      <c r="U2392" s="53" t="s">
        <v>50</v>
      </c>
    </row>
    <row r="2393" spans="1:21" s="186" customFormat="1" ht="14.25" customHeight="1" x14ac:dyDescent="0.25">
      <c r="A2393" s="53" t="str">
        <f>IFERROR(VLOOKUP(D2393,[28]CODIGOS!$A$1:$I$1872,2,0),"CODIGO INVALIDO ")</f>
        <v>ZONA 4</v>
      </c>
      <c r="B2393" s="53" t="str">
        <f>IFERROR(VLOOKUP(D2393,[28]CODIGOS!$A$1:$I$1872,3,0),"CODIGO INVALIDO ")</f>
        <v>SANTO DOMINGO DE LOS TSACHILAS</v>
      </c>
      <c r="C2393" s="53" t="str">
        <f>IFERROR(VLOOKUP(D2393,[28]CODIGOS!$A$1:$I$1872,4,0),"CODIGO INVALIDO ")</f>
        <v>SANTO DOMINGO</v>
      </c>
      <c r="D2393" s="53" t="s">
        <v>2898</v>
      </c>
      <c r="E2393" s="53" t="str">
        <f>IFERROR(VLOOKUP(D2393,[29]CODIGOS!$A$1:$I$1872,6,0),"CODIGO INVALIDO ")</f>
        <v>SANTO DOMINGO ESTE</v>
      </c>
      <c r="F2393" s="53" t="str">
        <f>IFERROR(VLOOKUP(D2393,[29]CODIGOS!$A$1:$I$1872,7,0),"CODIGO INVALIDO ")</f>
        <v>COLONIA VELASCO IBARRA</v>
      </c>
      <c r="G2393" s="53" t="str">
        <f>IFERROR(VLOOKUP(D2393,[29]CODIGOS!$A$1:$I$1872,8,0),"CODIGO INVALIDO ")</f>
        <v>COLONIA VELASCO IBARRA 1</v>
      </c>
      <c r="H2393" s="53" t="s">
        <v>2899</v>
      </c>
      <c r="I2393" s="53">
        <v>-0.152268198612837</v>
      </c>
      <c r="J2393" s="53">
        <v>-79.166510906368103</v>
      </c>
      <c r="K2393" s="246">
        <v>45594</v>
      </c>
      <c r="L2393" s="53" t="s">
        <v>1921</v>
      </c>
      <c r="M2393" s="53" t="s">
        <v>17</v>
      </c>
      <c r="N2393" s="247">
        <v>0.45833333333333331</v>
      </c>
      <c r="O2393" s="247">
        <v>0.58333333333333337</v>
      </c>
      <c r="P2393" s="53">
        <v>0.64</v>
      </c>
      <c r="Q2393" s="53" t="s">
        <v>46</v>
      </c>
      <c r="R2393" s="53" t="s">
        <v>47</v>
      </c>
      <c r="S2393" s="53" t="s">
        <v>49</v>
      </c>
      <c r="T2393" s="53"/>
      <c r="U2393" s="53" t="s">
        <v>50</v>
      </c>
    </row>
    <row r="2394" spans="1:21" s="186" customFormat="1" ht="14.25" customHeight="1" x14ac:dyDescent="0.25">
      <c r="A2394" s="53" t="str">
        <f>IFERROR(VLOOKUP(D2394,[28]CODIGOS!$A$1:$I$1872,2,0),"CODIGO INVALIDO ")</f>
        <v>ZONA 4</v>
      </c>
      <c r="B2394" s="53" t="str">
        <f>IFERROR(VLOOKUP(D2394,[28]CODIGOS!$A$1:$I$1872,3,0),"CODIGO INVALIDO ")</f>
        <v>SANTO DOMINGO DE LOS TSACHILAS</v>
      </c>
      <c r="C2394" s="53" t="str">
        <f>IFERROR(VLOOKUP(D2394,[28]CODIGOS!$A$1:$I$1872,4,0),"CODIGO INVALIDO ")</f>
        <v>SANTO DOMINGO</v>
      </c>
      <c r="D2394" s="53" t="s">
        <v>2900</v>
      </c>
      <c r="E2394" s="53" t="str">
        <f>IFERROR(VLOOKUP(D2394,[29]CODIGOS!$A$1:$I$1872,6,0),"CODIGO INVALIDO ")</f>
        <v>SANTO DOMINGO OESTE</v>
      </c>
      <c r="F2394" s="53" t="str">
        <f>IFERROR(VLOOKUP(D2394,[29]CODIGOS!$A$1:$I$1872,7,0),"CODIGO INVALIDO ")</f>
        <v>BOMBOLI</v>
      </c>
      <c r="G2394" s="53" t="str">
        <f>IFERROR(VLOOKUP(D2394,[29]CODIGOS!$A$1:$I$1872,8,0),"CODIGO INVALIDO ")</f>
        <v>BOMBOLI 1</v>
      </c>
      <c r="H2394" s="53" t="s">
        <v>2901</v>
      </c>
      <c r="I2394" s="53">
        <v>-0.239788785941141</v>
      </c>
      <c r="J2394" s="53">
        <v>-79.185322523116994</v>
      </c>
      <c r="K2394" s="246">
        <v>45617</v>
      </c>
      <c r="L2394" s="53" t="s">
        <v>1921</v>
      </c>
      <c r="M2394" s="53" t="s">
        <v>17</v>
      </c>
      <c r="N2394" s="247" t="s">
        <v>2902</v>
      </c>
      <c r="O2394" s="247" t="s">
        <v>1969</v>
      </c>
      <c r="P2394" s="53">
        <v>2.57</v>
      </c>
      <c r="Q2394" s="53" t="s">
        <v>46</v>
      </c>
      <c r="R2394" s="53" t="s">
        <v>47</v>
      </c>
      <c r="S2394" s="53" t="s">
        <v>49</v>
      </c>
      <c r="T2394" s="53"/>
      <c r="U2394" s="53" t="s">
        <v>50</v>
      </c>
    </row>
    <row r="2395" spans="1:21" s="186" customFormat="1" ht="14.25" customHeight="1" x14ac:dyDescent="0.25">
      <c r="A2395" s="53" t="str">
        <f>IFERROR(VLOOKUP(D2395,[28]CODIGOS!$A$1:$I$1872,2,0),"CODIGO INVALIDO ")</f>
        <v>ZONA 4</v>
      </c>
      <c r="B2395" s="53" t="str">
        <f>IFERROR(VLOOKUP(D2395,[28]CODIGOS!$A$1:$I$1872,3,0),"CODIGO INVALIDO ")</f>
        <v>SANTO DOMINGO DE LOS TSACHILAS</v>
      </c>
      <c r="C2395" s="53" t="str">
        <f>IFERROR(VLOOKUP(D2395,[28]CODIGOS!$A$1:$I$1872,4,0),"CODIGO INVALIDO ")</f>
        <v>SANTO DOMINGO</v>
      </c>
      <c r="D2395" s="53" t="s">
        <v>1944</v>
      </c>
      <c r="E2395" s="53" t="str">
        <f>IFERROR(VLOOKUP(D2395,[29]CODIGOS!$A$1:$I$1872,6,0),"CODIGO INVALIDO ")</f>
        <v>SANTO DOMINGO ESTE</v>
      </c>
      <c r="F2395" s="53" t="str">
        <f>IFERROR(VLOOKUP(D2395,[29]CODIGOS!$A$1:$I$1872,7,0),"CODIGO INVALIDO ")</f>
        <v>CRISTO VIVE</v>
      </c>
      <c r="G2395" s="53" t="str">
        <f>IFERROR(VLOOKUP(D2395,[29]CODIGOS!$A$1:$I$1872,8,0),"CODIGO INVALIDO ")</f>
        <v>CRISTO VIVE 1</v>
      </c>
      <c r="H2395" s="53" t="s">
        <v>2903</v>
      </c>
      <c r="I2395" s="53">
        <v>-0.30948250004906502</v>
      </c>
      <c r="J2395" s="53">
        <v>-79.224944114685002</v>
      </c>
      <c r="K2395" s="246">
        <v>45619</v>
      </c>
      <c r="L2395" s="53" t="s">
        <v>1921</v>
      </c>
      <c r="M2395" s="53" t="s">
        <v>17</v>
      </c>
      <c r="N2395" s="247" t="s">
        <v>2904</v>
      </c>
      <c r="O2395" s="247" t="s">
        <v>2905</v>
      </c>
      <c r="P2395" s="53">
        <v>8.5500000000000007</v>
      </c>
      <c r="Q2395" s="53" t="s">
        <v>46</v>
      </c>
      <c r="R2395" s="53" t="s">
        <v>109</v>
      </c>
      <c r="S2395" s="53" t="s">
        <v>65</v>
      </c>
      <c r="T2395" s="53"/>
      <c r="U2395" s="53" t="s">
        <v>50</v>
      </c>
    </row>
    <row r="2396" spans="1:21" s="186" customFormat="1" ht="14.25" customHeight="1" x14ac:dyDescent="0.25">
      <c r="A2396" s="53" t="str">
        <f>IFERROR(VLOOKUP(D2396,[28]CODIGOS!$A$1:$I$1872,2,0),"CODIGO INVALIDO ")</f>
        <v>ZONA 4</v>
      </c>
      <c r="B2396" s="53" t="str">
        <f>IFERROR(VLOOKUP(D2396,[28]CODIGOS!$A$1:$I$1872,3,0),"CODIGO INVALIDO ")</f>
        <v>SANTO DOMINGO DE LOS TSACHILAS</v>
      </c>
      <c r="C2396" s="53" t="str">
        <f>IFERROR(VLOOKUP(D2396,[28]CODIGOS!$A$1:$I$1872,4,0),"CODIGO INVALIDO ")</f>
        <v>SANTO DOMINGO</v>
      </c>
      <c r="D2396" s="53" t="s">
        <v>1944</v>
      </c>
      <c r="E2396" s="53" t="str">
        <f>IFERROR(VLOOKUP(D2396,[29]CODIGOS!$A$1:$I$1872,6,0),"CODIGO INVALIDO ")</f>
        <v>SANTO DOMINGO ESTE</v>
      </c>
      <c r="F2396" s="53" t="str">
        <f>IFERROR(VLOOKUP(D2396,[29]CODIGOS!$A$1:$I$1872,7,0),"CODIGO INVALIDO ")</f>
        <v>CRISTO VIVE</v>
      </c>
      <c r="G2396" s="53" t="str">
        <f>IFERROR(VLOOKUP(D2396,[29]CODIGOS!$A$1:$I$1872,8,0),"CODIGO INVALIDO ")</f>
        <v>CRISTO VIVE 1</v>
      </c>
      <c r="H2396" s="53" t="s">
        <v>2903</v>
      </c>
      <c r="I2396" s="53">
        <v>-0.30948250004906502</v>
      </c>
      <c r="J2396" s="53">
        <v>-79.224944114685002</v>
      </c>
      <c r="K2396" s="246">
        <v>45619</v>
      </c>
      <c r="L2396" s="53" t="s">
        <v>1921</v>
      </c>
      <c r="M2396" s="53" t="s">
        <v>17</v>
      </c>
      <c r="N2396" s="247" t="s">
        <v>2906</v>
      </c>
      <c r="O2396" s="247" t="s">
        <v>2141</v>
      </c>
      <c r="P2396" s="53">
        <v>6.83</v>
      </c>
      <c r="Q2396" s="53" t="s">
        <v>46</v>
      </c>
      <c r="R2396" s="53" t="s">
        <v>109</v>
      </c>
      <c r="S2396" s="53" t="s">
        <v>65</v>
      </c>
      <c r="T2396" s="53"/>
      <c r="U2396" s="53" t="s">
        <v>50</v>
      </c>
    </row>
    <row r="2397" spans="1:21" s="186" customFormat="1" ht="14.25" customHeight="1" x14ac:dyDescent="0.25">
      <c r="A2397" s="53" t="str">
        <f>IFERROR(VLOOKUP(D2397,[28]CODIGOS!$A$1:$I$1872,2,0),"CODIGO INVALIDO ")</f>
        <v>ZONA 4</v>
      </c>
      <c r="B2397" s="53" t="str">
        <f>IFERROR(VLOOKUP(D2397,[28]CODIGOS!$A$1:$I$1872,3,0),"CODIGO INVALIDO ")</f>
        <v>SANTO DOMINGO DE LOS TSACHILAS</v>
      </c>
      <c r="C2397" s="53" t="str">
        <f>IFERROR(VLOOKUP(D2397,[28]CODIGOS!$A$1:$I$1872,4,0),"CODIGO INVALIDO ")</f>
        <v>SANTO DOMINGO</v>
      </c>
      <c r="D2397" s="53" t="s">
        <v>2891</v>
      </c>
      <c r="E2397" s="53" t="str">
        <f>IFERROR(VLOOKUP(D2397,[29]CODIGOS!$A$1:$I$1872,6,0),"CODIGO INVALIDO ")</f>
        <v>SANTO DOMINGO OESTE</v>
      </c>
      <c r="F2397" s="53" t="str">
        <f>IFERROR(VLOOKUP(D2397,[29]CODIGOS!$A$1:$I$1872,7,0),"CODIGO INVALIDO ")</f>
        <v>PLAN DE VIVIENDA</v>
      </c>
      <c r="G2397" s="53" t="str">
        <f>IFERROR(VLOOKUP(D2397,[29]CODIGOS!$A$1:$I$1872,8,0),"CODIGO INVALIDO ")</f>
        <v>PLAN DE VIVIENDA 1</v>
      </c>
      <c r="H2397" s="53" t="s">
        <v>2892</v>
      </c>
      <c r="I2397" s="53">
        <v>-0.25569735842477698</v>
      </c>
      <c r="J2397" s="53">
        <v>-79.203963271304303</v>
      </c>
      <c r="K2397" s="246">
        <v>45645</v>
      </c>
      <c r="L2397" s="53" t="s">
        <v>1921</v>
      </c>
      <c r="M2397" s="53" t="s">
        <v>17</v>
      </c>
      <c r="N2397" s="247">
        <v>0.375</v>
      </c>
      <c r="O2397" s="247">
        <v>0.625</v>
      </c>
      <c r="P2397" s="53">
        <v>37.92</v>
      </c>
      <c r="Q2397" s="53" t="s">
        <v>46</v>
      </c>
      <c r="R2397" s="53" t="s">
        <v>47</v>
      </c>
      <c r="S2397" s="53" t="s">
        <v>696</v>
      </c>
      <c r="T2397" s="53"/>
      <c r="U2397" s="53" t="s">
        <v>50</v>
      </c>
    </row>
    <row r="2398" spans="1:21" s="186" customFormat="1" ht="14.25" customHeight="1" x14ac:dyDescent="0.25">
      <c r="A2398" s="53" t="str">
        <f>IFERROR(VLOOKUP(D2398,[28]CODIGOS!$A$1:$I$1872,2,0),"CODIGO INVALIDO ")</f>
        <v>ZONA 5</v>
      </c>
      <c r="B2398" s="53" t="str">
        <f>IFERROR(VLOOKUP(D2398,[28]CODIGOS!$A$1:$I$1872,3,0),"CODIGO INVALIDO ")</f>
        <v>SANTA ELENA</v>
      </c>
      <c r="C2398" s="53" t="str">
        <f>IFERROR(VLOOKUP(D2398,[28]CODIGOS!$A$1:$I$1872,4,0),"CODIGO INVALIDO ")</f>
        <v>SANTA ELENA</v>
      </c>
      <c r="D2398" s="53" t="s">
        <v>193</v>
      </c>
      <c r="E2398" s="53" t="str">
        <f>IFERROR(VLOOKUP(D2398,[29]CODIGOS!$A$1:$I$1872,6,0),"CODIGO INVALIDO ")</f>
        <v>SANTA ELENA</v>
      </c>
      <c r="F2398" s="53" t="str">
        <f>IFERROR(VLOOKUP(D2398,[29]CODIGOS!$A$1:$I$1872,7,0),"CODIGO INVALIDO ")</f>
        <v>SANTA ELENA CENTRO</v>
      </c>
      <c r="G2398" s="53" t="str">
        <f>IFERROR(VLOOKUP(D2398,[29]CODIGOS!$A$1:$I$1872,8,0),"CODIGO INVALIDO ")</f>
        <v>SANTA ELENA CENTRO 1</v>
      </c>
      <c r="H2398" s="53" t="s">
        <v>2907</v>
      </c>
      <c r="I2398" s="53">
        <v>-2.2190981257259601</v>
      </c>
      <c r="J2398" s="53">
        <v>-80.864396095275893</v>
      </c>
      <c r="K2398" s="246">
        <v>45483</v>
      </c>
      <c r="L2398" s="53" t="s">
        <v>27</v>
      </c>
      <c r="M2398" s="53" t="s">
        <v>17</v>
      </c>
      <c r="N2398" s="247">
        <v>0.39583333333333331</v>
      </c>
      <c r="O2398" s="247">
        <v>0.69166666666666665</v>
      </c>
      <c r="P2398" s="53">
        <v>32.19</v>
      </c>
      <c r="Q2398" s="53" t="s">
        <v>46</v>
      </c>
      <c r="R2398" s="53" t="s">
        <v>47</v>
      </c>
      <c r="S2398" s="53" t="s">
        <v>372</v>
      </c>
      <c r="T2398" s="53"/>
      <c r="U2398" s="53" t="s">
        <v>50</v>
      </c>
    </row>
    <row r="2399" spans="1:21" s="186" customFormat="1" ht="14.25" customHeight="1" x14ac:dyDescent="0.25">
      <c r="A2399" s="53" t="str">
        <f>IFERROR(VLOOKUP(D2399,[28]CODIGOS!$A$1:$I$1872,2,0),"CODIGO INVALIDO ")</f>
        <v>ZONA 5</v>
      </c>
      <c r="B2399" s="53" t="str">
        <f>IFERROR(VLOOKUP(D2399,[28]CODIGOS!$A$1:$I$1872,3,0),"CODIGO INVALIDO ")</f>
        <v>SANTA ELENA</v>
      </c>
      <c r="C2399" s="53" t="str">
        <f>IFERROR(VLOOKUP(D2399,[28]CODIGOS!$A$1:$I$1872,4,0),"CODIGO INVALIDO ")</f>
        <v>SANTA ELENA</v>
      </c>
      <c r="D2399" s="53" t="s">
        <v>2047</v>
      </c>
      <c r="E2399" s="53" t="str">
        <f>IFERROR(VLOOKUP(D2399,[29]CODIGOS!$A$1:$I$1872,6,0),"CODIGO INVALIDO ")</f>
        <v>SANTA ELENA</v>
      </c>
      <c r="F2399" s="53" t="str">
        <f>IFERROR(VLOOKUP(D2399,[29]CODIGOS!$A$1:$I$1872,7,0),"CODIGO INVALIDO ")</f>
        <v>CHANDUY</v>
      </c>
      <c r="G2399" s="53" t="str">
        <f>IFERROR(VLOOKUP(D2399,[29]CODIGOS!$A$1:$I$1872,8,0),"CODIGO INVALIDO ")</f>
        <v>CHANDUY 2</v>
      </c>
      <c r="H2399" s="53" t="s">
        <v>2908</v>
      </c>
      <c r="I2399" s="53">
        <v>-2.3886195878956098</v>
      </c>
      <c r="J2399" s="53">
        <v>-80.4495334625244</v>
      </c>
      <c r="K2399" s="246">
        <v>45484</v>
      </c>
      <c r="L2399" s="53" t="s">
        <v>27</v>
      </c>
      <c r="M2399" s="53" t="s">
        <v>17</v>
      </c>
      <c r="N2399" s="247">
        <v>0.35416666666666669</v>
      </c>
      <c r="O2399" s="247">
        <v>0.62638888888888888</v>
      </c>
      <c r="P2399" s="53">
        <v>15</v>
      </c>
      <c r="Q2399" s="53" t="s">
        <v>46</v>
      </c>
      <c r="R2399" s="53" t="s">
        <v>109</v>
      </c>
      <c r="S2399" s="53" t="s">
        <v>288</v>
      </c>
      <c r="T2399" s="53"/>
      <c r="U2399" s="53" t="s">
        <v>50</v>
      </c>
    </row>
    <row r="2400" spans="1:21" s="186" customFormat="1" ht="14.25" customHeight="1" x14ac:dyDescent="0.25">
      <c r="A2400" s="53" t="str">
        <f>IFERROR(VLOOKUP(D2400,[28]CODIGOS!$A$1:$I$1872,2,0),"CODIGO INVALIDO ")</f>
        <v>ZONA 5</v>
      </c>
      <c r="B2400" s="53" t="str">
        <f>IFERROR(VLOOKUP(D2400,[28]CODIGOS!$A$1:$I$1872,3,0),"CODIGO INVALIDO ")</f>
        <v>SANTA ELENA</v>
      </c>
      <c r="C2400" s="53" t="str">
        <f>IFERROR(VLOOKUP(D2400,[28]CODIGOS!$A$1:$I$1872,4,0),"CODIGO INVALIDO ")</f>
        <v>LA LIBERTAD</v>
      </c>
      <c r="D2400" s="53" t="s">
        <v>391</v>
      </c>
      <c r="E2400" s="53" t="str">
        <f>IFERROR(VLOOKUP(D2400,[29]CODIGOS!$A$1:$I$1872,6,0),"CODIGO INVALIDO ")</f>
        <v>LIBERTAD SALINAS</v>
      </c>
      <c r="F2400" s="53" t="str">
        <f>IFERROR(VLOOKUP(D2400,[29]CODIGOS!$A$1:$I$1872,7,0),"CODIGO INVALIDO ")</f>
        <v>ENRIQUEZ GALLO</v>
      </c>
      <c r="G2400" s="53" t="str">
        <f>IFERROR(VLOOKUP(D2400,[29]CODIGOS!$A$1:$I$1872,8,0),"CODIGO INVALIDO ")</f>
        <v>ENRIQUEZ GALLO 1</v>
      </c>
      <c r="H2400" s="53" t="s">
        <v>2909</v>
      </c>
      <c r="I2400" s="53">
        <v>-2.23076015470332</v>
      </c>
      <c r="J2400" s="53">
        <v>-80.921761571730698</v>
      </c>
      <c r="K2400" s="246">
        <v>45534</v>
      </c>
      <c r="L2400" s="53" t="s">
        <v>27</v>
      </c>
      <c r="M2400" s="53" t="s">
        <v>17</v>
      </c>
      <c r="N2400" s="247">
        <v>0.56944444444444442</v>
      </c>
      <c r="O2400" s="247">
        <v>0.64583333333333337</v>
      </c>
      <c r="P2400" s="53">
        <v>15</v>
      </c>
      <c r="Q2400" s="53" t="s">
        <v>46</v>
      </c>
      <c r="R2400" s="53" t="s">
        <v>47</v>
      </c>
      <c r="S2400" s="53" t="s">
        <v>452</v>
      </c>
      <c r="T2400" s="53" t="s">
        <v>2910</v>
      </c>
      <c r="U2400" s="53" t="s">
        <v>50</v>
      </c>
    </row>
    <row r="2401" spans="1:21" s="186" customFormat="1" ht="14.25" customHeight="1" x14ac:dyDescent="0.25">
      <c r="A2401" s="53" t="str">
        <f>IFERROR(VLOOKUP(D2401,[28]CODIGOS!$A$1:$I$1872,2,0),"CODIGO INVALIDO ")</f>
        <v>ZONA 5</v>
      </c>
      <c r="B2401" s="53" t="str">
        <f>IFERROR(VLOOKUP(D2401,[28]CODIGOS!$A$1:$I$1872,3,0),"CODIGO INVALIDO ")</f>
        <v>SANTA ELENA</v>
      </c>
      <c r="C2401" s="53" t="str">
        <f>IFERROR(VLOOKUP(D2401,[28]CODIGOS!$A$1:$I$1872,4,0),"CODIGO INVALIDO ")</f>
        <v>SANTA ELENA</v>
      </c>
      <c r="D2401" s="53" t="s">
        <v>2043</v>
      </c>
      <c r="E2401" s="53" t="str">
        <f>IFERROR(VLOOKUP(D2401,[29]CODIGOS!$A$1:$I$1872,6,0),"CODIGO INVALIDO ")</f>
        <v>SANTA ELENA</v>
      </c>
      <c r="F2401" s="53" t="str">
        <f>IFERROR(VLOOKUP(D2401,[29]CODIGOS!$A$1:$I$1872,7,0),"CODIGO INVALIDO ")</f>
        <v>MONTAÑITA</v>
      </c>
      <c r="G2401" s="53" t="str">
        <f>IFERROR(VLOOKUP(D2401,[29]CODIGOS!$A$1:$I$1872,8,0),"CODIGO INVALIDO ")</f>
        <v>MONTAÑITA 1</v>
      </c>
      <c r="H2401" s="53" t="s">
        <v>2911</v>
      </c>
      <c r="I2401" s="53">
        <v>-1.84932299913607</v>
      </c>
      <c r="J2401" s="53">
        <v>-80.7461643218994</v>
      </c>
      <c r="K2401" s="246">
        <v>45535</v>
      </c>
      <c r="L2401" s="53" t="s">
        <v>27</v>
      </c>
      <c r="M2401" s="53" t="s">
        <v>17</v>
      </c>
      <c r="N2401" s="247">
        <v>0.45833333333333331</v>
      </c>
      <c r="O2401" s="247">
        <v>0.5625</v>
      </c>
      <c r="P2401" s="53">
        <v>12.8</v>
      </c>
      <c r="Q2401" s="53" t="s">
        <v>46</v>
      </c>
      <c r="R2401" s="53" t="s">
        <v>47</v>
      </c>
      <c r="S2401" s="53" t="s">
        <v>452</v>
      </c>
      <c r="T2401" s="53" t="s">
        <v>787</v>
      </c>
      <c r="U2401" s="53" t="s">
        <v>50</v>
      </c>
    </row>
    <row r="2402" spans="1:21" s="186" customFormat="1" ht="14.25" customHeight="1" x14ac:dyDescent="0.25">
      <c r="A2402" s="53" t="str">
        <f>IFERROR(VLOOKUP(D2402,[28]CODIGOS!$A$1:$I$1872,2,0),"CODIGO INVALIDO ")</f>
        <v>ZONA 5</v>
      </c>
      <c r="B2402" s="53" t="str">
        <f>IFERROR(VLOOKUP(D2402,[28]CODIGOS!$A$1:$I$1872,3,0),"CODIGO INVALIDO ")</f>
        <v>SANTA ELENA</v>
      </c>
      <c r="C2402" s="53" t="str">
        <f>IFERROR(VLOOKUP(D2402,[28]CODIGOS!$A$1:$I$1872,4,0),"CODIGO INVALIDO ")</f>
        <v>SANTA ELENA</v>
      </c>
      <c r="D2402" s="53" t="s">
        <v>192</v>
      </c>
      <c r="E2402" s="53" t="str">
        <f>IFERROR(VLOOKUP(D2402,[29]CODIGOS!$A$1:$I$1872,6,0),"CODIGO INVALIDO ")</f>
        <v>SANTA ELENA</v>
      </c>
      <c r="F2402" s="53" t="str">
        <f>IFERROR(VLOOKUP(D2402,[29]CODIGOS!$A$1:$I$1872,7,0),"CODIGO INVALIDO ")</f>
        <v>OLON</v>
      </c>
      <c r="G2402" s="53" t="str">
        <f>IFERROR(VLOOKUP(D2402,[29]CODIGOS!$A$1:$I$1872,8,0),"CODIGO INVALIDO ")</f>
        <v>OLON 1</v>
      </c>
      <c r="H2402" s="53" t="s">
        <v>2912</v>
      </c>
      <c r="I2402" s="53">
        <v>-1.799163410982396</v>
      </c>
      <c r="J2402" s="53">
        <v>-80.755763947963729</v>
      </c>
      <c r="K2402" s="246">
        <v>45583</v>
      </c>
      <c r="L2402" s="53" t="s">
        <v>27</v>
      </c>
      <c r="M2402" s="53" t="s">
        <v>17</v>
      </c>
      <c r="N2402" s="247">
        <v>0.58333333333333337</v>
      </c>
      <c r="O2402" s="247">
        <v>0.71875</v>
      </c>
      <c r="P2402" s="53">
        <v>1.48</v>
      </c>
      <c r="Q2402" s="53" t="s">
        <v>46</v>
      </c>
      <c r="R2402" s="53" t="s">
        <v>47</v>
      </c>
      <c r="S2402" s="53" t="s">
        <v>217</v>
      </c>
      <c r="T2402" s="53"/>
      <c r="U2402" s="53" t="s">
        <v>50</v>
      </c>
    </row>
    <row r="2403" spans="1:21" s="186" customFormat="1" ht="14.25" customHeight="1" x14ac:dyDescent="0.25">
      <c r="A2403" s="53" t="str">
        <f>IFERROR(VLOOKUP(D2403,[28]CODIGOS!$A$1:$I$1872,2,0),"CODIGO INVALIDO ")</f>
        <v>ZONA 5</v>
      </c>
      <c r="B2403" s="53" t="str">
        <f>IFERROR(VLOOKUP(D2403,[28]CODIGOS!$A$1:$I$1872,3,0),"CODIGO INVALIDO ")</f>
        <v>SANTA ELENA</v>
      </c>
      <c r="C2403" s="53" t="str">
        <f>IFERROR(VLOOKUP(D2403,[28]CODIGOS!$A$1:$I$1872,4,0),"CODIGO INVALIDO ")</f>
        <v>SANTA ELENA</v>
      </c>
      <c r="D2403" s="53" t="s">
        <v>192</v>
      </c>
      <c r="E2403" s="53" t="str">
        <f>IFERROR(VLOOKUP(D2403,[29]CODIGOS!$A$1:$I$1872,6,0),"CODIGO INVALIDO ")</f>
        <v>SANTA ELENA</v>
      </c>
      <c r="F2403" s="53" t="str">
        <f>IFERROR(VLOOKUP(D2403,[29]CODIGOS!$A$1:$I$1872,7,0),"CODIGO INVALIDO ")</f>
        <v>OLON</v>
      </c>
      <c r="G2403" s="53" t="str">
        <f>IFERROR(VLOOKUP(D2403,[29]CODIGOS!$A$1:$I$1872,8,0),"CODIGO INVALIDO ")</f>
        <v>OLON 1</v>
      </c>
      <c r="H2403" s="53" t="s">
        <v>2913</v>
      </c>
      <c r="I2403" s="53">
        <v>-1.70418017521207</v>
      </c>
      <c r="J2403" s="53">
        <v>-80.633045234426405</v>
      </c>
      <c r="K2403" s="246">
        <v>45636</v>
      </c>
      <c r="L2403" s="53" t="s">
        <v>27</v>
      </c>
      <c r="M2403" s="53" t="s">
        <v>17</v>
      </c>
      <c r="N2403" s="247">
        <v>0.71875</v>
      </c>
      <c r="O2403" s="247">
        <v>0</v>
      </c>
      <c r="P2403" s="53">
        <v>3.57</v>
      </c>
      <c r="Q2403" s="53" t="s">
        <v>46</v>
      </c>
      <c r="R2403" s="53" t="s">
        <v>47</v>
      </c>
      <c r="S2403" s="53" t="s">
        <v>2618</v>
      </c>
      <c r="T2403" s="53" t="s">
        <v>2914</v>
      </c>
      <c r="U2403" s="53" t="s">
        <v>50</v>
      </c>
    </row>
    <row r="2404" spans="1:21" s="186" customFormat="1" ht="14.25" customHeight="1" x14ac:dyDescent="0.2">
      <c r="A2404" s="53" t="str">
        <f>IFERROR(VLOOKUP(D2404,[28]CODIGOS!$A$1:$I$1872,2,0),"CODIGO INVALIDO ")</f>
        <v>ZONA 5</v>
      </c>
      <c r="B2404" s="53" t="str">
        <f>IFERROR(VLOOKUP(D2404,[28]CODIGOS!$A$1:$I$1872,3,0),"CODIGO INVALIDO ")</f>
        <v>SANTA ELENA</v>
      </c>
      <c r="C2404" s="53" t="str">
        <f>IFERROR(VLOOKUP(D2404,[28]CODIGOS!$A$1:$I$1872,4,0),"CODIGO INVALIDO ")</f>
        <v>SANTA ELENA</v>
      </c>
      <c r="D2404" s="53" t="s">
        <v>2915</v>
      </c>
      <c r="E2404" s="53" t="str">
        <f>IFERROR(VLOOKUP(D2404,[29]CODIGOS!$A$1:$I$1872,6,0),"CODIGO INVALIDO ")</f>
        <v>SANTA ELENA</v>
      </c>
      <c r="F2404" s="53" t="str">
        <f>IFERROR(VLOOKUP(D2404,[29]CODIGOS!$A$1:$I$1872,7,0),"CODIGO INVALIDO ")</f>
        <v>ATAHUALPA</v>
      </c>
      <c r="G2404" s="53" t="str">
        <f>IFERROR(VLOOKUP(D2404,[29]CODIGOS!$A$1:$I$1872,8,0),"CODIGO INVALIDO ")</f>
        <v>ATAHUALPA 1</v>
      </c>
      <c r="H2404" s="53" t="s">
        <v>2916</v>
      </c>
      <c r="I2404" s="53">
        <v>-2.262423773458508</v>
      </c>
      <c r="J2404" s="53">
        <v>-80.76723575592041</v>
      </c>
      <c r="K2404" s="67">
        <v>45656</v>
      </c>
      <c r="L2404" s="53" t="s">
        <v>27</v>
      </c>
      <c r="M2404" s="53" t="s">
        <v>17</v>
      </c>
      <c r="N2404" s="247">
        <v>0.51388888888888884</v>
      </c>
      <c r="O2404" s="247">
        <v>0.72222222222222221</v>
      </c>
      <c r="P2404" s="53">
        <v>1.72</v>
      </c>
      <c r="Q2404" s="53" t="s">
        <v>550</v>
      </c>
      <c r="R2404" s="53" t="s">
        <v>72</v>
      </c>
      <c r="S2404" s="53" t="s">
        <v>120</v>
      </c>
      <c r="T2404" s="53"/>
      <c r="U2404" s="53" t="s">
        <v>1544</v>
      </c>
    </row>
    <row r="2405" spans="1:21" s="186" customFormat="1" ht="14.25" customHeight="1" x14ac:dyDescent="0.25">
      <c r="A2405" s="53" t="str">
        <f>IFERROR(VLOOKUP(D2405,[28]CODIGOS!$A$1:$I$1872,2,0),"CODIGO INVALIDO ")</f>
        <v>ZONA 5</v>
      </c>
      <c r="B2405" s="53" t="str">
        <f>IFERROR(VLOOKUP(D2405,[28]CODIGOS!$A$1:$I$1872,3,0),"CODIGO INVALIDO ")</f>
        <v>GUAYAS</v>
      </c>
      <c r="C2405" s="53" t="str">
        <f>IFERROR(VLOOKUP(D2405,[28]CODIGOS!$A$1:$I$1872,4,0),"CODIGO INVALIDO ")</f>
        <v>BALZAR</v>
      </c>
      <c r="D2405" s="53" t="s">
        <v>2917</v>
      </c>
      <c r="E2405" s="53" t="str">
        <f>IFERROR(VLOOKUP(D2405,[29]CODIGOS!$A$1:$I$1872,6,0),"CODIGO INVALIDO ")</f>
        <v>BALZAR</v>
      </c>
      <c r="F2405" s="53" t="str">
        <f>IFERROR(VLOOKUP(D2405,[29]CODIGOS!$A$1:$I$1872,7,0),"CODIGO INVALIDO ")</f>
        <v>BALZAR OESTE</v>
      </c>
      <c r="G2405" s="53" t="str">
        <f>IFERROR(VLOOKUP(D2405,[29]CODIGOS!$A$1:$I$1872,8,0),"CODIGO INVALIDO ")</f>
        <v>BALZAR OESTE 1</v>
      </c>
      <c r="H2405" s="53" t="s">
        <v>2918</v>
      </c>
      <c r="I2405" s="53">
        <v>-1.3650937636116101</v>
      </c>
      <c r="J2405" s="53">
        <v>-79.906311035156193</v>
      </c>
      <c r="K2405" s="246">
        <v>45358</v>
      </c>
      <c r="L2405" s="53" t="s">
        <v>53</v>
      </c>
      <c r="M2405" s="53" t="s">
        <v>17</v>
      </c>
      <c r="N2405" s="247">
        <v>0.64583333333333337</v>
      </c>
      <c r="O2405" s="247">
        <v>0.72916666666666663</v>
      </c>
      <c r="P2405" s="53">
        <v>46.61</v>
      </c>
      <c r="Q2405" s="53" t="s">
        <v>550</v>
      </c>
      <c r="R2405" s="53" t="s">
        <v>109</v>
      </c>
      <c r="S2405" s="53" t="s">
        <v>955</v>
      </c>
      <c r="T2405" s="53"/>
      <c r="U2405" s="53" t="s">
        <v>50</v>
      </c>
    </row>
    <row r="2406" spans="1:21" s="186" customFormat="1" ht="14.25" customHeight="1" x14ac:dyDescent="0.25">
      <c r="A2406" s="53" t="str">
        <f>IFERROR(VLOOKUP(D2406,[28]CODIGOS!$A$1:$I$1872,2,0),"CODIGO INVALIDO ")</f>
        <v>ZONA 5</v>
      </c>
      <c r="B2406" s="53" t="str">
        <f>IFERROR(VLOOKUP(D2406,[28]CODIGOS!$A$1:$I$1872,3,0),"CODIGO INVALIDO ")</f>
        <v>GUAYAS</v>
      </c>
      <c r="C2406" s="53" t="str">
        <f>IFERROR(VLOOKUP(D2406,[28]CODIGOS!$A$1:$I$1872,4,0),"CODIGO INVALIDO ")</f>
        <v>BALZAR</v>
      </c>
      <c r="D2406" s="53" t="s">
        <v>2917</v>
      </c>
      <c r="E2406" s="53" t="str">
        <f>IFERROR(VLOOKUP(D2406,[29]CODIGOS!$A$1:$I$1872,6,0),"CODIGO INVALIDO ")</f>
        <v>BALZAR</v>
      </c>
      <c r="F2406" s="53" t="str">
        <f>IFERROR(VLOOKUP(D2406,[29]CODIGOS!$A$1:$I$1872,7,0),"CODIGO INVALIDO ")</f>
        <v>BALZAR OESTE</v>
      </c>
      <c r="G2406" s="53" t="str">
        <f>IFERROR(VLOOKUP(D2406,[29]CODIGOS!$A$1:$I$1872,8,0),"CODIGO INVALIDO ")</f>
        <v>BALZAR OESTE 1</v>
      </c>
      <c r="H2406" s="53" t="s">
        <v>2919</v>
      </c>
      <c r="I2406" s="53">
        <v>-1.3656086015291999</v>
      </c>
      <c r="J2406" s="53">
        <v>-79.906654357910099</v>
      </c>
      <c r="K2406" s="246">
        <v>45358</v>
      </c>
      <c r="L2406" s="53" t="s">
        <v>53</v>
      </c>
      <c r="M2406" s="53" t="s">
        <v>17</v>
      </c>
      <c r="N2406" s="247">
        <v>0.68055555555555547</v>
      </c>
      <c r="O2406" s="247">
        <v>0.77083333333333337</v>
      </c>
      <c r="P2406" s="53">
        <v>71</v>
      </c>
      <c r="Q2406" s="53" t="s">
        <v>550</v>
      </c>
      <c r="R2406" s="53" t="s">
        <v>109</v>
      </c>
      <c r="S2406" s="53" t="s">
        <v>955</v>
      </c>
      <c r="T2406" s="53"/>
      <c r="U2406" s="53" t="s">
        <v>50</v>
      </c>
    </row>
    <row r="2407" spans="1:21" s="186" customFormat="1" ht="14.25" customHeight="1" x14ac:dyDescent="0.25">
      <c r="A2407" s="53" t="str">
        <f>IFERROR(VLOOKUP(D2407,[28]CODIGOS!$A$1:$I$1872,2,0),"CODIGO INVALIDO ")</f>
        <v>ZONA 5</v>
      </c>
      <c r="B2407" s="53" t="str">
        <f>IFERROR(VLOOKUP(D2407,[28]CODIGOS!$A$1:$I$1872,3,0),"CODIGO INVALIDO ")</f>
        <v>GUAYAS</v>
      </c>
      <c r="C2407" s="53" t="str">
        <f>IFERROR(VLOOKUP(D2407,[28]CODIGOS!$A$1:$I$1872,4,0),"CODIGO INVALIDO ")</f>
        <v>MILAGRO</v>
      </c>
      <c r="D2407" s="53" t="s">
        <v>2920</v>
      </c>
      <c r="E2407" s="53" t="str">
        <f>IFERROR(VLOOKUP(D2407,[29]CODIGOS!$A$1:$I$1872,6,0),"CODIGO INVALIDO ")</f>
        <v>MILAGRO</v>
      </c>
      <c r="F2407" s="53" t="str">
        <f>IFERROR(VLOOKUP(D2407,[29]CODIGOS!$A$1:$I$1872,7,0),"CODIGO INVALIDO ")</f>
        <v>CHOBO</v>
      </c>
      <c r="G2407" s="53" t="str">
        <f>IFERROR(VLOOKUP(D2407,[29]CODIGOS!$A$1:$I$1872,8,0),"CODIGO INVALIDO ")</f>
        <v>CHOBO 1</v>
      </c>
      <c r="H2407" s="53" t="s">
        <v>2921</v>
      </c>
      <c r="I2407" s="53">
        <v>-2.1330005596843402</v>
      </c>
      <c r="J2407" s="53">
        <v>-79.5938014984131</v>
      </c>
      <c r="K2407" s="246">
        <v>45412</v>
      </c>
      <c r="L2407" s="53" t="s">
        <v>53</v>
      </c>
      <c r="M2407" s="53" t="s">
        <v>17</v>
      </c>
      <c r="N2407" s="247">
        <v>0.65625</v>
      </c>
      <c r="O2407" s="247">
        <v>0.77083333333333337</v>
      </c>
      <c r="P2407" s="53">
        <v>10.09</v>
      </c>
      <c r="Q2407" s="53" t="s">
        <v>550</v>
      </c>
      <c r="R2407" s="53" t="s">
        <v>47</v>
      </c>
      <c r="S2407" s="53" t="s">
        <v>49</v>
      </c>
      <c r="T2407" s="53"/>
      <c r="U2407" s="53" t="s">
        <v>50</v>
      </c>
    </row>
    <row r="2408" spans="1:21" s="186" customFormat="1" ht="14.25" customHeight="1" x14ac:dyDescent="0.25">
      <c r="A2408" s="53" t="str">
        <f>IFERROR(VLOOKUP(D2408,[28]CODIGOS!$A$1:$I$1872,2,0),"CODIGO INVALIDO ")</f>
        <v>ZONA 5</v>
      </c>
      <c r="B2408" s="53" t="str">
        <f>IFERROR(VLOOKUP(D2408,[28]CODIGOS!$A$1:$I$1872,3,0),"CODIGO INVALIDO ")</f>
        <v>GUAYAS</v>
      </c>
      <c r="C2408" s="53" t="str">
        <f>IFERROR(VLOOKUP(D2408,[28]CODIGOS!$A$1:$I$1872,4,0),"CODIGO INVALIDO ")</f>
        <v>BALZAR</v>
      </c>
      <c r="D2408" s="53" t="s">
        <v>2917</v>
      </c>
      <c r="E2408" s="53" t="str">
        <f>IFERROR(VLOOKUP(D2408,[29]CODIGOS!$A$1:$I$1872,6,0),"CODIGO INVALIDO ")</f>
        <v>BALZAR</v>
      </c>
      <c r="F2408" s="53" t="str">
        <f>IFERROR(VLOOKUP(D2408,[29]CODIGOS!$A$1:$I$1872,7,0),"CODIGO INVALIDO ")</f>
        <v>BALZAR OESTE</v>
      </c>
      <c r="G2408" s="53" t="str">
        <f>IFERROR(VLOOKUP(D2408,[29]CODIGOS!$A$1:$I$1872,8,0),"CODIGO INVALIDO ")</f>
        <v>BALZAR OESTE 1</v>
      </c>
      <c r="H2408" s="53" t="s">
        <v>2922</v>
      </c>
      <c r="I2408" s="53">
        <v>-1.3649221509479099</v>
      </c>
      <c r="J2408" s="53">
        <v>-79.904336929321303</v>
      </c>
      <c r="K2408" s="246">
        <v>45455</v>
      </c>
      <c r="L2408" s="53" t="s">
        <v>53</v>
      </c>
      <c r="M2408" s="53" t="s">
        <v>17</v>
      </c>
      <c r="N2408" s="247">
        <v>0.54166666666666663</v>
      </c>
      <c r="O2408" s="247">
        <v>0.70833333333333337</v>
      </c>
      <c r="P2408" s="53">
        <v>344.17</v>
      </c>
      <c r="Q2408" s="53" t="s">
        <v>46</v>
      </c>
      <c r="R2408" s="53" t="s">
        <v>47</v>
      </c>
      <c r="S2408" s="53" t="s">
        <v>187</v>
      </c>
      <c r="T2408" s="53"/>
      <c r="U2408" s="53" t="s">
        <v>50</v>
      </c>
    </row>
    <row r="2409" spans="1:21" s="186" customFormat="1" ht="14.25" customHeight="1" x14ac:dyDescent="0.25">
      <c r="A2409" s="53" t="str">
        <f>IFERROR(VLOOKUP(D2409,[28]CODIGOS!$A$1:$I$1872,2,0),"CODIGO INVALIDO ")</f>
        <v>ZONA 5</v>
      </c>
      <c r="B2409" s="53" t="str">
        <f>IFERROR(VLOOKUP(D2409,[28]CODIGOS!$A$1:$I$1872,3,0),"CODIGO INVALIDO ")</f>
        <v>GUAYAS</v>
      </c>
      <c r="C2409" s="53" t="str">
        <f>IFERROR(VLOOKUP(D2409,[28]CODIGOS!$A$1:$I$1872,4,0),"CODIGO INVALIDO ")</f>
        <v>PEDRO CARBO</v>
      </c>
      <c r="D2409" s="53" t="s">
        <v>2923</v>
      </c>
      <c r="E2409" s="53" t="str">
        <f>IFERROR(VLOOKUP(D2409,[29]CODIGOS!$A$1:$I$1872,6,0),"CODIGO INVALIDO ")</f>
        <v>PEDRO CARBO</v>
      </c>
      <c r="F2409" s="53" t="str">
        <f>IFERROR(VLOOKUP(D2409,[29]CODIGOS!$A$1:$I$1872,7,0),"CODIGO INVALIDO ")</f>
        <v>SABANILLA</v>
      </c>
      <c r="G2409" s="53" t="str">
        <f>IFERROR(VLOOKUP(D2409,[29]CODIGOS!$A$1:$I$1872,8,0),"CODIGO INVALIDO ")</f>
        <v>SABANILLA 1</v>
      </c>
      <c r="H2409" s="53" t="s">
        <v>2924</v>
      </c>
      <c r="I2409" s="53">
        <v>-1.8201948457088499</v>
      </c>
      <c r="J2409" s="53">
        <v>-80.231437683105398</v>
      </c>
      <c r="K2409" s="246">
        <v>45544</v>
      </c>
      <c r="L2409" s="53" t="s">
        <v>53</v>
      </c>
      <c r="M2409" s="53" t="s">
        <v>17</v>
      </c>
      <c r="N2409" s="247">
        <v>0.91666666666666663</v>
      </c>
      <c r="O2409" s="247">
        <v>0</v>
      </c>
      <c r="P2409" s="53">
        <v>6.02</v>
      </c>
      <c r="Q2409" s="53" t="s">
        <v>550</v>
      </c>
      <c r="R2409" s="53" t="s">
        <v>109</v>
      </c>
      <c r="S2409" s="53" t="s">
        <v>955</v>
      </c>
      <c r="T2409" s="53"/>
      <c r="U2409" s="53" t="s">
        <v>50</v>
      </c>
    </row>
    <row r="2410" spans="1:21" s="186" customFormat="1" ht="14.25" customHeight="1" x14ac:dyDescent="0.25">
      <c r="A2410" s="53" t="str">
        <f>IFERROR(VLOOKUP(D2410,[28]CODIGOS!$A$1:$I$1872,2,0),"CODIGO INVALIDO ")</f>
        <v>ZONA 5</v>
      </c>
      <c r="B2410" s="53" t="str">
        <f>IFERROR(VLOOKUP(D2410,[28]CODIGOS!$A$1:$I$1872,3,0),"CODIGO INVALIDO ")</f>
        <v>GUAYAS</v>
      </c>
      <c r="C2410" s="53" t="str">
        <f>IFERROR(VLOOKUP(D2410,[28]CODIGOS!$A$1:$I$1872,4,0),"CODIGO INVALIDO ")</f>
        <v>BALZAR</v>
      </c>
      <c r="D2410" s="53" t="s">
        <v>2925</v>
      </c>
      <c r="E2410" s="53" t="str">
        <f>IFERROR(VLOOKUP(D2410,[29]CODIGOS!$A$1:$I$1872,6,0),"CODIGO INVALIDO ")</f>
        <v>BALZAR</v>
      </c>
      <c r="F2410" s="53" t="str">
        <f>IFERROR(VLOOKUP(D2410,[29]CODIGOS!$A$1:$I$1872,7,0),"CODIGO INVALIDO ")</f>
        <v>BALZAR SUR</v>
      </c>
      <c r="G2410" s="53" t="str">
        <f>IFERROR(VLOOKUP(D2410,[29]CODIGOS!$A$1:$I$1872,8,0),"CODIGO INVALIDO ")</f>
        <v>BALZAR SUR 1</v>
      </c>
      <c r="H2410" s="53" t="s">
        <v>2926</v>
      </c>
      <c r="I2410" s="53">
        <v>-1.47288548424736</v>
      </c>
      <c r="J2410" s="53">
        <v>-79.925451278686495</v>
      </c>
      <c r="K2410" s="246">
        <v>45545</v>
      </c>
      <c r="L2410" s="53" t="s">
        <v>53</v>
      </c>
      <c r="M2410" s="53" t="s">
        <v>17</v>
      </c>
      <c r="N2410" s="247">
        <v>0.875</v>
      </c>
      <c r="O2410" s="247">
        <v>0</v>
      </c>
      <c r="P2410" s="53">
        <v>41.98</v>
      </c>
      <c r="Q2410" s="53" t="s">
        <v>550</v>
      </c>
      <c r="R2410" s="53" t="s">
        <v>109</v>
      </c>
      <c r="S2410" s="53" t="s">
        <v>955</v>
      </c>
      <c r="T2410" s="53"/>
      <c r="U2410" s="53" t="s">
        <v>50</v>
      </c>
    </row>
    <row r="2411" spans="1:21" s="186" customFormat="1" ht="14.25" customHeight="1" x14ac:dyDescent="0.25">
      <c r="A2411" s="53" t="str">
        <f>IFERROR(VLOOKUP(D2411,[28]CODIGOS!$A$1:$I$1872,2,0),"CODIGO INVALIDO ")</f>
        <v>ZONA 5</v>
      </c>
      <c r="B2411" s="53" t="str">
        <f>IFERROR(VLOOKUP(D2411,[28]CODIGOS!$A$1:$I$1872,3,0),"CODIGO INVALIDO ")</f>
        <v>GUAYAS</v>
      </c>
      <c r="C2411" s="53" t="str">
        <f>IFERROR(VLOOKUP(D2411,[28]CODIGOS!$A$1:$I$1872,4,0),"CODIGO INVALIDO ")</f>
        <v>BALZAR</v>
      </c>
      <c r="D2411" s="53" t="s">
        <v>2917</v>
      </c>
      <c r="E2411" s="53" t="str">
        <f>IFERROR(VLOOKUP(D2411,[29]CODIGOS!$A$1:$I$1872,6,0),"CODIGO INVALIDO ")</f>
        <v>BALZAR</v>
      </c>
      <c r="F2411" s="53" t="str">
        <f>IFERROR(VLOOKUP(D2411,[29]CODIGOS!$A$1:$I$1872,7,0),"CODIGO INVALIDO ")</f>
        <v>BALZAR OESTE</v>
      </c>
      <c r="G2411" s="53" t="str">
        <f>IFERROR(VLOOKUP(D2411,[29]CODIGOS!$A$1:$I$1872,8,0),"CODIGO INVALIDO ")</f>
        <v>BALZAR OESTE 1</v>
      </c>
      <c r="H2411" s="53" t="s">
        <v>2927</v>
      </c>
      <c r="I2411" s="53">
        <v>-1.3065302412029001</v>
      </c>
      <c r="J2411" s="53">
        <v>-79.852656126022296</v>
      </c>
      <c r="K2411" s="246">
        <v>45562</v>
      </c>
      <c r="L2411" s="53" t="s">
        <v>53</v>
      </c>
      <c r="M2411" s="53" t="s">
        <v>17</v>
      </c>
      <c r="N2411" s="247">
        <v>0.60416666666666663</v>
      </c>
      <c r="O2411" s="247">
        <v>0.75</v>
      </c>
      <c r="P2411" s="53">
        <v>7.52</v>
      </c>
      <c r="Q2411" s="53" t="s">
        <v>550</v>
      </c>
      <c r="R2411" s="53" t="s">
        <v>109</v>
      </c>
      <c r="S2411" s="53" t="s">
        <v>955</v>
      </c>
      <c r="T2411" s="53"/>
      <c r="U2411" s="53" t="s">
        <v>50</v>
      </c>
    </row>
    <row r="2412" spans="1:21" s="186" customFormat="1" ht="14.25" customHeight="1" x14ac:dyDescent="0.25">
      <c r="A2412" s="53" t="str">
        <f>IFERROR(VLOOKUP(D2412,[28]CODIGOS!$A$1:$I$1872,2,0),"CODIGO INVALIDO ")</f>
        <v>ZONA 5</v>
      </c>
      <c r="B2412" s="53" t="str">
        <f>IFERROR(VLOOKUP(D2412,[28]CODIGOS!$A$1:$I$1872,3,0),"CODIGO INVALIDO ")</f>
        <v>GUAYAS</v>
      </c>
      <c r="C2412" s="53" t="str">
        <f>IFERROR(VLOOKUP(D2412,[28]CODIGOS!$A$1:$I$1872,4,0),"CODIGO INVALIDO ")</f>
        <v>MILAGRO</v>
      </c>
      <c r="D2412" s="53" t="s">
        <v>2928</v>
      </c>
      <c r="E2412" s="53" t="str">
        <f>IFERROR(VLOOKUP(D2412,[29]CODIGOS!$A$1:$I$1872,6,0),"CODIGO INVALIDO ")</f>
        <v>MILAGRO</v>
      </c>
      <c r="F2412" s="53" t="str">
        <f>IFERROR(VLOOKUP(D2412,[29]CODIGOS!$A$1:$I$1872,7,0),"CODIGO INVALIDO ")</f>
        <v>CENTRO</v>
      </c>
      <c r="G2412" s="53" t="str">
        <f>IFERROR(VLOOKUP(D2412,[29]CODIGOS!$A$1:$I$1872,8,0),"CODIGO INVALIDO ")</f>
        <v>CENTRO 1</v>
      </c>
      <c r="H2412" s="53" t="s">
        <v>2929</v>
      </c>
      <c r="I2412" s="53">
        <v>-2.1438720231261401</v>
      </c>
      <c r="J2412" s="53">
        <v>-79.583716392517104</v>
      </c>
      <c r="K2412" s="246">
        <v>45573</v>
      </c>
      <c r="L2412" s="53" t="s">
        <v>53</v>
      </c>
      <c r="M2412" s="53" t="s">
        <v>17</v>
      </c>
      <c r="N2412" s="247">
        <v>0.75</v>
      </c>
      <c r="O2412" s="247">
        <v>0.83333333333333337</v>
      </c>
      <c r="P2412" s="53">
        <v>14.03</v>
      </c>
      <c r="Q2412" s="53" t="s">
        <v>550</v>
      </c>
      <c r="R2412" s="53" t="s">
        <v>109</v>
      </c>
      <c r="S2412" s="53" t="s">
        <v>955</v>
      </c>
      <c r="T2412" s="53"/>
      <c r="U2412" s="53" t="s">
        <v>50</v>
      </c>
    </row>
    <row r="2413" spans="1:21" s="186" customFormat="1" ht="14.25" customHeight="1" x14ac:dyDescent="0.25">
      <c r="A2413" s="53" t="str">
        <f>IFERROR(VLOOKUP(D2413,[28]CODIGOS!$A$1:$I$1872,2,0),"CODIGO INVALIDO ")</f>
        <v>ZONA 5</v>
      </c>
      <c r="B2413" s="53" t="str">
        <f>IFERROR(VLOOKUP(D2413,[28]CODIGOS!$A$1:$I$1872,3,0),"CODIGO INVALIDO ")</f>
        <v>GUAYAS</v>
      </c>
      <c r="C2413" s="53" t="str">
        <f>IFERROR(VLOOKUP(D2413,[28]CODIGOS!$A$1:$I$1872,4,0),"CODIGO INVALIDO ")</f>
        <v>SAN JACINTO DE YAGUACHI</v>
      </c>
      <c r="D2413" s="53" t="s">
        <v>2008</v>
      </c>
      <c r="E2413" s="53" t="str">
        <f>IFERROR(VLOOKUP(D2413,[29]CODIGOS!$A$1:$I$1872,6,0),"CODIGO INVALIDO ")</f>
        <v>YAGUACHI</v>
      </c>
      <c r="F2413" s="53" t="str">
        <f>IFERROR(VLOOKUP(D2413,[29]CODIGOS!$A$1:$I$1872,7,0),"CODIGO INVALIDO ")</f>
        <v>YAGUACHI SUR</v>
      </c>
      <c r="G2413" s="53" t="str">
        <f>IFERROR(VLOOKUP(D2413,[29]CODIGOS!$A$1:$I$1872,8,0),"CODIGO INVALIDO ")</f>
        <v>YAGUACHI SUR 1</v>
      </c>
      <c r="H2413" s="53" t="s">
        <v>2930</v>
      </c>
      <c r="I2413" s="53">
        <v>-2.0948747835167199</v>
      </c>
      <c r="J2413" s="53">
        <v>-79.683279991149902</v>
      </c>
      <c r="K2413" s="246">
        <v>45588</v>
      </c>
      <c r="L2413" s="53" t="s">
        <v>53</v>
      </c>
      <c r="M2413" s="53" t="s">
        <v>17</v>
      </c>
      <c r="N2413" s="247">
        <v>0.5</v>
      </c>
      <c r="O2413" s="247">
        <v>0.5625</v>
      </c>
      <c r="P2413" s="53">
        <v>6.72</v>
      </c>
      <c r="Q2413" s="53" t="s">
        <v>550</v>
      </c>
      <c r="R2413" s="53" t="s">
        <v>47</v>
      </c>
      <c r="S2413" s="53" t="s">
        <v>1429</v>
      </c>
      <c r="T2413" s="53"/>
      <c r="U2413" s="53" t="s">
        <v>50</v>
      </c>
    </row>
    <row r="2414" spans="1:21" s="186" customFormat="1" ht="14.25" customHeight="1" x14ac:dyDescent="0.25">
      <c r="A2414" s="53" t="str">
        <f>IFERROR(VLOOKUP(D2414,[28]CODIGOS!$A$1:$I$1872,2,0),"CODIGO INVALIDO ")</f>
        <v>ZONA 5</v>
      </c>
      <c r="B2414" s="53" t="str">
        <f>IFERROR(VLOOKUP(D2414,[28]CODIGOS!$A$1:$I$1872,3,0),"CODIGO INVALIDO ")</f>
        <v>GUAYAS</v>
      </c>
      <c r="C2414" s="53" t="str">
        <f>IFERROR(VLOOKUP(D2414,[28]CODIGOS!$A$1:$I$1872,4,0),"CODIGO INVALIDO ")</f>
        <v>NARANJAL</v>
      </c>
      <c r="D2414" s="53" t="s">
        <v>2931</v>
      </c>
      <c r="E2414" s="53" t="str">
        <f>IFERROR(VLOOKUP(D2414,[29]CODIGOS!$A$1:$I$1872,6,0),"CODIGO INVALIDO ")</f>
        <v>NARANJAL BALAO</v>
      </c>
      <c r="F2414" s="53" t="str">
        <f>IFERROR(VLOOKUP(D2414,[29]CODIGOS!$A$1:$I$1872,7,0),"CODIGO INVALIDO ")</f>
        <v>NARANJAL CENTRO</v>
      </c>
      <c r="G2414" s="53" t="str">
        <f>IFERROR(VLOOKUP(D2414,[29]CODIGOS!$A$1:$I$1872,8,0),"CODIGO INVALIDO ")</f>
        <v>NARANJAL CENTRO 1</v>
      </c>
      <c r="H2414" s="53" t="s">
        <v>2932</v>
      </c>
      <c r="I2414" s="53">
        <v>-2.6652827431483002</v>
      </c>
      <c r="J2414" s="53">
        <v>-79.615173339843693</v>
      </c>
      <c r="K2414" s="246">
        <v>45588</v>
      </c>
      <c r="L2414" s="53" t="s">
        <v>53</v>
      </c>
      <c r="M2414" s="53" t="s">
        <v>17</v>
      </c>
      <c r="N2414" s="247">
        <v>0.60416666666666663</v>
      </c>
      <c r="O2414" s="247">
        <v>0.70833333333333337</v>
      </c>
      <c r="P2414" s="53">
        <v>9.59</v>
      </c>
      <c r="Q2414" s="53" t="s">
        <v>550</v>
      </c>
      <c r="R2414" s="53" t="s">
        <v>47</v>
      </c>
      <c r="S2414" s="53" t="s">
        <v>2553</v>
      </c>
      <c r="T2414" s="53" t="s">
        <v>448</v>
      </c>
      <c r="U2414" s="53" t="s">
        <v>50</v>
      </c>
    </row>
    <row r="2415" spans="1:21" s="186" customFormat="1" ht="14.25" customHeight="1" x14ac:dyDescent="0.25">
      <c r="A2415" s="53" t="str">
        <f>IFERROR(VLOOKUP(D2415,[28]CODIGOS!$A$1:$I$1872,2,0),"CODIGO INVALIDO ")</f>
        <v>ZONA 5</v>
      </c>
      <c r="B2415" s="53" t="str">
        <f>IFERROR(VLOOKUP(D2415,[28]CODIGOS!$A$1:$I$1872,3,0),"CODIGO INVALIDO ")</f>
        <v>GUAYAS</v>
      </c>
      <c r="C2415" s="53" t="str">
        <f>IFERROR(VLOOKUP(D2415,[28]CODIGOS!$A$1:$I$1872,4,0),"CODIGO INVALIDO ")</f>
        <v>DAULE</v>
      </c>
      <c r="D2415" s="53" t="s">
        <v>2933</v>
      </c>
      <c r="E2415" s="53" t="str">
        <f>IFERROR(VLOOKUP(D2415,[29]CODIGOS!$A$1:$I$1872,6,0),"CODIGO INVALIDO ")</f>
        <v>DAULE</v>
      </c>
      <c r="F2415" s="53" t="str">
        <f>IFERROR(VLOOKUP(D2415,[29]CODIGOS!$A$1:$I$1872,7,0),"CODIGO INVALIDO ")</f>
        <v>LA YOLITA</v>
      </c>
      <c r="G2415" s="53" t="str">
        <f>IFERROR(VLOOKUP(D2415,[29]CODIGOS!$A$1:$I$1872,8,0),"CODIGO INVALIDO ")</f>
        <v>LA YOLITA 1</v>
      </c>
      <c r="H2415" s="53" t="s">
        <v>2934</v>
      </c>
      <c r="I2415" s="53">
        <v>-1.86674461706274</v>
      </c>
      <c r="J2415" s="53">
        <v>-79.982786178588796</v>
      </c>
      <c r="K2415" s="246">
        <v>45595</v>
      </c>
      <c r="L2415" s="53" t="s">
        <v>53</v>
      </c>
      <c r="M2415" s="53" t="s">
        <v>17</v>
      </c>
      <c r="N2415" s="247">
        <v>0.52083333333333337</v>
      </c>
      <c r="O2415" s="247">
        <v>0.625</v>
      </c>
      <c r="P2415" s="53">
        <v>10.82</v>
      </c>
      <c r="Q2415" s="53" t="s">
        <v>550</v>
      </c>
      <c r="R2415" s="53" t="s">
        <v>47</v>
      </c>
      <c r="S2415" s="53" t="s">
        <v>1093</v>
      </c>
      <c r="T2415" s="53" t="s">
        <v>120</v>
      </c>
      <c r="U2415" s="53" t="s">
        <v>50</v>
      </c>
    </row>
    <row r="2416" spans="1:21" s="186" customFormat="1" ht="14.25" customHeight="1" x14ac:dyDescent="0.25">
      <c r="A2416" s="53" t="str">
        <f>IFERROR(VLOOKUP(D2416,[28]CODIGOS!$A$1:$I$1872,2,0),"CODIGO INVALIDO ")</f>
        <v>ZONA 5</v>
      </c>
      <c r="B2416" s="53" t="str">
        <f>IFERROR(VLOOKUP(D2416,[28]CODIGOS!$A$1:$I$1872,3,0),"CODIGO INVALIDO ")</f>
        <v>GUAYAS</v>
      </c>
      <c r="C2416" s="53" t="str">
        <f>IFERROR(VLOOKUP(D2416,[28]CODIGOS!$A$1:$I$1872,4,0),"CODIGO INVALIDO ")</f>
        <v>DAULE</v>
      </c>
      <c r="D2416" s="53" t="s">
        <v>2933</v>
      </c>
      <c r="E2416" s="53" t="str">
        <f>IFERROR(VLOOKUP(D2416,[29]CODIGOS!$A$1:$I$1872,6,0),"CODIGO INVALIDO ")</f>
        <v>DAULE</v>
      </c>
      <c r="F2416" s="53" t="str">
        <f>IFERROR(VLOOKUP(D2416,[29]CODIGOS!$A$1:$I$1872,7,0),"CODIGO INVALIDO ")</f>
        <v>LA YOLITA</v>
      </c>
      <c r="G2416" s="53" t="str">
        <f>IFERROR(VLOOKUP(D2416,[29]CODIGOS!$A$1:$I$1872,8,0),"CODIGO INVALIDO ")</f>
        <v>LA YOLITA 1</v>
      </c>
      <c r="H2416" s="53" t="s">
        <v>2935</v>
      </c>
      <c r="I2416" s="53">
        <v>-1.8636134567610201</v>
      </c>
      <c r="J2416" s="53">
        <v>-79.980125427246094</v>
      </c>
      <c r="K2416" s="246">
        <v>45610</v>
      </c>
      <c r="L2416" s="53" t="s">
        <v>53</v>
      </c>
      <c r="M2416" s="53" t="s">
        <v>17</v>
      </c>
      <c r="N2416" s="247">
        <v>0.54166666666666663</v>
      </c>
      <c r="O2416" s="247">
        <v>0.75</v>
      </c>
      <c r="P2416" s="53">
        <v>7.23</v>
      </c>
      <c r="Q2416" s="53" t="s">
        <v>550</v>
      </c>
      <c r="R2416" s="53" t="s">
        <v>109</v>
      </c>
      <c r="S2416" s="53" t="s">
        <v>955</v>
      </c>
      <c r="T2416" s="53"/>
      <c r="U2416" s="53" t="s">
        <v>50</v>
      </c>
    </row>
    <row r="2417" spans="1:21" s="186" customFormat="1" ht="14.25" customHeight="1" x14ac:dyDescent="0.25">
      <c r="A2417" s="53" t="str">
        <f>IFERROR(VLOOKUP(D2417,[28]CODIGOS!$A$1:$I$1872,2,0),"CODIGO INVALIDO ")</f>
        <v>ZONA 5</v>
      </c>
      <c r="B2417" s="53" t="str">
        <f>IFERROR(VLOOKUP(D2417,[28]CODIGOS!$A$1:$I$1872,3,0),"CODIGO INVALIDO ")</f>
        <v>GUAYAS</v>
      </c>
      <c r="C2417" s="53" t="str">
        <f>IFERROR(VLOOKUP(D2417,[28]CODIGOS!$A$1:$I$1872,4,0),"CODIGO INVALIDO ")</f>
        <v>DAULE</v>
      </c>
      <c r="D2417" s="53" t="s">
        <v>2936</v>
      </c>
      <c r="E2417" s="53" t="str">
        <f>IFERROR(VLOOKUP(D2417,[29]CODIGOS!$A$1:$I$1872,6,0),"CODIGO INVALIDO ")</f>
        <v>DAULE</v>
      </c>
      <c r="F2417" s="53" t="str">
        <f>IFERROR(VLOOKUP(D2417,[29]CODIGOS!$A$1:$I$1872,7,0),"CODIGO INVALIDO ")</f>
        <v>LA T</v>
      </c>
      <c r="G2417" s="53" t="str">
        <f>IFERROR(VLOOKUP(D2417,[29]CODIGOS!$A$1:$I$1872,8,0),"CODIGO INVALIDO ")</f>
        <v>LA T 1</v>
      </c>
      <c r="H2417" s="53" t="s">
        <v>2937</v>
      </c>
      <c r="I2417" s="53">
        <v>-1.86322742291345</v>
      </c>
      <c r="J2417" s="53">
        <v>-79.979524612426701</v>
      </c>
      <c r="K2417" s="246">
        <v>45611</v>
      </c>
      <c r="L2417" s="53" t="s">
        <v>53</v>
      </c>
      <c r="M2417" s="53" t="s">
        <v>17</v>
      </c>
      <c r="N2417" s="247">
        <v>0.58333333333333337</v>
      </c>
      <c r="O2417" s="247">
        <v>0.79166666666666663</v>
      </c>
      <c r="P2417" s="53">
        <v>6.42</v>
      </c>
      <c r="Q2417" s="53" t="s">
        <v>550</v>
      </c>
      <c r="R2417" s="53" t="s">
        <v>47</v>
      </c>
      <c r="S2417" s="53" t="s">
        <v>49</v>
      </c>
      <c r="T2417" s="53"/>
      <c r="U2417" s="53" t="s">
        <v>50</v>
      </c>
    </row>
    <row r="2418" spans="1:21" s="186" customFormat="1" ht="14.25" customHeight="1" x14ac:dyDescent="0.25">
      <c r="A2418" s="53" t="str">
        <f>IFERROR(VLOOKUP(D2418,[28]CODIGOS!$A$1:$I$1872,2,0),"CODIGO INVALIDO ")</f>
        <v>ZONA 5</v>
      </c>
      <c r="B2418" s="53" t="str">
        <f>IFERROR(VLOOKUP(D2418,[28]CODIGOS!$A$1:$I$1872,3,0),"CODIGO INVALIDO ")</f>
        <v>GUAYAS</v>
      </c>
      <c r="C2418" s="53" t="str">
        <f>IFERROR(VLOOKUP(D2418,[28]CODIGOS!$A$1:$I$1872,4,0),"CODIGO INVALIDO ")</f>
        <v>BALZAR</v>
      </c>
      <c r="D2418" s="53" t="s">
        <v>2917</v>
      </c>
      <c r="E2418" s="53" t="str">
        <f>IFERROR(VLOOKUP(D2418,[29]CODIGOS!$A$1:$I$1872,6,0),"CODIGO INVALIDO ")</f>
        <v>BALZAR</v>
      </c>
      <c r="F2418" s="53" t="str">
        <f>IFERROR(VLOOKUP(D2418,[29]CODIGOS!$A$1:$I$1872,7,0),"CODIGO INVALIDO ")</f>
        <v>BALZAR OESTE</v>
      </c>
      <c r="G2418" s="53" t="str">
        <f>IFERROR(VLOOKUP(D2418,[29]CODIGOS!$A$1:$I$1872,8,0),"CODIGO INVALIDO ")</f>
        <v>BALZAR OESTE 1</v>
      </c>
      <c r="H2418" s="53" t="s">
        <v>2938</v>
      </c>
      <c r="I2418" s="53">
        <v>-2.5040852618529201</v>
      </c>
      <c r="J2418" s="53">
        <v>-79.7442626953125</v>
      </c>
      <c r="K2418" s="246">
        <v>45628</v>
      </c>
      <c r="L2418" s="53" t="s">
        <v>53</v>
      </c>
      <c r="M2418" s="53" t="s">
        <v>17</v>
      </c>
      <c r="N2418" s="247">
        <v>0.58333333333333337</v>
      </c>
      <c r="O2418" s="247">
        <v>0.75</v>
      </c>
      <c r="P2418" s="53">
        <v>48.92</v>
      </c>
      <c r="Q2418" s="53" t="s">
        <v>550</v>
      </c>
      <c r="R2418" s="53" t="s">
        <v>47</v>
      </c>
      <c r="S2418" s="53" t="s">
        <v>187</v>
      </c>
      <c r="T2418" s="53"/>
      <c r="U2418" s="53" t="s">
        <v>50</v>
      </c>
    </row>
    <row r="2419" spans="1:21" s="186" customFormat="1" ht="14.25" customHeight="1" x14ac:dyDescent="0.25">
      <c r="A2419" s="53" t="str">
        <f>IFERROR(VLOOKUP(D2419,[28]CODIGOS!$A$1:$I$1872,2,0),"CODIGO INVALIDO ")</f>
        <v>ZONA 5</v>
      </c>
      <c r="B2419" s="53" t="str">
        <f>IFERROR(VLOOKUP(D2419,[28]CODIGOS!$A$1:$I$1872,3,0),"CODIGO INVALIDO ")</f>
        <v>LOS RIOS</v>
      </c>
      <c r="C2419" s="53" t="str">
        <f>IFERROR(VLOOKUP(D2419,[28]CODIGOS!$A$1:$I$1872,4,0),"CODIGO INVALIDO ")</f>
        <v>BABAHOYO</v>
      </c>
      <c r="D2419" s="53" t="s">
        <v>2939</v>
      </c>
      <c r="E2419" s="53" t="str">
        <f>IFERROR(VLOOKUP(D2419,[29]CODIGOS!$A$1:$I$1872,6,0),"CODIGO INVALIDO ")</f>
        <v>BABAHOYO</v>
      </c>
      <c r="F2419" s="53" t="str">
        <f>IFERROR(VLOOKUP(D2419,[29]CODIGOS!$A$1:$I$1872,7,0),"CODIGO INVALIDO ")</f>
        <v>SABANA</v>
      </c>
      <c r="G2419" s="53" t="str">
        <f>IFERROR(VLOOKUP(D2419,[29]CODIGOS!$A$1:$I$1872,8,0),"CODIGO INVALIDO ")</f>
        <v>SABANA 1</v>
      </c>
      <c r="H2419" s="53" t="s">
        <v>2940</v>
      </c>
      <c r="I2419" s="53">
        <v>-1.8064420039</v>
      </c>
      <c r="J2419" s="53">
        <v>-79.52917635</v>
      </c>
      <c r="K2419" s="246">
        <v>45293</v>
      </c>
      <c r="L2419" s="53" t="s">
        <v>70</v>
      </c>
      <c r="M2419" s="53" t="s">
        <v>17</v>
      </c>
      <c r="N2419" s="247">
        <v>0.5</v>
      </c>
      <c r="O2419" s="247">
        <v>0.54166666666666663</v>
      </c>
      <c r="P2419" s="53">
        <v>7.9</v>
      </c>
      <c r="Q2419" s="53" t="s">
        <v>46</v>
      </c>
      <c r="R2419" s="53" t="s">
        <v>47</v>
      </c>
      <c r="S2419" s="53" t="s">
        <v>551</v>
      </c>
      <c r="T2419" s="53"/>
      <c r="U2419" s="53" t="s">
        <v>50</v>
      </c>
    </row>
    <row r="2420" spans="1:21" s="186" customFormat="1" ht="14.25" customHeight="1" x14ac:dyDescent="0.25">
      <c r="A2420" s="53" t="str">
        <f>IFERROR(VLOOKUP(D2420,[28]CODIGOS!$A$1:$I$1872,2,0),"CODIGO INVALIDO ")</f>
        <v>ZONA 5</v>
      </c>
      <c r="B2420" s="53" t="str">
        <f>IFERROR(VLOOKUP(D2420,[28]CODIGOS!$A$1:$I$1872,3,0),"CODIGO INVALIDO ")</f>
        <v>LOS RIOS</v>
      </c>
      <c r="C2420" s="53" t="str">
        <f>IFERROR(VLOOKUP(D2420,[28]CODIGOS!$A$1:$I$1872,4,0),"CODIGO INVALIDO ")</f>
        <v>BABAHOYO</v>
      </c>
      <c r="D2420" s="53" t="s">
        <v>2941</v>
      </c>
      <c r="E2420" s="53" t="str">
        <f>IFERROR(VLOOKUP(D2420,[29]CODIGOS!$A$1:$I$1872,6,0),"CODIGO INVALIDO ")</f>
        <v>BABAHOYO</v>
      </c>
      <c r="F2420" s="53" t="str">
        <f>IFERROR(VLOOKUP(D2420,[29]CODIGOS!$A$1:$I$1872,7,0),"CODIGO INVALIDO ")</f>
        <v>CENTRO</v>
      </c>
      <c r="G2420" s="53" t="str">
        <f>IFERROR(VLOOKUP(D2420,[29]CODIGOS!$A$1:$I$1872,8,0),"CODIGO INVALIDO ")</f>
        <v>CENTRO 2</v>
      </c>
      <c r="H2420" s="53" t="s">
        <v>2942</v>
      </c>
      <c r="I2420" s="53">
        <v>-1.8031552469000001</v>
      </c>
      <c r="J2420" s="53">
        <v>-79.535329340999994</v>
      </c>
      <c r="K2420" s="246">
        <v>45295</v>
      </c>
      <c r="L2420" s="53" t="s">
        <v>70</v>
      </c>
      <c r="M2420" s="53" t="s">
        <v>17</v>
      </c>
      <c r="N2420" s="247">
        <v>0.52083333333333337</v>
      </c>
      <c r="O2420" s="247">
        <v>0.54166666666666663</v>
      </c>
      <c r="P2420" s="53">
        <v>4.66</v>
      </c>
      <c r="Q2420" s="53" t="s">
        <v>46</v>
      </c>
      <c r="R2420" s="53" t="s">
        <v>47</v>
      </c>
      <c r="S2420" s="53" t="s">
        <v>551</v>
      </c>
      <c r="T2420" s="53"/>
      <c r="U2420" s="53" t="s">
        <v>50</v>
      </c>
    </row>
    <row r="2421" spans="1:21" s="186" customFormat="1" ht="14.25" customHeight="1" x14ac:dyDescent="0.25">
      <c r="A2421" s="53" t="str">
        <f>IFERROR(VLOOKUP(D2421,[28]CODIGOS!$A$1:$I$1872,2,0),"CODIGO INVALIDO ")</f>
        <v>ZONA 5</v>
      </c>
      <c r="B2421" s="53" t="str">
        <f>IFERROR(VLOOKUP(D2421,[28]CODIGOS!$A$1:$I$1872,3,0),"CODIGO INVALIDO ")</f>
        <v>LOS RIOS</v>
      </c>
      <c r="C2421" s="53" t="str">
        <f>IFERROR(VLOOKUP(D2421,[28]CODIGOS!$A$1:$I$1872,4,0),"CODIGO INVALIDO ")</f>
        <v>MONTALVO</v>
      </c>
      <c r="D2421" s="53" t="s">
        <v>435</v>
      </c>
      <c r="E2421" s="53" t="str">
        <f>IFERROR(VLOOKUP(D2421,[29]CODIGOS!$A$1:$I$1872,6,0),"CODIGO INVALIDO ")</f>
        <v>BABAHOYO</v>
      </c>
      <c r="F2421" s="53" t="str">
        <f>IFERROR(VLOOKUP(D2421,[29]CODIGOS!$A$1:$I$1872,7,0),"CODIGO INVALIDO ")</f>
        <v>MONTALVO</v>
      </c>
      <c r="G2421" s="53" t="str">
        <f>IFERROR(VLOOKUP(D2421,[29]CODIGOS!$A$1:$I$1872,8,0),"CODIGO INVALIDO ")</f>
        <v>MONTALVO 1</v>
      </c>
      <c r="H2421" s="53" t="s">
        <v>2943</v>
      </c>
      <c r="I2421" s="53">
        <v>-1.8972278988</v>
      </c>
      <c r="J2421" s="53">
        <v>-79.268359110999995</v>
      </c>
      <c r="K2421" s="246">
        <v>45327</v>
      </c>
      <c r="L2421" s="53" t="s">
        <v>70</v>
      </c>
      <c r="M2421" s="53" t="s">
        <v>17</v>
      </c>
      <c r="N2421" s="247" t="s">
        <v>1943</v>
      </c>
      <c r="O2421" s="247">
        <v>0.5625</v>
      </c>
      <c r="P2421" s="53">
        <v>1</v>
      </c>
      <c r="Q2421" s="53" t="s">
        <v>550</v>
      </c>
      <c r="R2421" s="53" t="s">
        <v>47</v>
      </c>
      <c r="S2421" s="53" t="s">
        <v>329</v>
      </c>
      <c r="T2421" s="53"/>
      <c r="U2421" s="53" t="s">
        <v>50</v>
      </c>
    </row>
    <row r="2422" spans="1:21" s="186" customFormat="1" ht="14.25" customHeight="1" x14ac:dyDescent="0.25">
      <c r="A2422" s="53" t="str">
        <f>IFERROR(VLOOKUP(D2422,[28]CODIGOS!$A$1:$I$1872,2,0),"CODIGO INVALIDO ")</f>
        <v>ZONA 5</v>
      </c>
      <c r="B2422" s="53" t="str">
        <f>IFERROR(VLOOKUP(D2422,[28]CODIGOS!$A$1:$I$1872,3,0),"CODIGO INVALIDO ")</f>
        <v>LOS RIOS</v>
      </c>
      <c r="C2422" s="53" t="str">
        <f>IFERROR(VLOOKUP(D2422,[28]CODIGOS!$A$1:$I$1872,4,0),"CODIGO INVALIDO ")</f>
        <v>MONTALVO</v>
      </c>
      <c r="D2422" s="53" t="s">
        <v>1241</v>
      </c>
      <c r="E2422" s="53" t="str">
        <f>IFERROR(VLOOKUP(D2422,[29]CODIGOS!$A$1:$I$1872,6,0),"CODIGO INVALIDO ")</f>
        <v>BABAHOYO</v>
      </c>
      <c r="F2422" s="53" t="str">
        <f>IFERROR(VLOOKUP(D2422,[29]CODIGOS!$A$1:$I$1872,7,0),"CODIGO INVALIDO ")</f>
        <v>LA ESMERALDA</v>
      </c>
      <c r="G2422" s="53" t="str">
        <f>IFERROR(VLOOKUP(D2422,[29]CODIGOS!$A$1:$I$1872,8,0),"CODIGO INVALIDO ")</f>
        <v>LA ESMERALDA 1</v>
      </c>
      <c r="H2422" s="53" t="s">
        <v>2944</v>
      </c>
      <c r="I2422" s="53">
        <v>-1.7096287219999999</v>
      </c>
      <c r="J2422" s="53">
        <v>-79.286748833999994</v>
      </c>
      <c r="K2422" s="246">
        <v>45336</v>
      </c>
      <c r="L2422" s="53" t="s">
        <v>70</v>
      </c>
      <c r="M2422" s="53" t="s">
        <v>17</v>
      </c>
      <c r="N2422" s="247">
        <v>0.61458333333333337</v>
      </c>
      <c r="O2422" s="247">
        <v>0.66666666666666663</v>
      </c>
      <c r="P2422" s="53">
        <v>10</v>
      </c>
      <c r="Q2422" s="53" t="s">
        <v>46</v>
      </c>
      <c r="R2422" s="53" t="s">
        <v>109</v>
      </c>
      <c r="S2422" s="53" t="s">
        <v>65</v>
      </c>
      <c r="T2422" s="53"/>
      <c r="U2422" s="53" t="s">
        <v>50</v>
      </c>
    </row>
    <row r="2423" spans="1:21" s="186" customFormat="1" ht="14.25" customHeight="1" x14ac:dyDescent="0.25">
      <c r="A2423" s="53" t="str">
        <f>IFERROR(VLOOKUP(D2423,[28]CODIGOS!$A$1:$I$1872,2,0),"CODIGO INVALIDO ")</f>
        <v>ZONA 5</v>
      </c>
      <c r="B2423" s="53" t="str">
        <f>IFERROR(VLOOKUP(D2423,[28]CODIGOS!$A$1:$I$1872,3,0),"CODIGO INVALIDO ")</f>
        <v>LOS RIOS</v>
      </c>
      <c r="C2423" s="53" t="str">
        <f>IFERROR(VLOOKUP(D2423,[28]CODIGOS!$A$1:$I$1872,4,0),"CODIGO INVALIDO ")</f>
        <v>VALENCIA</v>
      </c>
      <c r="D2423" s="53" t="s">
        <v>2016</v>
      </c>
      <c r="E2423" s="53" t="str">
        <f>IFERROR(VLOOKUP(D2423,[29]CODIGOS!$A$1:$I$1872,6,0),"CODIGO INVALIDO ")</f>
        <v>BUENA FE</v>
      </c>
      <c r="F2423" s="53" t="str">
        <f>IFERROR(VLOOKUP(D2423,[29]CODIGOS!$A$1:$I$1872,7,0),"CODIGO INVALIDO ")</f>
        <v>VALENCIA</v>
      </c>
      <c r="G2423" s="53" t="str">
        <f>IFERROR(VLOOKUP(D2423,[29]CODIGOS!$A$1:$I$1872,8,0),"CODIGO INVALIDO ")</f>
        <v>VALENCIA 1</v>
      </c>
      <c r="H2423" s="53" t="s">
        <v>2945</v>
      </c>
      <c r="I2423" s="53">
        <f>--0.977649928008448</f>
        <v>0.97764992800844797</v>
      </c>
      <c r="J2423" s="53">
        <f>-79.4357013702392</f>
        <v>-79.435701370239201</v>
      </c>
      <c r="K2423" s="246">
        <v>45343</v>
      </c>
      <c r="L2423" s="53" t="s">
        <v>70</v>
      </c>
      <c r="M2423" s="53" t="s">
        <v>17</v>
      </c>
      <c r="N2423" s="247">
        <v>0.52083333333333337</v>
      </c>
      <c r="O2423" s="247">
        <v>0.63194444444444442</v>
      </c>
      <c r="P2423" s="53">
        <v>12.56</v>
      </c>
      <c r="Q2423" s="53" t="s">
        <v>46</v>
      </c>
      <c r="R2423" s="53" t="s">
        <v>47</v>
      </c>
      <c r="S2423" s="53" t="s">
        <v>329</v>
      </c>
      <c r="T2423" s="53"/>
      <c r="U2423" s="53" t="s">
        <v>50</v>
      </c>
    </row>
    <row r="2424" spans="1:21" s="186" customFormat="1" ht="14.25" customHeight="1" x14ac:dyDescent="0.25">
      <c r="A2424" s="53" t="str">
        <f>IFERROR(VLOOKUP(D2424,[28]CODIGOS!$A$1:$I$1872,2,0),"CODIGO INVALIDO ")</f>
        <v>ZONA 5</v>
      </c>
      <c r="B2424" s="53" t="str">
        <f>IFERROR(VLOOKUP(D2424,[28]CODIGOS!$A$1:$I$1872,3,0),"CODIGO INVALIDO ")</f>
        <v>LOS RIOS</v>
      </c>
      <c r="C2424" s="53" t="str">
        <f>IFERROR(VLOOKUP(D2424,[28]CODIGOS!$A$1:$I$1872,4,0),"CODIGO INVALIDO ")</f>
        <v>VALENCIA</v>
      </c>
      <c r="D2424" s="53" t="s">
        <v>2016</v>
      </c>
      <c r="E2424" s="53" t="str">
        <f>IFERROR(VLOOKUP(D2424,[29]CODIGOS!$A$1:$I$1872,6,0),"CODIGO INVALIDO ")</f>
        <v>BUENA FE</v>
      </c>
      <c r="F2424" s="53" t="str">
        <f>IFERROR(VLOOKUP(D2424,[29]CODIGOS!$A$1:$I$1872,7,0),"CODIGO INVALIDO ")</f>
        <v>VALENCIA</v>
      </c>
      <c r="G2424" s="53" t="str">
        <f>IFERROR(VLOOKUP(D2424,[29]CODIGOS!$A$1:$I$1872,8,0),"CODIGO INVALIDO ")</f>
        <v>VALENCIA 1</v>
      </c>
      <c r="H2424" s="53" t="s">
        <v>2946</v>
      </c>
      <c r="I2424" s="53">
        <v>-1.01164581375406</v>
      </c>
      <c r="J2424" s="53">
        <f>-79.4452953922155</f>
        <v>-79.445295392215499</v>
      </c>
      <c r="K2424" s="246">
        <v>45344</v>
      </c>
      <c r="L2424" s="53" t="s">
        <v>70</v>
      </c>
      <c r="M2424" s="53" t="s">
        <v>17</v>
      </c>
      <c r="N2424" s="247">
        <v>0.60416666666666663</v>
      </c>
      <c r="O2424" s="247">
        <v>0.63194444444444442</v>
      </c>
      <c r="P2424" s="53">
        <v>16.22</v>
      </c>
      <c r="Q2424" s="53" t="s">
        <v>46</v>
      </c>
      <c r="R2424" s="53" t="s">
        <v>109</v>
      </c>
      <c r="S2424" s="53" t="s">
        <v>647</v>
      </c>
      <c r="T2424" s="53"/>
      <c r="U2424" s="53" t="s">
        <v>50</v>
      </c>
    </row>
    <row r="2425" spans="1:21" s="186" customFormat="1" ht="14.25" customHeight="1" x14ac:dyDescent="0.25">
      <c r="A2425" s="53" t="str">
        <f>IFERROR(VLOOKUP(D2425,[28]CODIGOS!$A$1:$I$1872,2,0),"CODIGO INVALIDO ")</f>
        <v>ZONA 5</v>
      </c>
      <c r="B2425" s="53" t="str">
        <f>IFERROR(VLOOKUP(D2425,[28]CODIGOS!$A$1:$I$1872,3,0),"CODIGO INVALIDO ")</f>
        <v>LOS RIOS</v>
      </c>
      <c r="C2425" s="53" t="str">
        <f>IFERROR(VLOOKUP(D2425,[28]CODIGOS!$A$1:$I$1872,4,0),"CODIGO INVALIDO ")</f>
        <v>BABAHOYO</v>
      </c>
      <c r="D2425" s="53" t="s">
        <v>2939</v>
      </c>
      <c r="E2425" s="53" t="str">
        <f>IFERROR(VLOOKUP(D2425,[29]CODIGOS!$A$1:$I$1872,6,0),"CODIGO INVALIDO ")</f>
        <v>BABAHOYO</v>
      </c>
      <c r="F2425" s="53" t="str">
        <f>IFERROR(VLOOKUP(D2425,[29]CODIGOS!$A$1:$I$1872,7,0),"CODIGO INVALIDO ")</f>
        <v>SABANA</v>
      </c>
      <c r="G2425" s="53" t="str">
        <f>IFERROR(VLOOKUP(D2425,[29]CODIGOS!$A$1:$I$1872,8,0),"CODIGO INVALIDO ")</f>
        <v>SABANA 1</v>
      </c>
      <c r="H2425" s="53" t="s">
        <v>2947</v>
      </c>
      <c r="I2425" s="53">
        <v>-1.8084161748200001</v>
      </c>
      <c r="J2425" s="53">
        <v>-79.536128241</v>
      </c>
      <c r="K2425" s="246">
        <v>45349</v>
      </c>
      <c r="L2425" s="53" t="s">
        <v>70</v>
      </c>
      <c r="M2425" s="53" t="s">
        <v>17</v>
      </c>
      <c r="N2425" s="247">
        <v>0.35416666666666669</v>
      </c>
      <c r="O2425" s="247">
        <v>0.39583333333333331</v>
      </c>
      <c r="P2425" s="53">
        <v>4.99</v>
      </c>
      <c r="Q2425" s="53" t="s">
        <v>550</v>
      </c>
      <c r="R2425" s="53" t="s">
        <v>47</v>
      </c>
      <c r="S2425" s="53" t="s">
        <v>329</v>
      </c>
      <c r="T2425" s="53"/>
      <c r="U2425" s="53" t="s">
        <v>50</v>
      </c>
    </row>
    <row r="2426" spans="1:21" s="186" customFormat="1" ht="14.25" customHeight="1" x14ac:dyDescent="0.25">
      <c r="A2426" s="53" t="str">
        <f>IFERROR(VLOOKUP(D2426,[28]CODIGOS!$A$1:$I$1872,2,0),"CODIGO INVALIDO ")</f>
        <v>ZONA 5</v>
      </c>
      <c r="B2426" s="53" t="str">
        <f>IFERROR(VLOOKUP(D2426,[28]CODIGOS!$A$1:$I$1872,3,0),"CODIGO INVALIDO ")</f>
        <v>LOS RIOS</v>
      </c>
      <c r="C2426" s="53" t="str">
        <f>IFERROR(VLOOKUP(D2426,[28]CODIGOS!$A$1:$I$1872,4,0),"CODIGO INVALIDO ")</f>
        <v>MOCACHE</v>
      </c>
      <c r="D2426" s="53" t="s">
        <v>291</v>
      </c>
      <c r="E2426" s="53" t="str">
        <f>IFERROR(VLOOKUP(D2426,[29]CODIGOS!$A$1:$I$1872,6,0),"CODIGO INVALIDO ")</f>
        <v>QUEVEDO</v>
      </c>
      <c r="F2426" s="53" t="str">
        <f>IFERROR(VLOOKUP(D2426,[29]CODIGOS!$A$1:$I$1872,7,0),"CODIGO INVALIDO ")</f>
        <v>MOCACHE</v>
      </c>
      <c r="G2426" s="53" t="str">
        <f>IFERROR(VLOOKUP(D2426,[29]CODIGOS!$A$1:$I$1872,8,0),"CODIGO INVALIDO ")</f>
        <v>MOCACHE 2</v>
      </c>
      <c r="H2426" s="53" t="s">
        <v>2948</v>
      </c>
      <c r="I2426" s="53">
        <f>-1.17908022603191</f>
        <v>-1.17908022603191</v>
      </c>
      <c r="J2426" s="53">
        <f>-79.4355511665344</f>
        <v>-79.435551166534395</v>
      </c>
      <c r="K2426" s="246">
        <v>45352</v>
      </c>
      <c r="L2426" s="53" t="s">
        <v>70</v>
      </c>
      <c r="M2426" s="53" t="s">
        <v>17</v>
      </c>
      <c r="N2426" s="247">
        <v>0.4375</v>
      </c>
      <c r="O2426" s="247">
        <v>0.63194444444444442</v>
      </c>
      <c r="P2426" s="53">
        <v>7.31</v>
      </c>
      <c r="Q2426" s="53" t="s">
        <v>550</v>
      </c>
      <c r="R2426" s="53" t="s">
        <v>47</v>
      </c>
      <c r="S2426" s="53" t="s">
        <v>396</v>
      </c>
      <c r="T2426" s="53"/>
      <c r="U2426" s="53" t="s">
        <v>50</v>
      </c>
    </row>
    <row r="2427" spans="1:21" s="186" customFormat="1" ht="14.25" customHeight="1" x14ac:dyDescent="0.25">
      <c r="A2427" s="53" t="str">
        <f>IFERROR(VLOOKUP(D2427,[28]CODIGOS!$A$1:$I$1872,2,0),"CODIGO INVALIDO ")</f>
        <v>ZONA 5</v>
      </c>
      <c r="B2427" s="53" t="str">
        <f>IFERROR(VLOOKUP(D2427,[28]CODIGOS!$A$1:$I$1872,3,0),"CODIGO INVALIDO ")</f>
        <v>LOS RIOS</v>
      </c>
      <c r="C2427" s="53" t="str">
        <f>IFERROR(VLOOKUP(D2427,[28]CODIGOS!$A$1:$I$1872,4,0),"CODIGO INVALIDO ")</f>
        <v>BUENA FE</v>
      </c>
      <c r="D2427" s="53" t="s">
        <v>2034</v>
      </c>
      <c r="E2427" s="53" t="str">
        <f>IFERROR(VLOOKUP(D2427,[29]CODIGOS!$A$1:$I$1872,6,0),"CODIGO INVALIDO ")</f>
        <v>BUENA FE</v>
      </c>
      <c r="F2427" s="53" t="str">
        <f>IFERROR(VLOOKUP(D2427,[29]CODIGOS!$A$1:$I$1872,7,0),"CODIGO INVALIDO ")</f>
        <v>LA RESERVA</v>
      </c>
      <c r="G2427" s="53" t="str">
        <f>IFERROR(VLOOKUP(D2427,[29]CODIGOS!$A$1:$I$1872,8,0),"CODIGO INVALIDO ")</f>
        <v>LA RESERVA 1</v>
      </c>
      <c r="H2427" s="53" t="s">
        <v>2949</v>
      </c>
      <c r="I2427" s="53">
        <v>-0.81647970430000005</v>
      </c>
      <c r="J2427" s="53">
        <v>-79.470076559999995</v>
      </c>
      <c r="K2427" s="246">
        <v>45400</v>
      </c>
      <c r="L2427" s="53" t="s">
        <v>70</v>
      </c>
      <c r="M2427" s="53" t="s">
        <v>17</v>
      </c>
      <c r="N2427" s="247">
        <v>0.72916666666666663</v>
      </c>
      <c r="O2427" s="247">
        <v>0.77083333333333337</v>
      </c>
      <c r="P2427" s="53">
        <v>10</v>
      </c>
      <c r="Q2427" s="53" t="s">
        <v>46</v>
      </c>
      <c r="R2427" s="53" t="s">
        <v>109</v>
      </c>
      <c r="S2427" s="53" t="s">
        <v>65</v>
      </c>
      <c r="T2427" s="53"/>
      <c r="U2427" s="53" t="s">
        <v>50</v>
      </c>
    </row>
    <row r="2428" spans="1:21" s="186" customFormat="1" ht="14.25" customHeight="1" x14ac:dyDescent="0.25">
      <c r="A2428" s="53" t="str">
        <f>IFERROR(VLOOKUP(D2428,[28]CODIGOS!$A$1:$I$1872,2,0),"CODIGO INVALIDO ")</f>
        <v>ZONA 5</v>
      </c>
      <c r="B2428" s="53" t="str">
        <f>IFERROR(VLOOKUP(D2428,[28]CODIGOS!$A$1:$I$1872,3,0),"CODIGO INVALIDO ")</f>
        <v>LOS RIOS</v>
      </c>
      <c r="C2428" s="53" t="str">
        <f>IFERROR(VLOOKUP(D2428,[28]CODIGOS!$A$1:$I$1872,4,0),"CODIGO INVALIDO ")</f>
        <v>MONTALVO</v>
      </c>
      <c r="D2428" s="53" t="s">
        <v>435</v>
      </c>
      <c r="E2428" s="53" t="str">
        <f>IFERROR(VLOOKUP(D2428,[29]CODIGOS!$A$1:$I$1872,6,0),"CODIGO INVALIDO ")</f>
        <v>BABAHOYO</v>
      </c>
      <c r="F2428" s="53" t="str">
        <f>IFERROR(VLOOKUP(D2428,[29]CODIGOS!$A$1:$I$1872,7,0),"CODIGO INVALIDO ")</f>
        <v>MONTALVO</v>
      </c>
      <c r="G2428" s="53" t="str">
        <f>IFERROR(VLOOKUP(D2428,[29]CODIGOS!$A$1:$I$1872,8,0),"CODIGO INVALIDO ")</f>
        <v>MONTALVO 1</v>
      </c>
      <c r="H2428" s="53" t="s">
        <v>2950</v>
      </c>
      <c r="I2428" s="53">
        <v>-1.7857841035499999</v>
      </c>
      <c r="J2428" s="53">
        <v>-79.280209045600003</v>
      </c>
      <c r="K2428" s="246">
        <v>45405</v>
      </c>
      <c r="L2428" s="53" t="s">
        <v>70</v>
      </c>
      <c r="M2428" s="53" t="s">
        <v>17</v>
      </c>
      <c r="N2428" s="247">
        <v>0.47916666666666669</v>
      </c>
      <c r="O2428" s="247">
        <v>0.52083333333333337</v>
      </c>
      <c r="P2428" s="53">
        <v>25.37</v>
      </c>
      <c r="Q2428" s="53" t="s">
        <v>46</v>
      </c>
      <c r="R2428" s="53" t="s">
        <v>47</v>
      </c>
      <c r="S2428" s="53" t="s">
        <v>1093</v>
      </c>
      <c r="T2428" s="53" t="s">
        <v>372</v>
      </c>
      <c r="U2428" s="53" t="s">
        <v>50</v>
      </c>
    </row>
    <row r="2429" spans="1:21" s="186" customFormat="1" ht="14.25" customHeight="1" x14ac:dyDescent="0.25">
      <c r="A2429" s="53" t="str">
        <f>IFERROR(VLOOKUP(D2429,[28]CODIGOS!$A$1:$I$1872,2,0),"CODIGO INVALIDO ")</f>
        <v>ZONA 5</v>
      </c>
      <c r="B2429" s="53" t="str">
        <f>IFERROR(VLOOKUP(D2429,[28]CODIGOS!$A$1:$I$1872,3,0),"CODIGO INVALIDO ")</f>
        <v>LOS RIOS</v>
      </c>
      <c r="C2429" s="53" t="str">
        <f>IFERROR(VLOOKUP(D2429,[28]CODIGOS!$A$1:$I$1872,4,0),"CODIGO INVALIDO ")</f>
        <v>MONTALVO</v>
      </c>
      <c r="D2429" s="53" t="s">
        <v>1241</v>
      </c>
      <c r="E2429" s="53" t="str">
        <f>IFERROR(VLOOKUP(D2429,[29]CODIGOS!$A$1:$I$1872,6,0),"CODIGO INVALIDO ")</f>
        <v>BABAHOYO</v>
      </c>
      <c r="F2429" s="53" t="str">
        <f>IFERROR(VLOOKUP(D2429,[29]CODIGOS!$A$1:$I$1872,7,0),"CODIGO INVALIDO ")</f>
        <v>LA ESMERALDA</v>
      </c>
      <c r="G2429" s="53" t="str">
        <f>IFERROR(VLOOKUP(D2429,[29]CODIGOS!$A$1:$I$1872,8,0),"CODIGO INVALIDO ")</f>
        <v>LA ESMERALDA 1</v>
      </c>
      <c r="H2429" s="53" t="s">
        <v>2951</v>
      </c>
      <c r="I2429" s="53">
        <v>-1.77064980157729</v>
      </c>
      <c r="J2429" s="53">
        <v>-79.282327716142902</v>
      </c>
      <c r="K2429" s="246">
        <v>45433</v>
      </c>
      <c r="L2429" s="53" t="s">
        <v>70</v>
      </c>
      <c r="M2429" s="53" t="s">
        <v>17</v>
      </c>
      <c r="N2429" s="247">
        <v>0.45833333333333331</v>
      </c>
      <c r="O2429" s="247">
        <v>0.66666666666666663</v>
      </c>
      <c r="P2429" s="53">
        <v>10</v>
      </c>
      <c r="Q2429" s="53" t="s">
        <v>550</v>
      </c>
      <c r="R2429" s="53" t="s">
        <v>109</v>
      </c>
      <c r="S2429" s="53" t="s">
        <v>65</v>
      </c>
      <c r="T2429" s="53"/>
      <c r="U2429" s="53" t="s">
        <v>50</v>
      </c>
    </row>
    <row r="2430" spans="1:21" s="186" customFormat="1" ht="14.25" customHeight="1" x14ac:dyDescent="0.25">
      <c r="A2430" s="53" t="str">
        <f>IFERROR(VLOOKUP(D2430,[28]CODIGOS!$A$1:$I$1872,2,0),"CODIGO INVALIDO ")</f>
        <v>ZONA 5</v>
      </c>
      <c r="B2430" s="53" t="str">
        <f>IFERROR(VLOOKUP(D2430,[28]CODIGOS!$A$1:$I$1872,3,0),"CODIGO INVALIDO ")</f>
        <v>LOS RIOS</v>
      </c>
      <c r="C2430" s="53" t="str">
        <f>IFERROR(VLOOKUP(D2430,[28]CODIGOS!$A$1:$I$1872,4,0),"CODIGO INVALIDO ")</f>
        <v>MONTALVO</v>
      </c>
      <c r="D2430" s="53" t="s">
        <v>435</v>
      </c>
      <c r="E2430" s="53" t="str">
        <f>IFERROR(VLOOKUP(D2430,[29]CODIGOS!$A$1:$I$1872,6,0),"CODIGO INVALIDO ")</f>
        <v>BABAHOYO</v>
      </c>
      <c r="F2430" s="53" t="str">
        <f>IFERROR(VLOOKUP(D2430,[29]CODIGOS!$A$1:$I$1872,7,0),"CODIGO INVALIDO ")</f>
        <v>MONTALVO</v>
      </c>
      <c r="G2430" s="53" t="str">
        <f>IFERROR(VLOOKUP(D2430,[29]CODIGOS!$A$1:$I$1872,8,0),"CODIGO INVALIDO ")</f>
        <v>MONTALVO 1</v>
      </c>
      <c r="H2430" s="53" t="s">
        <v>2952</v>
      </c>
      <c r="I2430" s="53">
        <v>-1.78163137496462</v>
      </c>
      <c r="J2430" s="53">
        <v>-79.277802876243499</v>
      </c>
      <c r="K2430" s="246">
        <v>45434</v>
      </c>
      <c r="L2430" s="53" t="s">
        <v>70</v>
      </c>
      <c r="M2430" s="53" t="s">
        <v>17</v>
      </c>
      <c r="N2430" s="247">
        <v>4.1666666666666664E-2</v>
      </c>
      <c r="O2430" s="247">
        <v>0.6875</v>
      </c>
      <c r="P2430" s="53">
        <v>13</v>
      </c>
      <c r="Q2430" s="53" t="s">
        <v>46</v>
      </c>
      <c r="R2430" s="53" t="s">
        <v>109</v>
      </c>
      <c r="S2430" s="53" t="s">
        <v>65</v>
      </c>
      <c r="T2430" s="53"/>
      <c r="U2430" s="53" t="s">
        <v>50</v>
      </c>
    </row>
    <row r="2431" spans="1:21" s="186" customFormat="1" ht="14.25" customHeight="1" x14ac:dyDescent="0.2">
      <c r="A2431" s="53" t="str">
        <f>IFERROR(VLOOKUP(D2431,[28]CODIGOS!$A$1:$I$1872,2,0),"CODIGO INVALIDO ")</f>
        <v>ZONA 5</v>
      </c>
      <c r="B2431" s="53" t="str">
        <f>IFERROR(VLOOKUP(D2431,[28]CODIGOS!$A$1:$I$1872,3,0),"CODIGO INVALIDO ")</f>
        <v>LOS RIOS</v>
      </c>
      <c r="C2431" s="53" t="str">
        <f>IFERROR(VLOOKUP(D2431,[28]CODIGOS!$A$1:$I$1872,4,0),"CODIGO INVALIDO ")</f>
        <v>MONTALVO</v>
      </c>
      <c r="D2431" s="45" t="s">
        <v>435</v>
      </c>
      <c r="E2431" s="53" t="str">
        <f>IFERROR(VLOOKUP(D2431,[29]CODIGOS!$A$1:$I$1872,6,0),"CODIGO INVALIDO ")</f>
        <v>BABAHOYO</v>
      </c>
      <c r="F2431" s="53" t="str">
        <f>IFERROR(VLOOKUP(D2431,[29]CODIGOS!$A$1:$I$1872,7,0),"CODIGO INVALIDO ")</f>
        <v>MONTALVO</v>
      </c>
      <c r="G2431" s="53" t="str">
        <f>IFERROR(VLOOKUP(D2431,[29]CODIGOS!$A$1:$I$1872,8,0),"CODIGO INVALIDO ")</f>
        <v>MONTALVO 1</v>
      </c>
      <c r="H2431" s="53" t="s">
        <v>2953</v>
      </c>
      <c r="I2431" s="53">
        <v>-1.8475006606206701</v>
      </c>
      <c r="J2431" s="53">
        <v>-79.265400262495405</v>
      </c>
      <c r="K2431" s="246">
        <v>45461</v>
      </c>
      <c r="L2431" s="53" t="s">
        <v>70</v>
      </c>
      <c r="M2431" s="53" t="s">
        <v>17</v>
      </c>
      <c r="N2431" s="247">
        <v>0.53125</v>
      </c>
      <c r="O2431" s="247">
        <v>0.5625</v>
      </c>
      <c r="P2431" s="53">
        <v>5.78</v>
      </c>
      <c r="Q2431" s="53" t="s">
        <v>46</v>
      </c>
      <c r="R2431" s="53" t="s">
        <v>109</v>
      </c>
      <c r="S2431" s="53" t="s">
        <v>65</v>
      </c>
      <c r="T2431" s="53"/>
      <c r="U2431" s="53" t="s">
        <v>50</v>
      </c>
    </row>
    <row r="2432" spans="1:21" s="186" customFormat="1" ht="14.25" customHeight="1" x14ac:dyDescent="0.2">
      <c r="A2432" s="53" t="str">
        <f>IFERROR(VLOOKUP(D2432,[28]CODIGOS!$A$1:$I$1872,2,0),"CODIGO INVALIDO ")</f>
        <v>ZONA 5</v>
      </c>
      <c r="B2432" s="53" t="str">
        <f>IFERROR(VLOOKUP(D2432,[28]CODIGOS!$A$1:$I$1872,3,0),"CODIGO INVALIDO ")</f>
        <v>LOS RIOS</v>
      </c>
      <c r="C2432" s="53" t="str">
        <f>IFERROR(VLOOKUP(D2432,[28]CODIGOS!$A$1:$I$1872,4,0),"CODIGO INVALIDO ")</f>
        <v>MONTALVO</v>
      </c>
      <c r="D2432" s="45" t="s">
        <v>435</v>
      </c>
      <c r="E2432" s="53" t="str">
        <f>IFERROR(VLOOKUP(D2432,[29]CODIGOS!$A$1:$I$1872,6,0),"CODIGO INVALIDO ")</f>
        <v>BABAHOYO</v>
      </c>
      <c r="F2432" s="53" t="str">
        <f>IFERROR(VLOOKUP(D2432,[29]CODIGOS!$A$1:$I$1872,7,0),"CODIGO INVALIDO ")</f>
        <v>MONTALVO</v>
      </c>
      <c r="G2432" s="53" t="str">
        <f>IFERROR(VLOOKUP(D2432,[29]CODIGOS!$A$1:$I$1872,8,0),"CODIGO INVALIDO ")</f>
        <v>MONTALVO 1</v>
      </c>
      <c r="H2432" s="53" t="s">
        <v>2954</v>
      </c>
      <c r="I2432" s="53">
        <v>-1.78181449383778</v>
      </c>
      <c r="J2432" s="53">
        <v>-79.2777873406624</v>
      </c>
      <c r="K2432" s="246">
        <v>45461</v>
      </c>
      <c r="L2432" s="53" t="s">
        <v>70</v>
      </c>
      <c r="M2432" s="53" t="s">
        <v>17</v>
      </c>
      <c r="N2432" s="247">
        <v>0.63194444444444442</v>
      </c>
      <c r="O2432" s="247">
        <v>0.66666666666666663</v>
      </c>
      <c r="P2432" s="53">
        <v>10.24</v>
      </c>
      <c r="Q2432" s="53" t="s">
        <v>46</v>
      </c>
      <c r="R2432" s="53" t="s">
        <v>109</v>
      </c>
      <c r="S2432" s="53" t="s">
        <v>65</v>
      </c>
      <c r="T2432" s="53"/>
      <c r="U2432" s="53" t="s">
        <v>50</v>
      </c>
    </row>
    <row r="2433" spans="1:21" s="186" customFormat="1" ht="14.25" customHeight="1" x14ac:dyDescent="0.2">
      <c r="A2433" s="53" t="str">
        <f>IFERROR(VLOOKUP(D2433,[28]CODIGOS!$A$1:$I$1872,2,0),"CODIGO INVALIDO ")</f>
        <v>ZONA 5</v>
      </c>
      <c r="B2433" s="53" t="str">
        <f>IFERROR(VLOOKUP(D2433,[28]CODIGOS!$A$1:$I$1872,3,0),"CODIGO INVALIDO ")</f>
        <v>LOS RIOS</v>
      </c>
      <c r="C2433" s="53" t="str">
        <f>IFERROR(VLOOKUP(D2433,[28]CODIGOS!$A$1:$I$1872,4,0),"CODIGO INVALIDO ")</f>
        <v>MOCACHE</v>
      </c>
      <c r="D2433" s="45" t="s">
        <v>291</v>
      </c>
      <c r="E2433" s="53" t="str">
        <f>IFERROR(VLOOKUP(D2433,[29]CODIGOS!$A$1:$I$1872,6,0),"CODIGO INVALIDO ")</f>
        <v>QUEVEDO</v>
      </c>
      <c r="F2433" s="53" t="str">
        <f>IFERROR(VLOOKUP(D2433,[29]CODIGOS!$A$1:$I$1872,7,0),"CODIGO INVALIDO ")</f>
        <v>MOCACHE</v>
      </c>
      <c r="G2433" s="53" t="str">
        <f>IFERROR(VLOOKUP(D2433,[29]CODIGOS!$A$1:$I$1872,8,0),"CODIGO INVALIDO ")</f>
        <v>MOCACHE 2</v>
      </c>
      <c r="H2433" s="53" t="s">
        <v>2955</v>
      </c>
      <c r="I2433" s="53">
        <v>-1.16373047028163</v>
      </c>
      <c r="J2433" s="53">
        <f>-79.5169830322265</f>
        <v>-79.516983032226506</v>
      </c>
      <c r="K2433" s="246">
        <v>45464</v>
      </c>
      <c r="L2433" s="53" t="s">
        <v>70</v>
      </c>
      <c r="M2433" s="53" t="s">
        <v>17</v>
      </c>
      <c r="N2433" s="247">
        <v>0.49583333333333335</v>
      </c>
      <c r="O2433" s="247" t="s">
        <v>2264</v>
      </c>
      <c r="P2433" s="53">
        <v>4.26</v>
      </c>
      <c r="Q2433" s="53" t="s">
        <v>46</v>
      </c>
      <c r="R2433" s="53" t="s">
        <v>47</v>
      </c>
      <c r="S2433" s="53" t="s">
        <v>329</v>
      </c>
      <c r="T2433" s="53"/>
      <c r="U2433" s="53" t="s">
        <v>50</v>
      </c>
    </row>
    <row r="2434" spans="1:21" s="186" customFormat="1" ht="14.25" customHeight="1" x14ac:dyDescent="0.25">
      <c r="A2434" s="53" t="str">
        <f>IFERROR(VLOOKUP(D2434,[28]CODIGOS!$A$1:$I$1872,2,0),"CODIGO INVALIDO ")</f>
        <v>ZONA 5</v>
      </c>
      <c r="B2434" s="53" t="str">
        <f>IFERROR(VLOOKUP(D2434,[28]CODIGOS!$A$1:$I$1872,3,0),"CODIGO INVALIDO ")</f>
        <v>LOS RIOS</v>
      </c>
      <c r="C2434" s="53" t="str">
        <f>IFERROR(VLOOKUP(D2434,[28]CODIGOS!$A$1:$I$1872,4,0),"CODIGO INVALIDO ")</f>
        <v>QUEVEDO</v>
      </c>
      <c r="D2434" s="53" t="s">
        <v>2956</v>
      </c>
      <c r="E2434" s="53" t="str">
        <f>IFERROR(VLOOKUP(D2434,[29]CODIGOS!$A$1:$I$1872,6,0),"CODIGO INVALIDO ")</f>
        <v>QUEVEDO</v>
      </c>
      <c r="F2434" s="53" t="str">
        <f>IFERROR(VLOOKUP(D2434,[29]CODIGOS!$A$1:$I$1872,7,0),"CODIGO INVALIDO ")</f>
        <v>CONTROL</v>
      </c>
      <c r="G2434" s="53" t="str">
        <f>IFERROR(VLOOKUP(D2434,[29]CODIGOS!$A$1:$I$1872,8,0),"CODIGO INVALIDO ")</f>
        <v>CONTROL 2</v>
      </c>
      <c r="H2434" s="53" t="s">
        <v>2957</v>
      </c>
      <c r="I2434" s="53">
        <v>-1.9951246119839301</v>
      </c>
      <c r="J2434" s="53">
        <f>-79.5013296604156</f>
        <v>-79.501329660415607</v>
      </c>
      <c r="K2434" s="246">
        <v>45465</v>
      </c>
      <c r="L2434" s="53" t="s">
        <v>70</v>
      </c>
      <c r="M2434" s="53" t="s">
        <v>17</v>
      </c>
      <c r="N2434" s="247">
        <v>0.80555555555555547</v>
      </c>
      <c r="O2434" s="247" t="s">
        <v>2264</v>
      </c>
      <c r="P2434" s="53">
        <v>14.76</v>
      </c>
      <c r="Q2434" s="53" t="s">
        <v>46</v>
      </c>
      <c r="R2434" s="53" t="s">
        <v>109</v>
      </c>
      <c r="S2434" s="53" t="s">
        <v>65</v>
      </c>
      <c r="T2434" s="53"/>
      <c r="U2434" s="53" t="s">
        <v>50</v>
      </c>
    </row>
    <row r="2435" spans="1:21" s="186" customFormat="1" ht="14.25" customHeight="1" x14ac:dyDescent="0.2">
      <c r="A2435" s="53" t="str">
        <f>IFERROR(VLOOKUP(D2435,[28]CODIGOS!$A$1:$I$1872,2,0),"CODIGO INVALIDO ")</f>
        <v>ZONA 5</v>
      </c>
      <c r="B2435" s="53" t="str">
        <f>IFERROR(VLOOKUP(D2435,[28]CODIGOS!$A$1:$I$1872,3,0),"CODIGO INVALIDO ")</f>
        <v>LOS RIOS</v>
      </c>
      <c r="C2435" s="53" t="str">
        <f>IFERROR(VLOOKUP(D2435,[28]CODIGOS!$A$1:$I$1872,4,0),"CODIGO INVALIDO ")</f>
        <v>VALENCIA</v>
      </c>
      <c r="D2435" s="45" t="s">
        <v>2016</v>
      </c>
      <c r="E2435" s="53" t="str">
        <f>IFERROR(VLOOKUP(D2435,[29]CODIGOS!$A$1:$I$1872,6,0),"CODIGO INVALIDO ")</f>
        <v>BUENA FE</v>
      </c>
      <c r="F2435" s="53" t="str">
        <f>IFERROR(VLOOKUP(D2435,[29]CODIGOS!$A$1:$I$1872,7,0),"CODIGO INVALIDO ")</f>
        <v>VALENCIA</v>
      </c>
      <c r="G2435" s="53" t="str">
        <f>IFERROR(VLOOKUP(D2435,[29]CODIGOS!$A$1:$I$1872,8,0),"CODIGO INVALIDO ")</f>
        <v>VALENCIA 1</v>
      </c>
      <c r="H2435" s="53" t="s">
        <v>2945</v>
      </c>
      <c r="I2435" s="53">
        <v>-0.96888210890374904</v>
      </c>
      <c r="J2435" s="53">
        <f>-79.4149161155551</f>
        <v>-79.414916115555101</v>
      </c>
      <c r="K2435" s="246">
        <v>45491</v>
      </c>
      <c r="L2435" s="53" t="s">
        <v>70</v>
      </c>
      <c r="M2435" s="53" t="s">
        <v>17</v>
      </c>
      <c r="N2435" s="247">
        <v>0.47916666666666669</v>
      </c>
      <c r="O2435" s="247">
        <v>0.63194444444444442</v>
      </c>
      <c r="P2435" s="53">
        <v>25</v>
      </c>
      <c r="Q2435" s="53" t="s">
        <v>550</v>
      </c>
      <c r="R2435" s="53" t="s">
        <v>109</v>
      </c>
      <c r="S2435" s="53" t="s">
        <v>65</v>
      </c>
      <c r="T2435" s="53"/>
      <c r="U2435" s="53" t="s">
        <v>50</v>
      </c>
    </row>
    <row r="2436" spans="1:21" s="186" customFormat="1" ht="14.25" customHeight="1" x14ac:dyDescent="0.2">
      <c r="A2436" s="53" t="str">
        <f>IFERROR(VLOOKUP(D2436,[28]CODIGOS!$A$1:$I$1872,2,0),"CODIGO INVALIDO ")</f>
        <v>ZONA 5</v>
      </c>
      <c r="B2436" s="53" t="str">
        <f>IFERROR(VLOOKUP(D2436,[28]CODIGOS!$A$1:$I$1872,3,0),"CODIGO INVALIDO ")</f>
        <v>LOS RIOS</v>
      </c>
      <c r="C2436" s="53" t="str">
        <f>IFERROR(VLOOKUP(D2436,[28]CODIGOS!$A$1:$I$1872,4,0),"CODIGO INVALIDO ")</f>
        <v>QUEVEDO</v>
      </c>
      <c r="D2436" s="45" t="s">
        <v>723</v>
      </c>
      <c r="E2436" s="53" t="str">
        <f>IFERROR(VLOOKUP(D2436,[29]CODIGOS!$A$1:$I$1872,6,0),"CODIGO INVALIDO ")</f>
        <v>QUEVEDO</v>
      </c>
      <c r="F2436" s="53" t="str">
        <f>IFERROR(VLOOKUP(D2436,[29]CODIGOS!$A$1:$I$1872,7,0),"CODIGO INVALIDO ")</f>
        <v>SAN CARLOS</v>
      </c>
      <c r="G2436" s="53" t="str">
        <f>IFERROR(VLOOKUP(D2436,[29]CODIGOS!$A$1:$I$1872,8,0),"CODIGO INVALIDO ")</f>
        <v>SAN CARLOS 1</v>
      </c>
      <c r="H2436" s="53" t="s">
        <v>2958</v>
      </c>
      <c r="I2436" s="53">
        <v>-0.73106450921074895</v>
      </c>
      <c r="J2436" s="53">
        <f>-79.473670721054</f>
        <v>-79.473670721054006</v>
      </c>
      <c r="K2436" s="246">
        <v>45495</v>
      </c>
      <c r="L2436" s="53" t="s">
        <v>70</v>
      </c>
      <c r="M2436" s="53" t="s">
        <v>17</v>
      </c>
      <c r="N2436" s="247">
        <v>0.70833333333333337</v>
      </c>
      <c r="O2436" s="247">
        <v>0.79166666666666663</v>
      </c>
      <c r="P2436" s="53">
        <v>90.61</v>
      </c>
      <c r="Q2436" s="53" t="s">
        <v>550</v>
      </c>
      <c r="R2436" s="53" t="s">
        <v>109</v>
      </c>
      <c r="S2436" s="53" t="s">
        <v>65</v>
      </c>
      <c r="T2436" s="53"/>
      <c r="U2436" s="53" t="s">
        <v>50</v>
      </c>
    </row>
    <row r="2437" spans="1:21" s="186" customFormat="1" ht="14.25" customHeight="1" x14ac:dyDescent="0.25">
      <c r="A2437" s="53" t="str">
        <f>IFERROR(VLOOKUP(D2437,[28]CODIGOS!$A$1:$I$1872,2,0),"CODIGO INVALIDO ")</f>
        <v>ZONA 5</v>
      </c>
      <c r="B2437" s="53" t="str">
        <f>IFERROR(VLOOKUP(D2437,[28]CODIGOS!$A$1:$I$1872,3,0),"CODIGO INVALIDO ")</f>
        <v>LOS RIOS</v>
      </c>
      <c r="C2437" s="53" t="str">
        <f>IFERROR(VLOOKUP(D2437,[28]CODIGOS!$A$1:$I$1872,4,0),"CODIGO INVALIDO ")</f>
        <v>VINCES</v>
      </c>
      <c r="D2437" s="53" t="s">
        <v>2959</v>
      </c>
      <c r="E2437" s="53" t="str">
        <f>IFERROR(VLOOKUP(D2437,[29]CODIGOS!$A$1:$I$1872,6,0),"CODIGO INVALIDO ")</f>
        <v>VINCES</v>
      </c>
      <c r="F2437" s="53" t="str">
        <f>IFERROR(VLOOKUP(D2437,[29]CODIGOS!$A$1:$I$1872,7,0),"CODIGO INVALIDO ")</f>
        <v>VINCES SUR</v>
      </c>
      <c r="G2437" s="53" t="str">
        <f>IFERROR(VLOOKUP(D2437,[29]CODIGOS!$A$1:$I$1872,8,0),"CODIGO INVALIDO ")</f>
        <v>VINCES SUR 1</v>
      </c>
      <c r="H2437" s="53" t="s">
        <v>2960</v>
      </c>
      <c r="I2437" s="53">
        <v>-1.5524442489780499</v>
      </c>
      <c r="J2437" s="53">
        <f>-79.7495412826538</f>
        <v>-79.749541282653794</v>
      </c>
      <c r="K2437" s="246">
        <v>45519</v>
      </c>
      <c r="L2437" s="53" t="s">
        <v>70</v>
      </c>
      <c r="M2437" s="53" t="s">
        <v>17</v>
      </c>
      <c r="N2437" s="247">
        <v>0.51388888888888884</v>
      </c>
      <c r="O2437" s="247" t="s">
        <v>2245</v>
      </c>
      <c r="P2437" s="53">
        <v>6</v>
      </c>
      <c r="Q2437" s="53" t="s">
        <v>550</v>
      </c>
      <c r="R2437" s="53" t="s">
        <v>109</v>
      </c>
      <c r="S2437" s="53" t="s">
        <v>65</v>
      </c>
      <c r="T2437" s="53"/>
      <c r="U2437" s="53" t="s">
        <v>50</v>
      </c>
    </row>
    <row r="2438" spans="1:21" s="186" customFormat="1" ht="14.25" customHeight="1" x14ac:dyDescent="0.25">
      <c r="A2438" s="53" t="str">
        <f>IFERROR(VLOOKUP(D2438,[28]CODIGOS!$A$1:$I$1872,2,0),"CODIGO INVALIDO ")</f>
        <v>ZONA 5</v>
      </c>
      <c r="B2438" s="53" t="str">
        <f>IFERROR(VLOOKUP(D2438,[28]CODIGOS!$A$1:$I$1872,3,0),"CODIGO INVALIDO ")</f>
        <v>LOS RIOS</v>
      </c>
      <c r="C2438" s="53" t="str">
        <f>IFERROR(VLOOKUP(D2438,[28]CODIGOS!$A$1:$I$1872,4,0),"CODIGO INVALIDO ")</f>
        <v>BABAHOYO</v>
      </c>
      <c r="D2438" s="53" t="s">
        <v>2961</v>
      </c>
      <c r="E2438" s="53" t="str">
        <f>IFERROR(VLOOKUP(D2438,[29]CODIGOS!$A$1:$I$1872,6,0),"CODIGO INVALIDO ")</f>
        <v>BABAHOYO</v>
      </c>
      <c r="F2438" s="53" t="str">
        <f>IFERROR(VLOOKUP(D2438,[29]CODIGOS!$A$1:$I$1872,7,0),"CODIGO INVALIDO ")</f>
        <v>MATA DE CACAO</v>
      </c>
      <c r="G2438" s="53" t="str">
        <f>IFERROR(VLOOKUP(D2438,[29]CODIGOS!$A$1:$I$1872,8,0),"CODIGO INVALIDO ")</f>
        <v>MATA DE CACAO 4</v>
      </c>
      <c r="H2438" s="53" t="s">
        <v>2962</v>
      </c>
      <c r="I2438" s="53">
        <v>-1.9884946179</v>
      </c>
      <c r="J2438" s="53">
        <v>-79.294917902679998</v>
      </c>
      <c r="K2438" s="246">
        <v>45530</v>
      </c>
      <c r="L2438" s="53" t="s">
        <v>70</v>
      </c>
      <c r="M2438" s="53" t="s">
        <v>17</v>
      </c>
      <c r="N2438" s="247">
        <v>0.43055555555555558</v>
      </c>
      <c r="O2438" s="247">
        <v>0.52083333333333337</v>
      </c>
      <c r="P2438" s="53">
        <v>480</v>
      </c>
      <c r="Q2438" s="53" t="s">
        <v>46</v>
      </c>
      <c r="R2438" s="53" t="s">
        <v>109</v>
      </c>
      <c r="S2438" s="53" t="s">
        <v>372</v>
      </c>
      <c r="T2438" s="53"/>
      <c r="U2438" s="53" t="s">
        <v>50</v>
      </c>
    </row>
    <row r="2439" spans="1:21" s="186" customFormat="1" ht="14.25" customHeight="1" x14ac:dyDescent="0.25">
      <c r="A2439" s="53" t="str">
        <f>IFERROR(VLOOKUP(D2439,[28]CODIGOS!$A$1:$I$1872,2,0),"CODIGO INVALIDO ")</f>
        <v>ZONA 5</v>
      </c>
      <c r="B2439" s="53" t="str">
        <f>IFERROR(VLOOKUP(D2439,[28]CODIGOS!$A$1:$I$1872,3,0),"CODIGO INVALIDO ")</f>
        <v>LOS RIOS</v>
      </c>
      <c r="C2439" s="53" t="str">
        <f>IFERROR(VLOOKUP(D2439,[28]CODIGOS!$A$1:$I$1872,4,0),"CODIGO INVALIDO ")</f>
        <v>PALENQUE</v>
      </c>
      <c r="D2439" s="53" t="s">
        <v>2014</v>
      </c>
      <c r="E2439" s="53" t="str">
        <f>IFERROR(VLOOKUP(D2439,[29]CODIGOS!$A$1:$I$1872,6,0),"CODIGO INVALIDO ")</f>
        <v>VINCES</v>
      </c>
      <c r="F2439" s="53" t="str">
        <f>IFERROR(VLOOKUP(D2439,[29]CODIGOS!$A$1:$I$1872,7,0),"CODIGO INVALIDO ")</f>
        <v>PALENQUE</v>
      </c>
      <c r="G2439" s="53" t="str">
        <f>IFERROR(VLOOKUP(D2439,[29]CODIGOS!$A$1:$I$1872,8,0),"CODIGO INVALIDO ")</f>
        <v>PALENQUE 1</v>
      </c>
      <c r="H2439" s="53" t="s">
        <v>2963</v>
      </c>
      <c r="I2439" s="53">
        <v>-1.6044119999999999</v>
      </c>
      <c r="J2439" s="53">
        <v>-79.701504</v>
      </c>
      <c r="K2439" s="246">
        <v>45560</v>
      </c>
      <c r="L2439" s="53" t="s">
        <v>70</v>
      </c>
      <c r="M2439" s="53" t="s">
        <v>17</v>
      </c>
      <c r="N2439" s="247">
        <v>0.77083333333333337</v>
      </c>
      <c r="O2439" s="247">
        <v>0.8125</v>
      </c>
      <c r="P2439" s="53">
        <v>19.940000000000001</v>
      </c>
      <c r="Q2439" s="53" t="s">
        <v>550</v>
      </c>
      <c r="R2439" s="53" t="s">
        <v>47</v>
      </c>
      <c r="S2439" s="53" t="s">
        <v>187</v>
      </c>
      <c r="T2439" s="53"/>
      <c r="U2439" s="53" t="s">
        <v>50</v>
      </c>
    </row>
    <row r="2440" spans="1:21" s="186" customFormat="1" ht="14.25" customHeight="1" x14ac:dyDescent="0.25">
      <c r="A2440" s="53" t="str">
        <f>IFERROR(VLOOKUP(D2440,[28]CODIGOS!$A$1:$I$1872,2,0),"CODIGO INVALIDO ")</f>
        <v>ZONA 5</v>
      </c>
      <c r="B2440" s="53" t="str">
        <f>IFERROR(VLOOKUP(D2440,[28]CODIGOS!$A$1:$I$1872,3,0),"CODIGO INVALIDO ")</f>
        <v>LOS RIOS</v>
      </c>
      <c r="C2440" s="53" t="str">
        <f>IFERROR(VLOOKUP(D2440,[28]CODIGOS!$A$1:$I$1872,4,0),"CODIGO INVALIDO ")</f>
        <v>BABA</v>
      </c>
      <c r="D2440" s="53" t="s">
        <v>2964</v>
      </c>
      <c r="E2440" s="53" t="str">
        <f>IFERROR(VLOOKUP(D2440,[29]CODIGOS!$A$1:$I$1872,6,0),"CODIGO INVALIDO ")</f>
        <v>BABAHOYO</v>
      </c>
      <c r="F2440" s="53" t="str">
        <f>IFERROR(VLOOKUP(D2440,[29]CODIGOS!$A$1:$I$1872,7,0),"CODIGO INVALIDO ")</f>
        <v>BABA</v>
      </c>
      <c r="G2440" s="53" t="str">
        <f>IFERROR(VLOOKUP(D2440,[29]CODIGOS!$A$1:$I$1872,8,0),"CODIGO INVALIDO ")</f>
        <v>BABA 1</v>
      </c>
      <c r="H2440" s="53" t="s">
        <v>2965</v>
      </c>
      <c r="I2440" s="53">
        <v>-1.7953902815</v>
      </c>
      <c r="J2440" s="53">
        <v>-79.642110453000001</v>
      </c>
      <c r="K2440" s="246">
        <v>45561</v>
      </c>
      <c r="L2440" s="53" t="s">
        <v>70</v>
      </c>
      <c r="M2440" s="53" t="s">
        <v>17</v>
      </c>
      <c r="N2440" s="247">
        <v>0.625</v>
      </c>
      <c r="O2440" s="247">
        <v>0.70833333333333337</v>
      </c>
      <c r="P2440" s="53">
        <v>235.54</v>
      </c>
      <c r="Q2440" s="53" t="s">
        <v>46</v>
      </c>
      <c r="R2440" s="53" t="s">
        <v>47</v>
      </c>
      <c r="S2440" s="53" t="s">
        <v>187</v>
      </c>
      <c r="T2440" s="53" t="s">
        <v>448</v>
      </c>
      <c r="U2440" s="53" t="s">
        <v>50</v>
      </c>
    </row>
    <row r="2441" spans="1:21" s="186" customFormat="1" ht="14.25" customHeight="1" x14ac:dyDescent="0.25">
      <c r="A2441" s="53" t="str">
        <f>IFERROR(VLOOKUP(D2441,[28]CODIGOS!$A$1:$I$1872,2,0),"CODIGO INVALIDO ")</f>
        <v>ZONA 5</v>
      </c>
      <c r="B2441" s="53" t="str">
        <f>IFERROR(VLOOKUP(D2441,[28]CODIGOS!$A$1:$I$1872,3,0),"CODIGO INVALIDO ")</f>
        <v>LOS RIOS</v>
      </c>
      <c r="C2441" s="53" t="str">
        <f>IFERROR(VLOOKUP(D2441,[28]CODIGOS!$A$1:$I$1872,4,0),"CODIGO INVALIDO ")</f>
        <v>BUENA FE</v>
      </c>
      <c r="D2441" s="53" t="s">
        <v>393</v>
      </c>
      <c r="E2441" s="53" t="str">
        <f>IFERROR(VLOOKUP(D2441,[29]CODIGOS!$A$1:$I$1872,6,0),"CODIGO INVALIDO ")</f>
        <v>BUENA FE</v>
      </c>
      <c r="F2441" s="53" t="str">
        <f>IFERROR(VLOOKUP(D2441,[29]CODIGOS!$A$1:$I$1872,7,0),"CODIGO INVALIDO ")</f>
        <v>BUENA FE ESTE</v>
      </c>
      <c r="G2441" s="53" t="str">
        <f>IFERROR(VLOOKUP(D2441,[29]CODIGOS!$A$1:$I$1872,8,0),"CODIGO INVALIDO ")</f>
        <v>BUENA FE ESTE 1</v>
      </c>
      <c r="H2441" s="53" t="s">
        <v>2966</v>
      </c>
      <c r="I2441" s="53">
        <v>-0.87275706072000003</v>
      </c>
      <c r="J2441" s="53">
        <v>-79.488208293910006</v>
      </c>
      <c r="K2441" s="246">
        <v>45568</v>
      </c>
      <c r="L2441" s="53" t="s">
        <v>70</v>
      </c>
      <c r="M2441" s="53" t="s">
        <v>17</v>
      </c>
      <c r="N2441" s="247">
        <v>0.66666666666666663</v>
      </c>
      <c r="O2441" s="247">
        <v>0.70833333333333337</v>
      </c>
      <c r="P2441" s="53">
        <v>28.06</v>
      </c>
      <c r="Q2441" s="53" t="s">
        <v>46</v>
      </c>
      <c r="R2441" s="53" t="s">
        <v>47</v>
      </c>
      <c r="S2441" s="53" t="s">
        <v>2552</v>
      </c>
      <c r="T2441" s="53" t="s">
        <v>645</v>
      </c>
      <c r="U2441" s="53" t="s">
        <v>50</v>
      </c>
    </row>
    <row r="2442" spans="1:21" s="186" customFormat="1" ht="14.25" customHeight="1" x14ac:dyDescent="0.25">
      <c r="A2442" s="53" t="str">
        <f>IFERROR(VLOOKUP(D2442,[28]CODIGOS!$A$1:$I$1872,2,0),"CODIGO INVALIDO ")</f>
        <v>ZONA 5</v>
      </c>
      <c r="B2442" s="53" t="str">
        <f>IFERROR(VLOOKUP(D2442,[28]CODIGOS!$A$1:$I$1872,3,0),"CODIGO INVALIDO ")</f>
        <v>LOS RIOS</v>
      </c>
      <c r="C2442" s="53" t="str">
        <f>IFERROR(VLOOKUP(D2442,[28]CODIGOS!$A$1:$I$1872,4,0),"CODIGO INVALIDO ")</f>
        <v>BABAHOYO</v>
      </c>
      <c r="D2442" s="53" t="s">
        <v>606</v>
      </c>
      <c r="E2442" s="53" t="str">
        <f>IFERROR(VLOOKUP(D2442,[29]CODIGOS!$A$1:$I$1872,6,0),"CODIGO INVALIDO ")</f>
        <v>BABAHOYO</v>
      </c>
      <c r="F2442" s="53" t="str">
        <f>IFERROR(VLOOKUP(D2442,[29]CODIGOS!$A$1:$I$1872,7,0),"CODIGO INVALIDO ")</f>
        <v>CENTRO</v>
      </c>
      <c r="G2442" s="53" t="str">
        <f>IFERROR(VLOOKUP(D2442,[29]CODIGOS!$A$1:$I$1872,8,0),"CODIGO INVALIDO ")</f>
        <v>CENTRO 1</v>
      </c>
      <c r="H2442" s="53" t="s">
        <v>2967</v>
      </c>
      <c r="I2442" s="53">
        <v>-1.7856510742090299</v>
      </c>
      <c r="J2442" s="53">
        <v>-79.497248904962603</v>
      </c>
      <c r="K2442" s="246">
        <v>45589</v>
      </c>
      <c r="L2442" s="53" t="s">
        <v>70</v>
      </c>
      <c r="M2442" s="53" t="s">
        <v>17</v>
      </c>
      <c r="N2442" s="247">
        <v>0.53541666666666665</v>
      </c>
      <c r="O2442" s="247">
        <v>0.75</v>
      </c>
      <c r="P2442" s="53">
        <v>4.5</v>
      </c>
      <c r="Q2442" s="53" t="s">
        <v>550</v>
      </c>
      <c r="R2442" s="53" t="s">
        <v>47</v>
      </c>
      <c r="S2442" s="53" t="s">
        <v>187</v>
      </c>
      <c r="T2442" s="53"/>
      <c r="U2442" s="53" t="s">
        <v>50</v>
      </c>
    </row>
    <row r="2443" spans="1:21" s="186" customFormat="1" ht="14.25" customHeight="1" x14ac:dyDescent="0.25">
      <c r="A2443" s="53" t="str">
        <f>IFERROR(VLOOKUP(D2443,[28]CODIGOS!$A$1:$I$1872,2,0),"CODIGO INVALIDO ")</f>
        <v>ZONA 5</v>
      </c>
      <c r="B2443" s="53" t="str">
        <f>IFERROR(VLOOKUP(D2443,[28]CODIGOS!$A$1:$I$1872,3,0),"CODIGO INVALIDO ")</f>
        <v>LOS RIOS</v>
      </c>
      <c r="C2443" s="53" t="str">
        <f>IFERROR(VLOOKUP(D2443,[28]CODIGOS!$A$1:$I$1872,4,0),"CODIGO INVALIDO ")</f>
        <v>VENTANAS</v>
      </c>
      <c r="D2443" s="53" t="s">
        <v>2968</v>
      </c>
      <c r="E2443" s="53" t="str">
        <f>IFERROR(VLOOKUP(D2443,[29]CODIGOS!$A$1:$I$1872,6,0),"CODIGO INVALIDO ")</f>
        <v>VENTANAS</v>
      </c>
      <c r="F2443" s="53" t="str">
        <f>IFERROR(VLOOKUP(D2443,[29]CODIGOS!$A$1:$I$1872,7,0),"CODIGO INVALIDO ")</f>
        <v>ZAPOTAL</v>
      </c>
      <c r="G2443" s="53" t="str">
        <f>IFERROR(VLOOKUP(D2443,[29]CODIGOS!$A$1:$I$1872,8,0),"CODIGO INVALIDO ")</f>
        <v>ZAPOTAL 1</v>
      </c>
      <c r="H2443" s="53" t="s">
        <v>2969</v>
      </c>
      <c r="I2443" s="53">
        <v>-0.96322585500000002</v>
      </c>
      <c r="J2443" s="53">
        <v>-79.419960878599994</v>
      </c>
      <c r="K2443" s="246">
        <v>45608</v>
      </c>
      <c r="L2443" s="53" t="s">
        <v>70</v>
      </c>
      <c r="M2443" s="53" t="s">
        <v>17</v>
      </c>
      <c r="N2443" s="247">
        <v>0.60416666666666663</v>
      </c>
      <c r="O2443" s="247">
        <v>0.64583333333333337</v>
      </c>
      <c r="P2443" s="53">
        <v>16.34</v>
      </c>
      <c r="Q2443" s="53" t="s">
        <v>550</v>
      </c>
      <c r="R2443" s="53" t="s">
        <v>109</v>
      </c>
      <c r="S2443" s="53" t="s">
        <v>65</v>
      </c>
      <c r="T2443" s="53"/>
      <c r="U2443" s="53" t="s">
        <v>50</v>
      </c>
    </row>
    <row r="2444" spans="1:21" s="186" customFormat="1" ht="14.25" customHeight="1" x14ac:dyDescent="0.25">
      <c r="A2444" s="53" t="str">
        <f>IFERROR(VLOOKUP(D2444,[28]CODIGOS!$A$1:$I$1872,2,0),"CODIGO INVALIDO ")</f>
        <v>ZONA 5</v>
      </c>
      <c r="B2444" s="53" t="str">
        <f>IFERROR(VLOOKUP(D2444,[28]CODIGOS!$A$1:$I$1872,3,0),"CODIGO INVALIDO ")</f>
        <v>LOS RIOS</v>
      </c>
      <c r="C2444" s="53" t="str">
        <f>IFERROR(VLOOKUP(D2444,[28]CODIGOS!$A$1:$I$1872,4,0),"CODIGO INVALIDO ")</f>
        <v>PUEBLOVIEJO</v>
      </c>
      <c r="D2444" s="53" t="s">
        <v>2022</v>
      </c>
      <c r="E2444" s="53" t="str">
        <f>IFERROR(VLOOKUP(D2444,[29]CODIGOS!$A$1:$I$1872,6,0),"CODIGO INVALIDO ")</f>
        <v>PUEBLOVIEJO</v>
      </c>
      <c r="F2444" s="53" t="str">
        <f>IFERROR(VLOOKUP(D2444,[29]CODIGOS!$A$1:$I$1872,7,0),"CODIGO INVALIDO ")</f>
        <v>PUEBLO VIEJO</v>
      </c>
      <c r="G2444" s="53" t="str">
        <f>IFERROR(VLOOKUP(D2444,[29]CODIGOS!$A$1:$I$1872,8,0),"CODIGO INVALIDO ")</f>
        <v>PUEBLO VIEJO 1</v>
      </c>
      <c r="H2444" s="53" t="s">
        <v>2970</v>
      </c>
      <c r="I2444" s="53">
        <v>-1.5528706000000001</v>
      </c>
      <c r="J2444" s="53">
        <v>-79.528669399999998</v>
      </c>
      <c r="K2444" s="246">
        <v>45612</v>
      </c>
      <c r="L2444" s="53" t="s">
        <v>70</v>
      </c>
      <c r="M2444" s="53" t="s">
        <v>17</v>
      </c>
      <c r="N2444" s="247">
        <v>0.4375</v>
      </c>
      <c r="O2444" s="247">
        <v>0.52083333333333337</v>
      </c>
      <c r="P2444" s="53">
        <v>68.73</v>
      </c>
      <c r="Q2444" s="53" t="s">
        <v>550</v>
      </c>
      <c r="R2444" s="53" t="s">
        <v>109</v>
      </c>
      <c r="S2444" s="53" t="s">
        <v>65</v>
      </c>
      <c r="T2444" s="53"/>
      <c r="U2444" s="53" t="s">
        <v>50</v>
      </c>
    </row>
    <row r="2445" spans="1:21" s="186" customFormat="1" ht="14.25" customHeight="1" x14ac:dyDescent="0.25">
      <c r="A2445" s="53" t="str">
        <f>IFERROR(VLOOKUP(D2445,[28]CODIGOS!$A$1:$I$1872,2,0),"CODIGO INVALIDO ")</f>
        <v>ZONA 5</v>
      </c>
      <c r="B2445" s="53" t="str">
        <f>IFERROR(VLOOKUP(D2445,[28]CODIGOS!$A$1:$I$1872,3,0),"CODIGO INVALIDO ")</f>
        <v>LOS RIOS</v>
      </c>
      <c r="C2445" s="53" t="str">
        <f>IFERROR(VLOOKUP(D2445,[28]CODIGOS!$A$1:$I$1872,4,0),"CODIGO INVALIDO ")</f>
        <v>VENTANAS</v>
      </c>
      <c r="D2445" s="53" t="s">
        <v>2971</v>
      </c>
      <c r="E2445" s="53" t="str">
        <f>IFERROR(VLOOKUP(D2445,[29]CODIGOS!$A$1:$I$1872,6,0),"CODIGO INVALIDO ")</f>
        <v>VENTANAS</v>
      </c>
      <c r="F2445" s="53" t="str">
        <f>IFERROR(VLOOKUP(D2445,[29]CODIGOS!$A$1:$I$1872,7,0),"CODIGO INVALIDO ")</f>
        <v>VENTANAS NORTE</v>
      </c>
      <c r="G2445" s="53" t="str">
        <f>IFERROR(VLOOKUP(D2445,[29]CODIGOS!$A$1:$I$1872,8,0),"CODIGO INVALIDO ")</f>
        <v>VENTANAS NORTE 1</v>
      </c>
      <c r="H2445" s="53" t="s">
        <v>2972</v>
      </c>
      <c r="I2445" s="53">
        <v>-1.4376180000000001</v>
      </c>
      <c r="J2445" s="53">
        <v>-79.461202999999998</v>
      </c>
      <c r="K2445" s="246">
        <v>45626</v>
      </c>
      <c r="L2445" s="53" t="s">
        <v>70</v>
      </c>
      <c r="M2445" s="53" t="s">
        <v>17</v>
      </c>
      <c r="N2445" s="247">
        <v>0.45833333333333331</v>
      </c>
      <c r="O2445" s="247">
        <v>0.5</v>
      </c>
      <c r="P2445" s="53">
        <v>12.96</v>
      </c>
      <c r="Q2445" s="53" t="s">
        <v>550</v>
      </c>
      <c r="R2445" s="53" t="s">
        <v>47</v>
      </c>
      <c r="S2445" s="53" t="s">
        <v>187</v>
      </c>
      <c r="T2445" s="53" t="s">
        <v>120</v>
      </c>
      <c r="U2445" s="53" t="s">
        <v>50</v>
      </c>
    </row>
    <row r="2446" spans="1:21" s="186" customFormat="1" ht="14.25" customHeight="1" x14ac:dyDescent="0.25">
      <c r="A2446" s="53" t="str">
        <f>IFERROR(VLOOKUP(D2446,[28]CODIGOS!$A$1:$I$1872,2,0),"CODIGO INVALIDO ")</f>
        <v>ZONA 5</v>
      </c>
      <c r="B2446" s="53" t="str">
        <f>IFERROR(VLOOKUP(D2446,[28]CODIGOS!$A$1:$I$1872,3,0),"CODIGO INVALIDO ")</f>
        <v>LOS RIOS</v>
      </c>
      <c r="C2446" s="53" t="str">
        <f>IFERROR(VLOOKUP(D2446,[28]CODIGOS!$A$1:$I$1872,4,0),"CODIGO INVALIDO ")</f>
        <v>MONTALVO</v>
      </c>
      <c r="D2446" s="53" t="s">
        <v>435</v>
      </c>
      <c r="E2446" s="53" t="str">
        <f>IFERROR(VLOOKUP(D2446,[29]CODIGOS!$A$1:$I$1872,6,0),"CODIGO INVALIDO ")</f>
        <v>BABAHOYO</v>
      </c>
      <c r="F2446" s="53" t="str">
        <f>IFERROR(VLOOKUP(D2446,[29]CODIGOS!$A$1:$I$1872,7,0),"CODIGO INVALIDO ")</f>
        <v>MONTALVO</v>
      </c>
      <c r="G2446" s="53" t="str">
        <f>IFERROR(VLOOKUP(D2446,[29]CODIGOS!$A$1:$I$1872,8,0),"CODIGO INVALIDO ")</f>
        <v>MONTALVO 1</v>
      </c>
      <c r="H2446" s="53" t="s">
        <v>2973</v>
      </c>
      <c r="I2446" s="53">
        <v>-1.825342</v>
      </c>
      <c r="J2446" s="53">
        <f>-79.27212</f>
        <v>-79.272120000000001</v>
      </c>
      <c r="K2446" s="246">
        <v>45628</v>
      </c>
      <c r="L2446" s="53" t="s">
        <v>70</v>
      </c>
      <c r="M2446" s="53" t="s">
        <v>17</v>
      </c>
      <c r="N2446" s="247">
        <v>0.63888888888888884</v>
      </c>
      <c r="O2446" s="247">
        <v>0.6875</v>
      </c>
      <c r="P2446" s="53">
        <v>10.06</v>
      </c>
      <c r="Q2446" s="53" t="s">
        <v>550</v>
      </c>
      <c r="R2446" s="53" t="s">
        <v>109</v>
      </c>
      <c r="S2446" s="53" t="s">
        <v>65</v>
      </c>
      <c r="T2446" s="53"/>
      <c r="U2446" s="53" t="s">
        <v>50</v>
      </c>
    </row>
    <row r="2447" spans="1:21" s="186" customFormat="1" ht="14.25" customHeight="1" x14ac:dyDescent="0.25">
      <c r="A2447" s="53" t="str">
        <f>IFERROR(VLOOKUP(D2447,[28]CODIGOS!$A$1:$I$1872,2,0),"CODIGO INVALIDO ")</f>
        <v>ZONA 5</v>
      </c>
      <c r="B2447" s="53" t="str">
        <f>IFERROR(VLOOKUP(D2447,[28]CODIGOS!$A$1:$I$1872,3,0),"CODIGO INVALIDO ")</f>
        <v>LOS RIOS</v>
      </c>
      <c r="C2447" s="53" t="str">
        <f>IFERROR(VLOOKUP(D2447,[28]CODIGOS!$A$1:$I$1872,4,0),"CODIGO INVALIDO ")</f>
        <v>BABAHOYO</v>
      </c>
      <c r="D2447" s="53" t="s">
        <v>2974</v>
      </c>
      <c r="E2447" s="53" t="str">
        <f>IFERROR(VLOOKUP(D2447,[29]CODIGOS!$A$1:$I$1872,6,0),"CODIGO INVALIDO ")</f>
        <v>BABAHOYO</v>
      </c>
      <c r="F2447" s="53" t="str">
        <f>IFERROR(VLOOKUP(D2447,[29]CODIGOS!$A$1:$I$1872,7,0),"CODIGO INVALIDO ")</f>
        <v>MATA DE CACAO</v>
      </c>
      <c r="G2447" s="53" t="str">
        <f>IFERROR(VLOOKUP(D2447,[29]CODIGOS!$A$1:$I$1872,8,0),"CODIGO INVALIDO ")</f>
        <v>MATA DE CACAO 1</v>
      </c>
      <c r="H2447" s="53" t="s">
        <v>2975</v>
      </c>
      <c r="I2447" s="53">
        <v>-1.86673803554676</v>
      </c>
      <c r="J2447" s="53">
        <v>-79.388680812094805</v>
      </c>
      <c r="K2447" s="246">
        <v>45629</v>
      </c>
      <c r="L2447" s="53" t="s">
        <v>70</v>
      </c>
      <c r="M2447" s="53" t="s">
        <v>17</v>
      </c>
      <c r="N2447" s="247">
        <v>0.5</v>
      </c>
      <c r="O2447" s="247">
        <v>0.70833333333333337</v>
      </c>
      <c r="P2447" s="53">
        <v>16.46</v>
      </c>
      <c r="Q2447" s="53" t="s">
        <v>550</v>
      </c>
      <c r="R2447" s="53" t="s">
        <v>109</v>
      </c>
      <c r="S2447" s="53" t="s">
        <v>65</v>
      </c>
      <c r="T2447" s="53"/>
      <c r="U2447" s="53" t="s">
        <v>50</v>
      </c>
    </row>
    <row r="2448" spans="1:21" s="186" customFormat="1" ht="14.25" customHeight="1" x14ac:dyDescent="0.25">
      <c r="A2448" s="53" t="str">
        <f>IFERROR(VLOOKUP(D2448,[28]CODIGOS!$A$1:$I$1872,2,0),"CODIGO INVALIDO ")</f>
        <v>ZONA 5</v>
      </c>
      <c r="B2448" s="53" t="str">
        <f>IFERROR(VLOOKUP(D2448,[28]CODIGOS!$A$1:$I$1872,3,0),"CODIGO INVALIDO ")</f>
        <v>LOS RIOS</v>
      </c>
      <c r="C2448" s="53" t="str">
        <f>IFERROR(VLOOKUP(D2448,[28]CODIGOS!$A$1:$I$1872,4,0),"CODIGO INVALIDO ")</f>
        <v>MONTALVO</v>
      </c>
      <c r="D2448" s="53" t="s">
        <v>435</v>
      </c>
      <c r="E2448" s="53" t="str">
        <f>IFERROR(VLOOKUP(D2448,[29]CODIGOS!$A$1:$I$1872,6,0),"CODIGO INVALIDO ")</f>
        <v>BABAHOYO</v>
      </c>
      <c r="F2448" s="53" t="str">
        <f>IFERROR(VLOOKUP(D2448,[29]CODIGOS!$A$1:$I$1872,7,0),"CODIGO INVALIDO ")</f>
        <v>MONTALVO</v>
      </c>
      <c r="G2448" s="53" t="str">
        <f>IFERROR(VLOOKUP(D2448,[29]CODIGOS!$A$1:$I$1872,8,0),"CODIGO INVALIDO ")</f>
        <v>MONTALVO 1</v>
      </c>
      <c r="H2448" s="53" t="s">
        <v>2976</v>
      </c>
      <c r="I2448" s="53">
        <v>-1.7856280433534799</v>
      </c>
      <c r="J2448" s="53">
        <v>-79.280348149312204</v>
      </c>
      <c r="K2448" s="246">
        <v>45629</v>
      </c>
      <c r="L2448" s="53" t="s">
        <v>70</v>
      </c>
      <c r="M2448" s="53" t="s">
        <v>17</v>
      </c>
      <c r="N2448" s="247">
        <v>0.66666666666666663</v>
      </c>
      <c r="O2448" s="247">
        <v>0.77083333333333337</v>
      </c>
      <c r="P2448" s="53">
        <v>14.72</v>
      </c>
      <c r="Q2448" s="53" t="s">
        <v>550</v>
      </c>
      <c r="R2448" s="53" t="s">
        <v>47</v>
      </c>
      <c r="S2448" s="53" t="s">
        <v>554</v>
      </c>
      <c r="T2448" s="53" t="s">
        <v>187</v>
      </c>
      <c r="U2448" s="53" t="s">
        <v>50</v>
      </c>
    </row>
    <row r="2449" spans="1:21" s="186" customFormat="1" ht="14.25" customHeight="1" x14ac:dyDescent="0.2">
      <c r="A2449" s="53" t="str">
        <f>IFERROR(VLOOKUP(D2449,[28]CODIGOS!$A$1:$I$1872,2,0),"CODIGO INVALIDO ")</f>
        <v>ZONA 5</v>
      </c>
      <c r="B2449" s="53" t="str">
        <f>IFERROR(VLOOKUP(D2449,[28]CODIGOS!$A$1:$I$1872,3,0),"CODIGO INVALIDO ")</f>
        <v>LOS RIOS</v>
      </c>
      <c r="C2449" s="53" t="str">
        <f>IFERROR(VLOOKUP(D2449,[28]CODIGOS!$A$1:$I$1872,4,0),"CODIGO INVALIDO ")</f>
        <v>MONTALVO</v>
      </c>
      <c r="D2449" s="45" t="s">
        <v>435</v>
      </c>
      <c r="E2449" s="53" t="str">
        <f>IFERROR(VLOOKUP(D2449,[29]CODIGOS!$A$1:$I$1872,6,0),"CODIGO INVALIDO ")</f>
        <v>BABAHOYO</v>
      </c>
      <c r="F2449" s="53" t="str">
        <f>IFERROR(VLOOKUP(D2449,[29]CODIGOS!$A$1:$I$1872,7,0),"CODIGO INVALIDO ")</f>
        <v>MONTALVO</v>
      </c>
      <c r="G2449" s="53" t="str">
        <f>IFERROR(VLOOKUP(D2449,[29]CODIGOS!$A$1:$I$1872,8,0),"CODIGO INVALIDO ")</f>
        <v>MONTALVO 1</v>
      </c>
      <c r="H2449" s="53" t="s">
        <v>2977</v>
      </c>
      <c r="I2449" s="53">
        <v>-1.79553888245</v>
      </c>
      <c r="J2449" s="53">
        <v>-79.290311626299996</v>
      </c>
      <c r="K2449" s="246">
        <v>45649</v>
      </c>
      <c r="L2449" s="53" t="s">
        <v>70</v>
      </c>
      <c r="M2449" s="53" t="s">
        <v>17</v>
      </c>
      <c r="N2449" s="247">
        <v>0.50347222222222221</v>
      </c>
      <c r="O2449" s="247">
        <v>0.70833333333333337</v>
      </c>
      <c r="P2449" s="53">
        <v>7.45</v>
      </c>
      <c r="Q2449" s="53" t="s">
        <v>550</v>
      </c>
      <c r="R2449" s="53" t="s">
        <v>109</v>
      </c>
      <c r="S2449" s="53" t="s">
        <v>65</v>
      </c>
      <c r="T2449" s="53"/>
      <c r="U2449" s="53" t="s">
        <v>50</v>
      </c>
    </row>
    <row r="2450" spans="1:21" s="186" customFormat="1" ht="14.25" customHeight="1" x14ac:dyDescent="0.25">
      <c r="A2450" s="53" t="str">
        <f>IFERROR(VLOOKUP(D2450,[28]CODIGOS!$A$1:$I$1872,2,0),"CODIGO INVALIDO ")</f>
        <v>ZONA 5</v>
      </c>
      <c r="B2450" s="53" t="str">
        <f>IFERROR(VLOOKUP(D2450,[28]CODIGOS!$A$1:$I$1872,3,0),"CODIGO INVALIDO ")</f>
        <v>LOS RIOS</v>
      </c>
      <c r="C2450" s="53" t="str">
        <f>IFERROR(VLOOKUP(D2450,[28]CODIGOS!$A$1:$I$1872,4,0),"CODIGO INVALIDO ")</f>
        <v>BABAHOYO</v>
      </c>
      <c r="D2450" s="53" t="s">
        <v>2939</v>
      </c>
      <c r="E2450" s="53" t="str">
        <f>IFERROR(VLOOKUP(D2450,[29]CODIGOS!$A$1:$I$1872,6,0),"CODIGO INVALIDO ")</f>
        <v>BABAHOYO</v>
      </c>
      <c r="F2450" s="53" t="str">
        <f>IFERROR(VLOOKUP(D2450,[29]CODIGOS!$A$1:$I$1872,7,0),"CODIGO INVALIDO ")</f>
        <v>SABANA</v>
      </c>
      <c r="G2450" s="53" t="str">
        <f>IFERROR(VLOOKUP(D2450,[29]CODIGOS!$A$1:$I$1872,8,0),"CODIGO INVALIDO ")</f>
        <v>SABANA 1</v>
      </c>
      <c r="H2450" s="53" t="s">
        <v>2978</v>
      </c>
      <c r="I2450" s="53">
        <v>-1.8007344842999999</v>
      </c>
      <c r="J2450" s="53">
        <v>-79.527937769900007</v>
      </c>
      <c r="K2450" s="246">
        <v>45654</v>
      </c>
      <c r="L2450" s="53" t="s">
        <v>70</v>
      </c>
      <c r="M2450" s="53" t="s">
        <v>17</v>
      </c>
      <c r="N2450" s="247">
        <v>0.43402777777777779</v>
      </c>
      <c r="O2450" s="247">
        <v>0.47569444444444442</v>
      </c>
      <c r="P2450" s="53">
        <v>5.18</v>
      </c>
      <c r="Q2450" s="53" t="s">
        <v>550</v>
      </c>
      <c r="R2450" s="53" t="s">
        <v>47</v>
      </c>
      <c r="S2450" s="53" t="s">
        <v>551</v>
      </c>
      <c r="T2450" s="53"/>
      <c r="U2450" s="53" t="s">
        <v>50</v>
      </c>
    </row>
    <row r="2451" spans="1:21" s="186" customFormat="1" ht="14.25" customHeight="1" x14ac:dyDescent="0.25">
      <c r="A2451" s="53" t="str">
        <f>IFERROR(VLOOKUP(D2451,[28]CODIGOS!$A$1:$I$1872,2,0),"CODIGO INVALIDO ")</f>
        <v>ZONA 5</v>
      </c>
      <c r="B2451" s="53" t="str">
        <f>IFERROR(VLOOKUP(D2451,[28]CODIGOS!$A$1:$I$1872,3,0),"CODIGO INVALIDO ")</f>
        <v>BOLIVAR</v>
      </c>
      <c r="C2451" s="53" t="str">
        <f>IFERROR(VLOOKUP(D2451,[28]CODIGOS!$A$1:$I$1872,4,0),"CODIGO INVALIDO ")</f>
        <v>GUARANDA</v>
      </c>
      <c r="D2451" s="53" t="s">
        <v>234</v>
      </c>
      <c r="E2451" s="53" t="str">
        <f>IFERROR(VLOOKUP(D2451,[29]CODIGOS!$A$1:$I$1872,6,0),"CODIGO INVALIDO ")</f>
        <v>GUARANDA</v>
      </c>
      <c r="F2451" s="53" t="str">
        <f>IFERROR(VLOOKUP(D2451,[29]CODIGOS!$A$1:$I$1872,7,0),"CODIGO INVALIDO ")</f>
        <v>PALMA LOMA</v>
      </c>
      <c r="G2451" s="53" t="str">
        <f>IFERROR(VLOOKUP(D2451,[29]CODIGOS!$A$1:$I$1872,8,0),"CODIGO INVALIDO ")</f>
        <v>PALMA LOMA 1</v>
      </c>
      <c r="H2451" s="53" t="s">
        <v>2979</v>
      </c>
      <c r="I2451" s="53">
        <v>-1.5908361072641</v>
      </c>
      <c r="J2451" s="53">
        <v>-78.996083185446693</v>
      </c>
      <c r="K2451" s="246">
        <v>45299</v>
      </c>
      <c r="L2451" s="53" t="s">
        <v>132</v>
      </c>
      <c r="M2451" s="53" t="s">
        <v>17</v>
      </c>
      <c r="N2451" s="247">
        <v>0.375</v>
      </c>
      <c r="O2451" s="247">
        <v>0.41666666666666669</v>
      </c>
      <c r="P2451" s="53">
        <v>1.04</v>
      </c>
      <c r="Q2451" s="53" t="s">
        <v>46</v>
      </c>
      <c r="R2451" s="53" t="s">
        <v>47</v>
      </c>
      <c r="S2451" s="53" t="s">
        <v>176</v>
      </c>
      <c r="T2451" s="53"/>
      <c r="U2451" s="53" t="s">
        <v>50</v>
      </c>
    </row>
    <row r="2452" spans="1:21" s="186" customFormat="1" ht="14.25" customHeight="1" x14ac:dyDescent="0.25">
      <c r="A2452" s="53" t="str">
        <f>IFERROR(VLOOKUP(D2452,[28]CODIGOS!$A$1:$I$1872,2,0),"CODIGO INVALIDO ")</f>
        <v>ZONA 5</v>
      </c>
      <c r="B2452" s="53" t="str">
        <f>IFERROR(VLOOKUP(D2452,[28]CODIGOS!$A$1:$I$1872,3,0),"CODIGO INVALIDO ")</f>
        <v>BOLIVAR</v>
      </c>
      <c r="C2452" s="53" t="str">
        <f>IFERROR(VLOOKUP(D2452,[28]CODIGOS!$A$1:$I$1872,4,0),"CODIGO INVALIDO ")</f>
        <v>GUARANDA</v>
      </c>
      <c r="D2452" s="53" t="s">
        <v>234</v>
      </c>
      <c r="E2452" s="53" t="str">
        <f>IFERROR(VLOOKUP(D2452,[29]CODIGOS!$A$1:$I$1872,6,0),"CODIGO INVALIDO ")</f>
        <v>GUARANDA</v>
      </c>
      <c r="F2452" s="53" t="str">
        <f>IFERROR(VLOOKUP(D2452,[29]CODIGOS!$A$1:$I$1872,7,0),"CODIGO INVALIDO ")</f>
        <v>PALMA LOMA</v>
      </c>
      <c r="G2452" s="53" t="str">
        <f>IFERROR(VLOOKUP(D2452,[29]CODIGOS!$A$1:$I$1872,8,0),"CODIGO INVALIDO ")</f>
        <v>PALMA LOMA 1</v>
      </c>
      <c r="H2452" s="53" t="s">
        <v>2979</v>
      </c>
      <c r="I2452" s="53">
        <v>-1.5908624315965501</v>
      </c>
      <c r="J2452" s="53">
        <v>-78.996133085059697</v>
      </c>
      <c r="K2452" s="246">
        <v>45299</v>
      </c>
      <c r="L2452" s="53" t="s">
        <v>132</v>
      </c>
      <c r="M2452" s="53" t="s">
        <v>17</v>
      </c>
      <c r="N2452" s="247">
        <v>0.41666666666666669</v>
      </c>
      <c r="O2452" s="247">
        <v>0.45833333333333331</v>
      </c>
      <c r="P2452" s="53">
        <v>8</v>
      </c>
      <c r="Q2452" s="53" t="s">
        <v>550</v>
      </c>
      <c r="R2452" s="53" t="s">
        <v>47</v>
      </c>
      <c r="S2452" s="53" t="s">
        <v>49</v>
      </c>
      <c r="T2452" s="53" t="s">
        <v>235</v>
      </c>
      <c r="U2452" s="53" t="s">
        <v>50</v>
      </c>
    </row>
    <row r="2453" spans="1:21" s="186" customFormat="1" ht="14.25" customHeight="1" x14ac:dyDescent="0.25">
      <c r="A2453" s="53" t="str">
        <f>IFERROR(VLOOKUP(D2453,[28]CODIGOS!$A$1:$I$1872,2,0),"CODIGO INVALIDO ")</f>
        <v>ZONA 5</v>
      </c>
      <c r="B2453" s="53" t="str">
        <f>IFERROR(VLOOKUP(D2453,[28]CODIGOS!$A$1:$I$1872,3,0),"CODIGO INVALIDO ")</f>
        <v>BOLIVAR</v>
      </c>
      <c r="C2453" s="53" t="str">
        <f>IFERROR(VLOOKUP(D2453,[28]CODIGOS!$A$1:$I$1872,4,0),"CODIGO INVALIDO ")</f>
        <v>GUARANDA</v>
      </c>
      <c r="D2453" s="53" t="s">
        <v>2082</v>
      </c>
      <c r="E2453" s="53" t="str">
        <f>IFERROR(VLOOKUP(D2453,[29]CODIGOS!$A$1:$I$1872,6,0),"CODIGO INVALIDO ")</f>
        <v>GUARANDA</v>
      </c>
      <c r="F2453" s="53" t="str">
        <f>IFERROR(VLOOKUP(D2453,[29]CODIGOS!$A$1:$I$1872,7,0),"CODIGO INVALIDO ")</f>
        <v>QUINDIGUA BAJO</v>
      </c>
      <c r="G2453" s="53" t="str">
        <f>IFERROR(VLOOKUP(D2453,[29]CODIGOS!$A$1:$I$1872,8,0),"CODIGO INVALIDO ")</f>
        <v>QUINDIGUA BAJO 1</v>
      </c>
      <c r="H2453" s="53" t="s">
        <v>2083</v>
      </c>
      <c r="I2453" s="53">
        <v>-1.5559149999999999</v>
      </c>
      <c r="J2453" s="53">
        <v>-79.008054999999999</v>
      </c>
      <c r="K2453" s="246">
        <v>45314</v>
      </c>
      <c r="L2453" s="53" t="s">
        <v>132</v>
      </c>
      <c r="M2453" s="53" t="s">
        <v>17</v>
      </c>
      <c r="N2453" s="247">
        <v>0.66666666666666663</v>
      </c>
      <c r="O2453" s="247">
        <v>0.70833333333333337</v>
      </c>
      <c r="P2453" s="53">
        <v>1.22</v>
      </c>
      <c r="Q2453" s="53" t="s">
        <v>46</v>
      </c>
      <c r="R2453" s="53" t="s">
        <v>47</v>
      </c>
      <c r="S2453" s="53" t="s">
        <v>2980</v>
      </c>
      <c r="T2453" s="53" t="s">
        <v>217</v>
      </c>
      <c r="U2453" s="53" t="s">
        <v>50</v>
      </c>
    </row>
    <row r="2454" spans="1:21" s="186" customFormat="1" ht="14.25" customHeight="1" x14ac:dyDescent="0.25">
      <c r="A2454" s="53" t="str">
        <f>IFERROR(VLOOKUP(D2454,[28]CODIGOS!$A$1:$I$1872,2,0),"CODIGO INVALIDO ")</f>
        <v>ZONA 5</v>
      </c>
      <c r="B2454" s="53" t="str">
        <f>IFERROR(VLOOKUP(D2454,[28]CODIGOS!$A$1:$I$1872,3,0),"CODIGO INVALIDO ")</f>
        <v>BOLIVAR</v>
      </c>
      <c r="C2454" s="53" t="str">
        <f>IFERROR(VLOOKUP(D2454,[28]CODIGOS!$A$1:$I$1872,4,0),"CODIGO INVALIDO ")</f>
        <v>GUARANDA</v>
      </c>
      <c r="D2454" s="53" t="s">
        <v>2981</v>
      </c>
      <c r="E2454" s="53" t="str">
        <f>IFERROR(VLOOKUP(D2454,[29]CODIGOS!$A$1:$I$1872,6,0),"CODIGO INVALIDO ")</f>
        <v>GUARANDA</v>
      </c>
      <c r="F2454" s="53" t="str">
        <f>IFERROR(VLOOKUP(D2454,[29]CODIGOS!$A$1:$I$1872,7,0),"CODIGO INVALIDO ")</f>
        <v>1 DE MAYO</v>
      </c>
      <c r="G2454" s="53" t="str">
        <f>IFERROR(VLOOKUP(D2454,[29]CODIGOS!$A$1:$I$1872,8,0),"CODIGO INVALIDO ")</f>
        <v>1 DE MAYO 1</v>
      </c>
      <c r="H2454" s="53" t="s">
        <v>2083</v>
      </c>
      <c r="I2454" s="53">
        <v>-1.5680568238883601</v>
      </c>
      <c r="J2454" s="53">
        <v>-79.0089561101572</v>
      </c>
      <c r="K2454" s="246">
        <v>45315</v>
      </c>
      <c r="L2454" s="53" t="s">
        <v>132</v>
      </c>
      <c r="M2454" s="53" t="s">
        <v>17</v>
      </c>
      <c r="N2454" s="247">
        <v>0.41666666666666669</v>
      </c>
      <c r="O2454" s="247">
        <v>0.66666666666666663</v>
      </c>
      <c r="P2454" s="53">
        <v>1.37</v>
      </c>
      <c r="Q2454" s="53" t="s">
        <v>46</v>
      </c>
      <c r="R2454" s="53" t="s">
        <v>47</v>
      </c>
      <c r="S2454" s="53" t="s">
        <v>49</v>
      </c>
      <c r="T2454" s="53"/>
      <c r="U2454" s="53" t="s">
        <v>50</v>
      </c>
    </row>
    <row r="2455" spans="1:21" s="186" customFormat="1" ht="14.25" customHeight="1" x14ac:dyDescent="0.25">
      <c r="A2455" s="53" t="str">
        <f>IFERROR(VLOOKUP(D2455,[28]CODIGOS!$A$1:$I$1872,2,0),"CODIGO INVALIDO ")</f>
        <v>ZONA 5</v>
      </c>
      <c r="B2455" s="53" t="str">
        <f>IFERROR(VLOOKUP(D2455,[28]CODIGOS!$A$1:$I$1872,3,0),"CODIGO INVALIDO ")</f>
        <v>BOLIVAR</v>
      </c>
      <c r="C2455" s="53" t="str">
        <f>IFERROR(VLOOKUP(D2455,[28]CODIGOS!$A$1:$I$1872,4,0),"CODIGO INVALIDO ")</f>
        <v>GUARANDA</v>
      </c>
      <c r="D2455" s="53" t="s">
        <v>2981</v>
      </c>
      <c r="E2455" s="53" t="str">
        <f>IFERROR(VLOOKUP(D2455,[29]CODIGOS!$A$1:$I$1872,6,0),"CODIGO INVALIDO ")</f>
        <v>GUARANDA</v>
      </c>
      <c r="F2455" s="53" t="str">
        <f>IFERROR(VLOOKUP(D2455,[29]CODIGOS!$A$1:$I$1872,7,0),"CODIGO INVALIDO ")</f>
        <v>1 DE MAYO</v>
      </c>
      <c r="G2455" s="53" t="str">
        <f>IFERROR(VLOOKUP(D2455,[29]CODIGOS!$A$1:$I$1872,8,0),"CODIGO INVALIDO ")</f>
        <v>1 DE MAYO 1</v>
      </c>
      <c r="H2455" s="53" t="s">
        <v>2982</v>
      </c>
      <c r="I2455" s="53">
        <v>-1.58148707201201</v>
      </c>
      <c r="J2455" s="53">
        <v>-79.001376628875704</v>
      </c>
      <c r="K2455" s="246">
        <v>45317</v>
      </c>
      <c r="L2455" s="53" t="s">
        <v>132</v>
      </c>
      <c r="M2455" s="53" t="s">
        <v>17</v>
      </c>
      <c r="N2455" s="247">
        <v>0.375</v>
      </c>
      <c r="O2455" s="247">
        <v>0.79166666666666663</v>
      </c>
      <c r="P2455" s="53">
        <v>2.59</v>
      </c>
      <c r="Q2455" s="53" t="s">
        <v>46</v>
      </c>
      <c r="R2455" s="53" t="s">
        <v>47</v>
      </c>
      <c r="S2455" s="53" t="s">
        <v>2872</v>
      </c>
      <c r="T2455" s="53"/>
      <c r="U2455" s="53" t="s">
        <v>50</v>
      </c>
    </row>
    <row r="2456" spans="1:21" s="186" customFormat="1" ht="14.25" customHeight="1" x14ac:dyDescent="0.25">
      <c r="A2456" s="53" t="str">
        <f>IFERROR(VLOOKUP(D2456,[28]CODIGOS!$A$1:$I$1872,2,0),"CODIGO INVALIDO ")</f>
        <v>ZONA 5</v>
      </c>
      <c r="B2456" s="53" t="str">
        <f>IFERROR(VLOOKUP(D2456,[28]CODIGOS!$A$1:$I$1872,3,0),"CODIGO INVALIDO ")</f>
        <v>BOLIVAR</v>
      </c>
      <c r="C2456" s="53" t="str">
        <f>IFERROR(VLOOKUP(D2456,[28]CODIGOS!$A$1:$I$1872,4,0),"CODIGO INVALIDO ")</f>
        <v>GUARANDA</v>
      </c>
      <c r="D2456" s="53" t="s">
        <v>234</v>
      </c>
      <c r="E2456" s="53" t="str">
        <f>IFERROR(VLOOKUP(D2456,[29]CODIGOS!$A$1:$I$1872,6,0),"CODIGO INVALIDO ")</f>
        <v>GUARANDA</v>
      </c>
      <c r="F2456" s="53" t="str">
        <f>IFERROR(VLOOKUP(D2456,[29]CODIGOS!$A$1:$I$1872,7,0),"CODIGO INVALIDO ")</f>
        <v>PALMA LOMA</v>
      </c>
      <c r="G2456" s="53" t="str">
        <f>IFERROR(VLOOKUP(D2456,[29]CODIGOS!$A$1:$I$1872,8,0),"CODIGO INVALIDO ")</f>
        <v>PALMA LOMA 1</v>
      </c>
      <c r="H2456" s="53" t="s">
        <v>2983</v>
      </c>
      <c r="I2456" s="53">
        <v>-1.43556103394778</v>
      </c>
      <c r="J2456" s="53">
        <v>-79.272686435805795</v>
      </c>
      <c r="K2456" s="246">
        <v>45398</v>
      </c>
      <c r="L2456" s="53" t="s">
        <v>132</v>
      </c>
      <c r="M2456" s="53" t="s">
        <v>17</v>
      </c>
      <c r="N2456" s="247">
        <v>0.70833333333333337</v>
      </c>
      <c r="O2456" s="247">
        <v>0.76388888888888884</v>
      </c>
      <c r="P2456" s="53">
        <v>4.41</v>
      </c>
      <c r="Q2456" s="53" t="s">
        <v>550</v>
      </c>
      <c r="R2456" s="53" t="s">
        <v>47</v>
      </c>
      <c r="S2456" s="53" t="s">
        <v>467</v>
      </c>
      <c r="T2456" s="53"/>
      <c r="U2456" s="53" t="s">
        <v>50</v>
      </c>
    </row>
    <row r="2457" spans="1:21" s="186" customFormat="1" ht="14.25" customHeight="1" x14ac:dyDescent="0.25">
      <c r="A2457" s="53" t="str">
        <f>IFERROR(VLOOKUP(D2457,[28]CODIGOS!$A$1:$I$1872,2,0),"CODIGO INVALIDO ")</f>
        <v>ZONA 5</v>
      </c>
      <c r="B2457" s="53" t="str">
        <f>IFERROR(VLOOKUP(D2457,[28]CODIGOS!$A$1:$I$1872,3,0),"CODIGO INVALIDO ")</f>
        <v>BOLIVAR</v>
      </c>
      <c r="C2457" s="53" t="str">
        <f>IFERROR(VLOOKUP(D2457,[28]CODIGOS!$A$1:$I$1872,4,0),"CODIGO INVALIDO ")</f>
        <v>GUARANDA</v>
      </c>
      <c r="D2457" s="53" t="s">
        <v>234</v>
      </c>
      <c r="E2457" s="53" t="str">
        <f>IFERROR(VLOOKUP(D2457,[29]CODIGOS!$A$1:$I$1872,6,0),"CODIGO INVALIDO ")</f>
        <v>GUARANDA</v>
      </c>
      <c r="F2457" s="53" t="str">
        <f>IFERROR(VLOOKUP(D2457,[29]CODIGOS!$A$1:$I$1872,7,0),"CODIGO INVALIDO ")</f>
        <v>PALMA LOMA</v>
      </c>
      <c r="G2457" s="53" t="str">
        <f>IFERROR(VLOOKUP(D2457,[29]CODIGOS!$A$1:$I$1872,8,0),"CODIGO INVALIDO ")</f>
        <v>PALMA LOMA 1</v>
      </c>
      <c r="H2457" s="53" t="s">
        <v>2984</v>
      </c>
      <c r="I2457" s="53">
        <v>-1.5622822000000001</v>
      </c>
      <c r="J2457" s="53">
        <v>-78.982942699999995</v>
      </c>
      <c r="K2457" s="246">
        <v>45406</v>
      </c>
      <c r="L2457" s="53" t="s">
        <v>132</v>
      </c>
      <c r="M2457" s="53" t="s">
        <v>17</v>
      </c>
      <c r="N2457" s="247">
        <v>0.45833333333333331</v>
      </c>
      <c r="O2457" s="247">
        <v>0.72916666666666663</v>
      </c>
      <c r="P2457" s="53">
        <v>1</v>
      </c>
      <c r="Q2457" s="53" t="s">
        <v>550</v>
      </c>
      <c r="R2457" s="53" t="s">
        <v>109</v>
      </c>
      <c r="S2457" s="53" t="s">
        <v>288</v>
      </c>
      <c r="T2457" s="53"/>
      <c r="U2457" s="53" t="s">
        <v>50</v>
      </c>
    </row>
    <row r="2458" spans="1:21" s="186" customFormat="1" ht="14.25" customHeight="1" x14ac:dyDescent="0.25">
      <c r="A2458" s="53" t="str">
        <f>IFERROR(VLOOKUP(D2458,[28]CODIGOS!$A$1:$I$1872,2,0),"CODIGO INVALIDO ")</f>
        <v>ZONA 5</v>
      </c>
      <c r="B2458" s="53" t="str">
        <f>IFERROR(VLOOKUP(D2458,[28]CODIGOS!$A$1:$I$1872,3,0),"CODIGO INVALIDO ")</f>
        <v>BOLIVAR</v>
      </c>
      <c r="C2458" s="53" t="str">
        <f>IFERROR(VLOOKUP(D2458,[28]CODIGOS!$A$1:$I$1872,4,0),"CODIGO INVALIDO ")</f>
        <v>CALUMA</v>
      </c>
      <c r="D2458" s="53" t="s">
        <v>728</v>
      </c>
      <c r="E2458" s="53" t="str">
        <f>IFERROR(VLOOKUP(D2458,[29]CODIGOS!$A$1:$I$1872,6,0),"CODIGO INVALIDO ")</f>
        <v>SUBTROPICO</v>
      </c>
      <c r="F2458" s="53" t="str">
        <f>IFERROR(VLOOKUP(D2458,[29]CODIGOS!$A$1:$I$1872,7,0),"CODIGO INVALIDO ")</f>
        <v>CALUMA</v>
      </c>
      <c r="G2458" s="53" t="str">
        <f>IFERROR(VLOOKUP(D2458,[29]CODIGOS!$A$1:$I$1872,8,0),"CODIGO INVALIDO ")</f>
        <v>CALUMA 1</v>
      </c>
      <c r="H2458" s="53" t="s">
        <v>2985</v>
      </c>
      <c r="I2458" s="53">
        <v>-1.63049487529238</v>
      </c>
      <c r="J2458" s="53">
        <v>-79.274870005096602</v>
      </c>
      <c r="K2458" s="246">
        <v>45450</v>
      </c>
      <c r="L2458" s="53" t="s">
        <v>132</v>
      </c>
      <c r="M2458" s="53" t="s">
        <v>17</v>
      </c>
      <c r="N2458" s="247">
        <v>0.41666666666666669</v>
      </c>
      <c r="O2458" s="247">
        <v>0.75</v>
      </c>
      <c r="P2458" s="53">
        <v>4.5</v>
      </c>
      <c r="Q2458" s="53" t="s">
        <v>46</v>
      </c>
      <c r="R2458" s="53" t="s">
        <v>47</v>
      </c>
      <c r="S2458" s="53" t="s">
        <v>168</v>
      </c>
      <c r="T2458" s="53"/>
      <c r="U2458" s="53" t="s">
        <v>50</v>
      </c>
    </row>
    <row r="2459" spans="1:21" s="186" customFormat="1" ht="14.25" customHeight="1" x14ac:dyDescent="0.25">
      <c r="A2459" s="53" t="str">
        <f>IFERROR(VLOOKUP(D2459,[28]CODIGOS!$A$1:$I$1872,2,0),"CODIGO INVALIDO ")</f>
        <v>ZONA 5</v>
      </c>
      <c r="B2459" s="53" t="str">
        <f>IFERROR(VLOOKUP(D2459,[28]CODIGOS!$A$1:$I$1872,3,0),"CODIGO INVALIDO ")</f>
        <v>BOLIVAR</v>
      </c>
      <c r="C2459" s="53" t="str">
        <f>IFERROR(VLOOKUP(D2459,[28]CODIGOS!$A$1:$I$1872,4,0),"CODIGO INVALIDO ")</f>
        <v>GUARANDA</v>
      </c>
      <c r="D2459" s="53" t="s">
        <v>2981</v>
      </c>
      <c r="E2459" s="53" t="str">
        <f>IFERROR(VLOOKUP(D2459,[29]CODIGOS!$A$1:$I$1872,6,0),"CODIGO INVALIDO ")</f>
        <v>GUARANDA</v>
      </c>
      <c r="F2459" s="53" t="str">
        <f>IFERROR(VLOOKUP(D2459,[29]CODIGOS!$A$1:$I$1872,7,0),"CODIGO INVALIDO ")</f>
        <v>1 DE MAYO</v>
      </c>
      <c r="G2459" s="53" t="str">
        <f>IFERROR(VLOOKUP(D2459,[29]CODIGOS!$A$1:$I$1872,8,0),"CODIGO INVALIDO ")</f>
        <v>1 DE MAYO 1</v>
      </c>
      <c r="H2459" s="53" t="s">
        <v>2986</v>
      </c>
      <c r="I2459" s="53">
        <v>-1.42659381007493</v>
      </c>
      <c r="J2459" s="53">
        <v>-79.235391733861803</v>
      </c>
      <c r="K2459" s="246">
        <v>45475</v>
      </c>
      <c r="L2459" s="53" t="s">
        <v>132</v>
      </c>
      <c r="M2459" s="53" t="s">
        <v>17</v>
      </c>
      <c r="N2459" s="247">
        <v>0.375</v>
      </c>
      <c r="O2459" s="247">
        <v>0.75</v>
      </c>
      <c r="P2459" s="53">
        <v>14.94</v>
      </c>
      <c r="Q2459" s="53" t="s">
        <v>550</v>
      </c>
      <c r="R2459" s="53" t="s">
        <v>109</v>
      </c>
      <c r="S2459" s="53" t="s">
        <v>441</v>
      </c>
      <c r="T2459" s="53"/>
      <c r="U2459" s="53" t="s">
        <v>50</v>
      </c>
    </row>
    <row r="2460" spans="1:21" s="186" customFormat="1" ht="14.25" customHeight="1" x14ac:dyDescent="0.25">
      <c r="A2460" s="53" t="str">
        <f>IFERROR(VLOOKUP(D2460,[28]CODIGOS!$A$1:$I$1872,2,0),"CODIGO INVALIDO ")</f>
        <v>ZONA 5</v>
      </c>
      <c r="B2460" s="53" t="str">
        <f>IFERROR(VLOOKUP(D2460,[28]CODIGOS!$A$1:$I$1872,3,0),"CODIGO INVALIDO ")</f>
        <v>BOLIVAR</v>
      </c>
      <c r="C2460" s="53" t="str">
        <f>IFERROR(VLOOKUP(D2460,[28]CODIGOS!$A$1:$I$1872,4,0),"CODIGO INVALIDO ")</f>
        <v>GUARANDA</v>
      </c>
      <c r="D2460" s="53" t="s">
        <v>2981</v>
      </c>
      <c r="E2460" s="53" t="str">
        <f>IFERROR(VLOOKUP(D2460,[29]CODIGOS!$A$1:$I$1872,6,0),"CODIGO INVALIDO ")</f>
        <v>GUARANDA</v>
      </c>
      <c r="F2460" s="53" t="str">
        <f>IFERROR(VLOOKUP(D2460,[29]CODIGOS!$A$1:$I$1872,7,0),"CODIGO INVALIDO ")</f>
        <v>1 DE MAYO</v>
      </c>
      <c r="G2460" s="53" t="str">
        <f>IFERROR(VLOOKUP(D2460,[29]CODIGOS!$A$1:$I$1872,8,0),"CODIGO INVALIDO ")</f>
        <v>1 DE MAYO 1</v>
      </c>
      <c r="H2460" s="53" t="s">
        <v>2083</v>
      </c>
      <c r="I2460" s="53">
        <v>-1.55590838819025</v>
      </c>
      <c r="J2460" s="53">
        <v>-79.555908388190204</v>
      </c>
      <c r="K2460" s="246">
        <v>45560</v>
      </c>
      <c r="L2460" s="53" t="s">
        <v>132</v>
      </c>
      <c r="M2460" s="53" t="s">
        <v>17</v>
      </c>
      <c r="N2460" s="247">
        <v>0.4375</v>
      </c>
      <c r="O2460" s="247">
        <v>0.5</v>
      </c>
      <c r="P2460" s="53">
        <v>1.97</v>
      </c>
      <c r="Q2460" s="53" t="s">
        <v>550</v>
      </c>
      <c r="R2460" s="53" t="s">
        <v>47</v>
      </c>
      <c r="S2460" s="53" t="s">
        <v>49</v>
      </c>
      <c r="T2460" s="53"/>
      <c r="U2460" s="53" t="s">
        <v>50</v>
      </c>
    </row>
    <row r="2461" spans="1:21" s="186" customFormat="1" ht="14.25" customHeight="1" x14ac:dyDescent="0.25">
      <c r="A2461" s="53" t="str">
        <f>IFERROR(VLOOKUP(D2461,[28]CODIGOS!$A$1:$I$1872,2,0),"CODIGO INVALIDO ")</f>
        <v>ZONA 5</v>
      </c>
      <c r="B2461" s="53" t="str">
        <f>IFERROR(VLOOKUP(D2461,[28]CODIGOS!$A$1:$I$1872,3,0),"CODIGO INVALIDO ")</f>
        <v>BOLIVAR</v>
      </c>
      <c r="C2461" s="53" t="str">
        <f>IFERROR(VLOOKUP(D2461,[28]CODIGOS!$A$1:$I$1872,4,0),"CODIGO INVALIDO ")</f>
        <v>GUARANDA</v>
      </c>
      <c r="D2461" s="53" t="s">
        <v>234</v>
      </c>
      <c r="E2461" s="53" t="str">
        <f>IFERROR(VLOOKUP(D2461,[29]CODIGOS!$A$1:$I$1872,6,0),"CODIGO INVALIDO ")</f>
        <v>GUARANDA</v>
      </c>
      <c r="F2461" s="53" t="str">
        <f>IFERROR(VLOOKUP(D2461,[29]CODIGOS!$A$1:$I$1872,7,0),"CODIGO INVALIDO ")</f>
        <v>PALMA LOMA</v>
      </c>
      <c r="G2461" s="53" t="str">
        <f>IFERROR(VLOOKUP(D2461,[29]CODIGOS!$A$1:$I$1872,8,0),"CODIGO INVALIDO ")</f>
        <v>PALMA LOMA 1</v>
      </c>
      <c r="H2461" s="53" t="s">
        <v>2987</v>
      </c>
      <c r="I2461" s="53">
        <v>-1.537364</v>
      </c>
      <c r="J2461" s="53">
        <v>-79.001428000000004</v>
      </c>
      <c r="K2461" s="246">
        <v>45591</v>
      </c>
      <c r="L2461" s="53" t="s">
        <v>132</v>
      </c>
      <c r="M2461" s="53" t="s">
        <v>17</v>
      </c>
      <c r="N2461" s="247">
        <v>0.5</v>
      </c>
      <c r="O2461" s="247">
        <v>0.58333333333333337</v>
      </c>
      <c r="P2461" s="53">
        <v>6.75</v>
      </c>
      <c r="Q2461" s="53" t="s">
        <v>550</v>
      </c>
      <c r="R2461" s="53" t="s">
        <v>47</v>
      </c>
      <c r="S2461" s="53" t="s">
        <v>83</v>
      </c>
      <c r="T2461" s="53"/>
      <c r="U2461" s="53" t="s">
        <v>50</v>
      </c>
    </row>
    <row r="2462" spans="1:21" s="186" customFormat="1" ht="14.25" customHeight="1" x14ac:dyDescent="0.25">
      <c r="A2462" s="53" t="str">
        <f>IFERROR(VLOOKUP(D2462,[28]CODIGOS!$A$1:$I$1872,2,0),"CODIGO INVALIDO ")</f>
        <v>ZONA 5</v>
      </c>
      <c r="B2462" s="53" t="str">
        <f>IFERROR(VLOOKUP(D2462,[28]CODIGOS!$A$1:$I$1872,3,0),"CODIGO INVALIDO ")</f>
        <v>BOLIVAR</v>
      </c>
      <c r="C2462" s="53" t="str">
        <f>IFERROR(VLOOKUP(D2462,[28]CODIGOS!$A$1:$I$1872,4,0),"CODIGO INVALIDO ")</f>
        <v>GUARANDA</v>
      </c>
      <c r="D2462" s="53" t="s">
        <v>2981</v>
      </c>
      <c r="E2462" s="53" t="str">
        <f>IFERROR(VLOOKUP(D2462,[29]CODIGOS!$A$1:$I$1872,6,0),"CODIGO INVALIDO ")</f>
        <v>GUARANDA</v>
      </c>
      <c r="F2462" s="53" t="str">
        <f>IFERROR(VLOOKUP(D2462,[29]CODIGOS!$A$1:$I$1872,7,0),"CODIGO INVALIDO ")</f>
        <v>1 DE MAYO</v>
      </c>
      <c r="G2462" s="53" t="str">
        <f>IFERROR(VLOOKUP(D2462,[29]CODIGOS!$A$1:$I$1872,8,0),"CODIGO INVALIDO ")</f>
        <v>1 DE MAYO 1</v>
      </c>
      <c r="H2462" s="53" t="s">
        <v>2988</v>
      </c>
      <c r="I2462" s="53">
        <v>-1.5736916999999999</v>
      </c>
      <c r="J2462" s="53">
        <v>-79.010355599999997</v>
      </c>
      <c r="K2462" s="246">
        <v>45591</v>
      </c>
      <c r="L2462" s="53" t="s">
        <v>132</v>
      </c>
      <c r="M2462" s="53" t="s">
        <v>17</v>
      </c>
      <c r="N2462" s="247">
        <v>0.375</v>
      </c>
      <c r="O2462" s="247">
        <v>0.45833333333333331</v>
      </c>
      <c r="P2462" s="53">
        <v>19.600000000000001</v>
      </c>
      <c r="Q2462" s="53" t="s">
        <v>550</v>
      </c>
      <c r="R2462" s="53" t="s">
        <v>47</v>
      </c>
      <c r="S2462" s="53" t="s">
        <v>83</v>
      </c>
      <c r="T2462" s="53"/>
      <c r="U2462" s="53" t="s">
        <v>50</v>
      </c>
    </row>
    <row r="2463" spans="1:21" s="186" customFormat="1" ht="14.25" customHeight="1" x14ac:dyDescent="0.25">
      <c r="A2463" s="53" t="str">
        <f>IFERROR(VLOOKUP(D2463,[28]CODIGOS!$A$1:$I$1872,2,0),"CODIGO INVALIDO ")</f>
        <v>ZONA 5</v>
      </c>
      <c r="B2463" s="53" t="str">
        <f>IFERROR(VLOOKUP(D2463,[28]CODIGOS!$A$1:$I$1872,3,0),"CODIGO INVALIDO ")</f>
        <v>BOLIVAR</v>
      </c>
      <c r="C2463" s="53" t="str">
        <f>IFERROR(VLOOKUP(D2463,[28]CODIGOS!$A$1:$I$1872,4,0),"CODIGO INVALIDO ")</f>
        <v>GUARANDA</v>
      </c>
      <c r="D2463" s="53" t="s">
        <v>2981</v>
      </c>
      <c r="E2463" s="53" t="str">
        <f>IFERROR(VLOOKUP(D2463,[29]CODIGOS!$A$1:$I$1872,6,0),"CODIGO INVALIDO ")</f>
        <v>GUARANDA</v>
      </c>
      <c r="F2463" s="53" t="str">
        <f>IFERROR(VLOOKUP(D2463,[29]CODIGOS!$A$1:$I$1872,7,0),"CODIGO INVALIDO ")</f>
        <v>1 DE MAYO</v>
      </c>
      <c r="G2463" s="53" t="str">
        <f>IFERROR(VLOOKUP(D2463,[29]CODIGOS!$A$1:$I$1872,8,0),"CODIGO INVALIDO ")</f>
        <v>1 DE MAYO 1</v>
      </c>
      <c r="H2463" s="53" t="s">
        <v>2989</v>
      </c>
      <c r="I2463" s="53">
        <v>-1.5557554053381999</v>
      </c>
      <c r="J2463" s="53">
        <v>-79.007699592180103</v>
      </c>
      <c r="K2463" s="246">
        <v>45591</v>
      </c>
      <c r="L2463" s="53" t="s">
        <v>132</v>
      </c>
      <c r="M2463" s="53" t="s">
        <v>17</v>
      </c>
      <c r="N2463" s="247">
        <v>0.45833333333333331</v>
      </c>
      <c r="O2463" s="247">
        <v>0.66666666666666663</v>
      </c>
      <c r="P2463" s="53">
        <v>2.73</v>
      </c>
      <c r="Q2463" s="53" t="s">
        <v>550</v>
      </c>
      <c r="R2463" s="53" t="s">
        <v>47</v>
      </c>
      <c r="S2463" s="53" t="s">
        <v>448</v>
      </c>
      <c r="T2463" s="53" t="s">
        <v>416</v>
      </c>
      <c r="U2463" s="53" t="s">
        <v>50</v>
      </c>
    </row>
    <row r="2464" spans="1:21" s="186" customFormat="1" ht="14.25" customHeight="1" x14ac:dyDescent="0.25">
      <c r="A2464" s="53" t="str">
        <f>IFERROR(VLOOKUP(D2464,[28]CODIGOS!$A$1:$I$1872,2,0),"CODIGO INVALIDO ")</f>
        <v>ZONA 5</v>
      </c>
      <c r="B2464" s="53" t="str">
        <f>IFERROR(VLOOKUP(D2464,[28]CODIGOS!$A$1:$I$1872,3,0),"CODIGO INVALIDO ")</f>
        <v>GALAPAGOS</v>
      </c>
      <c r="C2464" s="53" t="str">
        <f>IFERROR(VLOOKUP(D2464,[28]CODIGOS!$A$1:$I$1872,4,0),"CODIGO INVALIDO ")</f>
        <v>SANTA CRUZ</v>
      </c>
      <c r="D2464" s="53" t="s">
        <v>2990</v>
      </c>
      <c r="E2464" s="53" t="str">
        <f>IFERROR(VLOOKUP(D2464,[29]CODIGOS!$A$1:$I$1872,6,0),"CODIGO INVALIDO ")</f>
        <v>GALAPAGOS</v>
      </c>
      <c r="F2464" s="53" t="str">
        <f>IFERROR(VLOOKUP(D2464,[29]CODIGOS!$A$1:$I$1872,7,0),"CODIGO INVALIDO ")</f>
        <v>BELLAVISTA</v>
      </c>
      <c r="G2464" s="53" t="str">
        <f>IFERROR(VLOOKUP(D2464,[29]CODIGOS!$A$1:$I$1872,8,0),"CODIGO INVALIDO ")</f>
        <v>BELLAVISTA 1</v>
      </c>
      <c r="H2464" s="53" t="s">
        <v>2991</v>
      </c>
      <c r="I2464" s="53">
        <v>-0.71197771902718898</v>
      </c>
      <c r="J2464" s="53">
        <v>-90.349073776797695</v>
      </c>
      <c r="K2464" s="246">
        <v>45421</v>
      </c>
      <c r="L2464" s="53" t="s">
        <v>31</v>
      </c>
      <c r="M2464" s="53" t="s">
        <v>17</v>
      </c>
      <c r="N2464" s="247">
        <v>0.33333333333333331</v>
      </c>
      <c r="O2464" s="247">
        <v>0.5</v>
      </c>
      <c r="P2464" s="53">
        <v>6.67</v>
      </c>
      <c r="Q2464" s="53" t="s">
        <v>46</v>
      </c>
      <c r="R2464" s="53" t="s">
        <v>47</v>
      </c>
      <c r="S2464" s="53" t="s">
        <v>2992</v>
      </c>
      <c r="T2464" s="53" t="s">
        <v>645</v>
      </c>
      <c r="U2464" s="53" t="s">
        <v>50</v>
      </c>
    </row>
    <row r="2465" spans="1:21" s="186" customFormat="1" ht="14.25" customHeight="1" x14ac:dyDescent="0.25">
      <c r="A2465" s="53" t="str">
        <f>IFERROR(VLOOKUP(D2465,[28]CODIGOS!$A$1:$I$1872,2,0),"CODIGO INVALIDO ")</f>
        <v>ZONA 5</v>
      </c>
      <c r="B2465" s="53" t="str">
        <f>IFERROR(VLOOKUP(D2465,[28]CODIGOS!$A$1:$I$1872,3,0),"CODIGO INVALIDO ")</f>
        <v>GALAPAGOS</v>
      </c>
      <c r="C2465" s="53" t="str">
        <f>IFERROR(VLOOKUP(D2465,[28]CODIGOS!$A$1:$I$1872,4,0),"CODIGO INVALIDO ")</f>
        <v>ISABELA</v>
      </c>
      <c r="D2465" s="53" t="s">
        <v>2993</v>
      </c>
      <c r="E2465" s="53" t="str">
        <f>IFERROR(VLOOKUP(D2465,[29]CODIGOS!$A$1:$I$1872,6,0),"CODIGO INVALIDO ")</f>
        <v>GALAPAGOS</v>
      </c>
      <c r="F2465" s="53" t="str">
        <f>IFERROR(VLOOKUP(D2465,[29]CODIGOS!$A$1:$I$1872,7,0),"CODIGO INVALIDO ")</f>
        <v>ISABELA</v>
      </c>
      <c r="G2465" s="53" t="str">
        <f>IFERROR(VLOOKUP(D2465,[29]CODIGOS!$A$1:$I$1872,8,0),"CODIGO INVALIDO ")</f>
        <v>ISABELA 1</v>
      </c>
      <c r="H2465" s="53" t="s">
        <v>2994</v>
      </c>
      <c r="I2465" s="53">
        <v>-0.95286983386520596</v>
      </c>
      <c r="J2465" s="53">
        <v>-90.968449115753103</v>
      </c>
      <c r="K2465" s="246">
        <v>45505</v>
      </c>
      <c r="L2465" s="53" t="s">
        <v>2995</v>
      </c>
      <c r="M2465" s="53" t="s">
        <v>17</v>
      </c>
      <c r="N2465" s="247">
        <v>0.25</v>
      </c>
      <c r="O2465" s="247">
        <v>0.41666666666666669</v>
      </c>
      <c r="P2465" s="53">
        <v>7.45</v>
      </c>
      <c r="Q2465" s="53" t="s">
        <v>46</v>
      </c>
      <c r="R2465" s="53" t="s">
        <v>109</v>
      </c>
      <c r="S2465" s="53" t="s">
        <v>2996</v>
      </c>
      <c r="T2465" s="53"/>
      <c r="U2465" s="53" t="s">
        <v>50</v>
      </c>
    </row>
    <row r="2466" spans="1:21" s="186" customFormat="1" ht="14.25" customHeight="1" x14ac:dyDescent="0.25">
      <c r="A2466" s="53" t="str">
        <f>IFERROR(VLOOKUP(D2466,[28]CODIGOS!$A$1:$I$1872,2,0),"CODIGO INVALIDO ")</f>
        <v>ZONA 5</v>
      </c>
      <c r="B2466" s="53" t="str">
        <f>IFERROR(VLOOKUP(D2466,[28]CODIGOS!$A$1:$I$1872,3,0),"CODIGO INVALIDO ")</f>
        <v>GALAPAGOS</v>
      </c>
      <c r="C2466" s="53" t="str">
        <f>IFERROR(VLOOKUP(D2466,[28]CODIGOS!$A$1:$I$1872,4,0),"CODIGO INVALIDO ")</f>
        <v>ISABELA</v>
      </c>
      <c r="D2466" s="53" t="s">
        <v>2993</v>
      </c>
      <c r="E2466" s="53" t="str">
        <f>IFERROR(VLOOKUP(D2466,[29]CODIGOS!$A$1:$I$1872,6,0),"CODIGO INVALIDO ")</f>
        <v>GALAPAGOS</v>
      </c>
      <c r="F2466" s="53" t="str">
        <f>IFERROR(VLOOKUP(D2466,[29]CODIGOS!$A$1:$I$1872,7,0),"CODIGO INVALIDO ")</f>
        <v>ISABELA</v>
      </c>
      <c r="G2466" s="53" t="str">
        <f>IFERROR(VLOOKUP(D2466,[29]CODIGOS!$A$1:$I$1872,8,0),"CODIGO INVALIDO ")</f>
        <v>ISABELA 1</v>
      </c>
      <c r="H2466" s="53" t="s">
        <v>2997</v>
      </c>
      <c r="I2466" s="53">
        <v>-0.88698181985638103</v>
      </c>
      <c r="J2466" s="53">
        <v>-91.0116863250732</v>
      </c>
      <c r="K2466" s="246">
        <v>45558</v>
      </c>
      <c r="L2466" s="53" t="s">
        <v>2995</v>
      </c>
      <c r="M2466" s="53" t="s">
        <v>17</v>
      </c>
      <c r="N2466" s="247">
        <v>0.58333333333333337</v>
      </c>
      <c r="O2466" s="247">
        <v>0.75</v>
      </c>
      <c r="P2466" s="53">
        <v>1.43</v>
      </c>
      <c r="Q2466" s="53" t="s">
        <v>46</v>
      </c>
      <c r="R2466" s="53" t="s">
        <v>47</v>
      </c>
      <c r="S2466" s="53" t="s">
        <v>2482</v>
      </c>
      <c r="T2466" s="53"/>
      <c r="U2466" s="53" t="s">
        <v>50</v>
      </c>
    </row>
    <row r="2467" spans="1:21" s="186" customFormat="1" ht="14.25" customHeight="1" x14ac:dyDescent="0.25">
      <c r="A2467" s="53" t="str">
        <f>IFERROR(VLOOKUP(D2467,[28]CODIGOS!$A$1:$I$1872,2,0),"CODIGO INVALIDO ")</f>
        <v>ZONA 6</v>
      </c>
      <c r="B2467" s="53" t="str">
        <f>IFERROR(VLOOKUP(D2467,[28]CODIGOS!$A$1:$I$1872,3,0),"CODIGO INVALIDO ")</f>
        <v>AZUAY</v>
      </c>
      <c r="C2467" s="53" t="str">
        <f>IFERROR(VLOOKUP(D2467,[28]CODIGOS!$A$1:$I$1872,4,0),"CODIGO INVALIDO ")</f>
        <v>CUENCA</v>
      </c>
      <c r="D2467" s="53" t="s">
        <v>2998</v>
      </c>
      <c r="E2467" s="53" t="str">
        <f>IFERROR(VLOOKUP(D2467,[29]CODIGOS!$A$1:$I$1872,6,0),"CODIGO INVALIDO ")</f>
        <v>CUENCA SUR</v>
      </c>
      <c r="F2467" s="53" t="str">
        <f>IFERROR(VLOOKUP(D2467,[29]CODIGOS!$A$1:$I$1872,7,0),"CODIGO INVALIDO ")</f>
        <v>QUINGEO</v>
      </c>
      <c r="G2467" s="53" t="str">
        <f>IFERROR(VLOOKUP(D2467,[29]CODIGOS!$A$1:$I$1872,8,0),"CODIGO INVALIDO ")</f>
        <v>QUINGEO 1</v>
      </c>
      <c r="H2467" s="53" t="s">
        <v>2999</v>
      </c>
      <c r="I2467" s="53">
        <v>-2.9845269999999999</v>
      </c>
      <c r="J2467" s="53">
        <v>-78.938398000000007</v>
      </c>
      <c r="K2467" s="246">
        <v>45317</v>
      </c>
      <c r="L2467" s="53" t="s">
        <v>121</v>
      </c>
      <c r="M2467" s="53" t="s">
        <v>17</v>
      </c>
      <c r="N2467" s="247" t="s">
        <v>1969</v>
      </c>
      <c r="O2467" s="247" t="s">
        <v>1946</v>
      </c>
      <c r="P2467" s="53">
        <v>6.34</v>
      </c>
      <c r="Q2467" s="53" t="s">
        <v>46</v>
      </c>
      <c r="R2467" s="53" t="s">
        <v>47</v>
      </c>
      <c r="S2467" s="53" t="s">
        <v>176</v>
      </c>
      <c r="T2467" s="53"/>
      <c r="U2467" s="53" t="s">
        <v>50</v>
      </c>
    </row>
    <row r="2468" spans="1:21" s="186" customFormat="1" ht="14.25" customHeight="1" x14ac:dyDescent="0.25">
      <c r="A2468" s="53" t="str">
        <f>IFERROR(VLOOKUP(D2468,[28]CODIGOS!$A$1:$I$1872,2,0),"CODIGO INVALIDO ")</f>
        <v>ZONA 6</v>
      </c>
      <c r="B2468" s="53" t="str">
        <f>IFERROR(VLOOKUP(D2468,[28]CODIGOS!$A$1:$I$1872,3,0),"CODIGO INVALIDO ")</f>
        <v>AZUAY</v>
      </c>
      <c r="C2468" s="53" t="str">
        <f>IFERROR(VLOOKUP(D2468,[28]CODIGOS!$A$1:$I$1872,4,0),"CODIGO INVALIDO ")</f>
        <v>CUENCA</v>
      </c>
      <c r="D2468" s="53" t="s">
        <v>116</v>
      </c>
      <c r="E2468" s="53" t="str">
        <f>IFERROR(VLOOKUP(D2468,[29]CODIGOS!$A$1:$I$1872,6,0),"CODIGO INVALIDO ")</f>
        <v>CUENCA NORTE</v>
      </c>
      <c r="F2468" s="53" t="str">
        <f>IFERROR(VLOOKUP(D2468,[29]CODIGOS!$A$1:$I$1872,7,0),"CODIGO INVALIDO ")</f>
        <v>CHECA</v>
      </c>
      <c r="G2468" s="53" t="str">
        <f>IFERROR(VLOOKUP(D2468,[29]CODIGOS!$A$1:$I$1872,8,0),"CODIGO INVALIDO ")</f>
        <v>CHECA 1</v>
      </c>
      <c r="H2468" s="53" t="s">
        <v>2454</v>
      </c>
      <c r="I2468" s="53">
        <v>-2.8445610000000001</v>
      </c>
      <c r="J2468" s="53">
        <v>-78.987701000000001</v>
      </c>
      <c r="K2468" s="246">
        <v>45320</v>
      </c>
      <c r="L2468" s="53" t="s">
        <v>121</v>
      </c>
      <c r="M2468" s="53" t="s">
        <v>17</v>
      </c>
      <c r="N2468" s="247" t="s">
        <v>1969</v>
      </c>
      <c r="O2468" s="247" t="s">
        <v>1946</v>
      </c>
      <c r="P2468" s="53">
        <v>5.51</v>
      </c>
      <c r="Q2468" s="53" t="s">
        <v>46</v>
      </c>
      <c r="R2468" s="53" t="s">
        <v>47</v>
      </c>
      <c r="S2468" s="53" t="s">
        <v>75</v>
      </c>
      <c r="T2468" s="53"/>
      <c r="U2468" s="53" t="s">
        <v>50</v>
      </c>
    </row>
    <row r="2469" spans="1:21" s="186" customFormat="1" ht="14.25" customHeight="1" x14ac:dyDescent="0.25">
      <c r="A2469" s="53" t="str">
        <f>IFERROR(VLOOKUP(D2469,[28]CODIGOS!$A$1:$I$1872,2,0),"CODIGO INVALIDO ")</f>
        <v>ZONA 6</v>
      </c>
      <c r="B2469" s="53" t="str">
        <f>IFERROR(VLOOKUP(D2469,[28]CODIGOS!$A$1:$I$1872,3,0),"CODIGO INVALIDO ")</f>
        <v>AZUAY</v>
      </c>
      <c r="C2469" s="53" t="str">
        <f>IFERROR(VLOOKUP(D2469,[28]CODIGOS!$A$1:$I$1872,4,0),"CODIGO INVALIDO ")</f>
        <v>SANTA ISABEL</v>
      </c>
      <c r="D2469" s="53" t="s">
        <v>2120</v>
      </c>
      <c r="E2469" s="53" t="str">
        <f>IFERROR(VLOOKUP(D2469,[29]CODIGOS!$A$1:$I$1872,6,0),"CODIGO INVALIDO ")</f>
        <v>GIRON</v>
      </c>
      <c r="F2469" s="53" t="str">
        <f>IFERROR(VLOOKUP(D2469,[29]CODIGOS!$A$1:$I$1872,7,0),"CODIGO INVALIDO ")</f>
        <v>LA UNION</v>
      </c>
      <c r="G2469" s="53" t="str">
        <f>IFERROR(VLOOKUP(D2469,[29]CODIGOS!$A$1:$I$1872,8,0),"CODIGO INVALIDO ")</f>
        <v>LA UNION 1</v>
      </c>
      <c r="H2469" s="53" t="s">
        <v>3000</v>
      </c>
      <c r="I2469" s="53">
        <v>-3.2836569999999998</v>
      </c>
      <c r="J2469" s="53">
        <v>-79.313511000000005</v>
      </c>
      <c r="K2469" s="246">
        <v>45321</v>
      </c>
      <c r="L2469" s="53" t="s">
        <v>121</v>
      </c>
      <c r="M2469" s="53" t="s">
        <v>17</v>
      </c>
      <c r="N2469" s="247" t="s">
        <v>1922</v>
      </c>
      <c r="O2469" s="247" t="s">
        <v>1958</v>
      </c>
      <c r="P2469" s="53">
        <v>6.11</v>
      </c>
      <c r="Q2469" s="53" t="s">
        <v>46</v>
      </c>
      <c r="R2469" s="53" t="s">
        <v>47</v>
      </c>
      <c r="S2469" s="53" t="s">
        <v>75</v>
      </c>
      <c r="T2469" s="53"/>
      <c r="U2469" s="53" t="s">
        <v>50</v>
      </c>
    </row>
    <row r="2470" spans="1:21" s="186" customFormat="1" ht="14.25" customHeight="1" x14ac:dyDescent="0.25">
      <c r="A2470" s="53" t="str">
        <f>IFERROR(VLOOKUP(D2470,[28]CODIGOS!$A$1:$I$1872,2,0),"CODIGO INVALIDO ")</f>
        <v>ZONA 6</v>
      </c>
      <c r="B2470" s="53" t="str">
        <f>IFERROR(VLOOKUP(D2470,[28]CODIGOS!$A$1:$I$1872,3,0),"CODIGO INVALIDO ")</f>
        <v>AZUAY</v>
      </c>
      <c r="C2470" s="53" t="str">
        <f>IFERROR(VLOOKUP(D2470,[28]CODIGOS!$A$1:$I$1872,4,0),"CODIGO INVALIDO ")</f>
        <v>CAMILO PONCE ENRIQUEZ</v>
      </c>
      <c r="D2470" s="53" t="s">
        <v>853</v>
      </c>
      <c r="E2470" s="53" t="str">
        <f>IFERROR(VLOOKUP(D2470,[29]CODIGOS!$A$1:$I$1872,6,0),"CODIGO INVALIDO ")</f>
        <v>PONCE ENRIQUEZ</v>
      </c>
      <c r="F2470" s="53" t="str">
        <f>IFERROR(VLOOKUP(D2470,[29]CODIGOS!$A$1:$I$1872,7,0),"CODIGO INVALIDO ")</f>
        <v>CAMILO PONCE ENRIQUEZ</v>
      </c>
      <c r="G2470" s="53" t="str">
        <f>IFERROR(VLOOKUP(D2470,[29]CODIGOS!$A$1:$I$1872,8,0),"CODIGO INVALIDO ")</f>
        <v>CAMILO PONCE ENRIQUEZ 1</v>
      </c>
      <c r="H2470" s="53" t="s">
        <v>3001</v>
      </c>
      <c r="I2470" s="53">
        <v>-3.0468999999999999</v>
      </c>
      <c r="J2470" s="53">
        <v>-79.741631999999996</v>
      </c>
      <c r="K2470" s="246">
        <v>45356</v>
      </c>
      <c r="L2470" s="53" t="s">
        <v>121</v>
      </c>
      <c r="M2470" s="53" t="s">
        <v>17</v>
      </c>
      <c r="N2470" s="247" t="s">
        <v>1965</v>
      </c>
      <c r="O2470" s="247" t="s">
        <v>1956</v>
      </c>
      <c r="P2470" s="53">
        <v>4.4000000000000004</v>
      </c>
      <c r="Q2470" s="53" t="s">
        <v>46</v>
      </c>
      <c r="R2470" s="53" t="s">
        <v>47</v>
      </c>
      <c r="S2470" s="53" t="s">
        <v>187</v>
      </c>
      <c r="T2470" s="53"/>
      <c r="U2470" s="53" t="s">
        <v>50</v>
      </c>
    </row>
    <row r="2471" spans="1:21" s="186" customFormat="1" ht="14.25" customHeight="1" x14ac:dyDescent="0.25">
      <c r="A2471" s="53" t="str">
        <f>IFERROR(VLOOKUP(D2471,[28]CODIGOS!$A$1:$I$1872,2,0),"CODIGO INVALIDO ")</f>
        <v>ZONA 6</v>
      </c>
      <c r="B2471" s="53" t="str">
        <f>IFERROR(VLOOKUP(D2471,[28]CODIGOS!$A$1:$I$1872,3,0),"CODIGO INVALIDO ")</f>
        <v>AZUAY</v>
      </c>
      <c r="C2471" s="53" t="str">
        <f>IFERROR(VLOOKUP(D2471,[28]CODIGOS!$A$1:$I$1872,4,0),"CODIGO INVALIDO ")</f>
        <v>CUENCA</v>
      </c>
      <c r="D2471" s="53" t="s">
        <v>116</v>
      </c>
      <c r="E2471" s="53" t="str">
        <f>IFERROR(VLOOKUP(D2471,[29]CODIGOS!$A$1:$I$1872,6,0),"CODIGO INVALIDO ")</f>
        <v>CUENCA NORTE</v>
      </c>
      <c r="F2471" s="53" t="str">
        <f>IFERROR(VLOOKUP(D2471,[29]CODIGOS!$A$1:$I$1872,7,0),"CODIGO INVALIDO ")</f>
        <v>CHECA</v>
      </c>
      <c r="G2471" s="53" t="str">
        <f>IFERROR(VLOOKUP(D2471,[29]CODIGOS!$A$1:$I$1872,8,0),"CODIGO INVALIDO ")</f>
        <v>CHECA 1</v>
      </c>
      <c r="H2471" s="53" t="s">
        <v>3002</v>
      </c>
      <c r="I2471" s="53">
        <v>-2.8303069999999999</v>
      </c>
      <c r="J2471" s="53">
        <v>-78.996070000000003</v>
      </c>
      <c r="K2471" s="246">
        <v>45357</v>
      </c>
      <c r="L2471" s="53" t="s">
        <v>121</v>
      </c>
      <c r="M2471" s="53" t="s">
        <v>17</v>
      </c>
      <c r="N2471" s="247" t="s">
        <v>1949</v>
      </c>
      <c r="O2471" s="247" t="s">
        <v>1958</v>
      </c>
      <c r="P2471" s="53">
        <v>11.65</v>
      </c>
      <c r="Q2471" s="53" t="s">
        <v>46</v>
      </c>
      <c r="R2471" s="53" t="s">
        <v>47</v>
      </c>
      <c r="S2471" s="53" t="s">
        <v>120</v>
      </c>
      <c r="T2471" s="53" t="s">
        <v>49</v>
      </c>
      <c r="U2471" s="53" t="s">
        <v>50</v>
      </c>
    </row>
    <row r="2472" spans="1:21" s="186" customFormat="1" ht="14.25" customHeight="1" x14ac:dyDescent="0.25">
      <c r="A2472" s="53" t="str">
        <f>IFERROR(VLOOKUP(D2472,[28]CODIGOS!$A$1:$I$1872,2,0),"CODIGO INVALIDO ")</f>
        <v>ZONA 6</v>
      </c>
      <c r="B2472" s="53" t="str">
        <f>IFERROR(VLOOKUP(D2472,[28]CODIGOS!$A$1:$I$1872,3,0),"CODIGO INVALIDO ")</f>
        <v>AZUAY</v>
      </c>
      <c r="C2472" s="53" t="str">
        <f>IFERROR(VLOOKUP(D2472,[28]CODIGOS!$A$1:$I$1872,4,0),"CODIGO INVALIDO ")</f>
        <v>CUENCA</v>
      </c>
      <c r="D2472" s="53" t="s">
        <v>2133</v>
      </c>
      <c r="E2472" s="53" t="str">
        <f>IFERROR(VLOOKUP(D2472,[29]CODIGOS!$A$1:$I$1872,6,0),"CODIGO INVALIDO ")</f>
        <v>CUENCA SUR</v>
      </c>
      <c r="F2472" s="53" t="str">
        <f>IFERROR(VLOOKUP(D2472,[29]CODIGOS!$A$1:$I$1872,7,0),"CODIGO INVALIDO ")</f>
        <v>COCHAPAMBA</v>
      </c>
      <c r="G2472" s="53" t="str">
        <f>IFERROR(VLOOKUP(D2472,[29]CODIGOS!$A$1:$I$1872,8,0),"CODIGO INVALIDO ")</f>
        <v>COCHAPAMBA 1</v>
      </c>
      <c r="H2472" s="53" t="s">
        <v>3003</v>
      </c>
      <c r="I2472" s="53">
        <v>-2.94339</v>
      </c>
      <c r="J2472" s="53">
        <v>-78.960496000000006</v>
      </c>
      <c r="K2472" s="246">
        <v>45357</v>
      </c>
      <c r="L2472" s="53" t="s">
        <v>121</v>
      </c>
      <c r="M2472" s="53" t="s">
        <v>17</v>
      </c>
      <c r="N2472" s="247" t="s">
        <v>1950</v>
      </c>
      <c r="O2472" s="247" t="s">
        <v>1953</v>
      </c>
      <c r="P2472" s="53">
        <v>7.5</v>
      </c>
      <c r="Q2472" s="53" t="s">
        <v>46</v>
      </c>
      <c r="R2472" s="53" t="s">
        <v>47</v>
      </c>
      <c r="S2472" s="53" t="s">
        <v>83</v>
      </c>
      <c r="T2472" s="53"/>
      <c r="U2472" s="53" t="s">
        <v>50</v>
      </c>
    </row>
    <row r="2473" spans="1:21" s="186" customFormat="1" ht="14.25" customHeight="1" x14ac:dyDescent="0.25">
      <c r="A2473" s="53" t="str">
        <f>IFERROR(VLOOKUP(D2473,[28]CODIGOS!$A$1:$I$1872,2,0),"CODIGO INVALIDO ")</f>
        <v>ZONA 6</v>
      </c>
      <c r="B2473" s="53" t="str">
        <f>IFERROR(VLOOKUP(D2473,[28]CODIGOS!$A$1:$I$1872,3,0),"CODIGO INVALIDO ")</f>
        <v>AZUAY</v>
      </c>
      <c r="C2473" s="53" t="str">
        <f>IFERROR(VLOOKUP(D2473,[28]CODIGOS!$A$1:$I$1872,4,0),"CODIGO INVALIDO ")</f>
        <v>CUENCA</v>
      </c>
      <c r="D2473" s="53" t="s">
        <v>589</v>
      </c>
      <c r="E2473" s="53" t="str">
        <f>IFERROR(VLOOKUP(D2473,[29]CODIGOS!$A$1:$I$1872,6,0),"CODIGO INVALIDO ")</f>
        <v>CUENCA SUR</v>
      </c>
      <c r="F2473" s="53" t="str">
        <f>IFERROR(VLOOKUP(D2473,[29]CODIGOS!$A$1:$I$1872,7,0),"CODIGO INVALIDO ")</f>
        <v>BAÑOS</v>
      </c>
      <c r="G2473" s="53" t="str">
        <f>IFERROR(VLOOKUP(D2473,[29]CODIGOS!$A$1:$I$1872,8,0),"CODIGO INVALIDO ")</f>
        <v>BAÑOS 1</v>
      </c>
      <c r="H2473" s="53" t="s">
        <v>3004</v>
      </c>
      <c r="I2473" s="53">
        <v>-2.918393</v>
      </c>
      <c r="J2473" s="53">
        <v>-79.063252000000006</v>
      </c>
      <c r="K2473" s="246">
        <v>45360</v>
      </c>
      <c r="L2473" s="53" t="s">
        <v>121</v>
      </c>
      <c r="M2473" s="53" t="s">
        <v>17</v>
      </c>
      <c r="N2473" s="247" t="s">
        <v>1943</v>
      </c>
      <c r="O2473" s="247" t="s">
        <v>1946</v>
      </c>
      <c r="P2473" s="53">
        <v>21.37</v>
      </c>
      <c r="Q2473" s="53" t="s">
        <v>46</v>
      </c>
      <c r="R2473" s="53" t="s">
        <v>47</v>
      </c>
      <c r="S2473" s="53" t="s">
        <v>83</v>
      </c>
      <c r="T2473" s="53"/>
      <c r="U2473" s="53" t="s">
        <v>50</v>
      </c>
    </row>
    <row r="2474" spans="1:21" s="186" customFormat="1" ht="14.25" customHeight="1" x14ac:dyDescent="0.25">
      <c r="A2474" s="53" t="str">
        <f>IFERROR(VLOOKUP(D2474,[28]CODIGOS!$A$1:$I$1872,2,0),"CODIGO INVALIDO ")</f>
        <v>ZONA 6</v>
      </c>
      <c r="B2474" s="53" t="str">
        <f>IFERROR(VLOOKUP(D2474,[28]CODIGOS!$A$1:$I$1872,3,0),"CODIGO INVALIDO ")</f>
        <v>AZUAY</v>
      </c>
      <c r="C2474" s="53" t="str">
        <f>IFERROR(VLOOKUP(D2474,[28]CODIGOS!$A$1:$I$1872,4,0),"CODIGO INVALIDO ")</f>
        <v>CUENCA</v>
      </c>
      <c r="D2474" s="53" t="s">
        <v>2111</v>
      </c>
      <c r="E2474" s="53" t="str">
        <f>IFERROR(VLOOKUP(D2474,[29]CODIGOS!$A$1:$I$1872,6,0),"CODIGO INVALIDO ")</f>
        <v>CUENCA NORTE</v>
      </c>
      <c r="F2474" s="53" t="str">
        <f>IFERROR(VLOOKUP(D2474,[29]CODIGOS!$A$1:$I$1872,7,0),"CODIGO INVALIDO ")</f>
        <v>QUINTA CHICA</v>
      </c>
      <c r="G2474" s="53" t="str">
        <f>IFERROR(VLOOKUP(D2474,[29]CODIGOS!$A$1:$I$1872,8,0),"CODIGO INVALIDO ")</f>
        <v>QUINTA CHICA 1</v>
      </c>
      <c r="H2474" s="53" t="s">
        <v>3005</v>
      </c>
      <c r="I2474" s="53">
        <v>-2.858765</v>
      </c>
      <c r="J2474" s="53">
        <v>-78.978863000000004</v>
      </c>
      <c r="K2474" s="246">
        <v>45363</v>
      </c>
      <c r="L2474" s="53" t="s">
        <v>121</v>
      </c>
      <c r="M2474" s="53" t="s">
        <v>17</v>
      </c>
      <c r="N2474" s="247">
        <v>0.3125</v>
      </c>
      <c r="O2474" s="247">
        <v>0.39583333333333331</v>
      </c>
      <c r="P2474" s="53">
        <v>5.07</v>
      </c>
      <c r="Q2474" s="53" t="s">
        <v>46</v>
      </c>
      <c r="R2474" s="53" t="s">
        <v>47</v>
      </c>
      <c r="S2474" s="53" t="s">
        <v>75</v>
      </c>
      <c r="T2474" s="53"/>
      <c r="U2474" s="53" t="s">
        <v>50</v>
      </c>
    </row>
    <row r="2475" spans="1:21" s="186" customFormat="1" ht="14.25" customHeight="1" x14ac:dyDescent="0.25">
      <c r="A2475" s="53" t="str">
        <f>IFERROR(VLOOKUP(D2475,[28]CODIGOS!$A$1:$I$1872,2,0),"CODIGO INVALIDO ")</f>
        <v>ZONA 6</v>
      </c>
      <c r="B2475" s="53" t="str">
        <f>IFERROR(VLOOKUP(D2475,[28]CODIGOS!$A$1:$I$1872,3,0),"CODIGO INVALIDO ")</f>
        <v>AZUAY</v>
      </c>
      <c r="C2475" s="53" t="str">
        <f>IFERROR(VLOOKUP(D2475,[28]CODIGOS!$A$1:$I$1872,4,0),"CODIGO INVALIDO ")</f>
        <v>GUALACEO</v>
      </c>
      <c r="D2475" s="53" t="s">
        <v>200</v>
      </c>
      <c r="E2475" s="53" t="str">
        <f>IFERROR(VLOOKUP(D2475,[29]CODIGOS!$A$1:$I$1872,6,0),"CODIGO INVALIDO ")</f>
        <v>GUALACEO</v>
      </c>
      <c r="F2475" s="53" t="str">
        <f>IFERROR(VLOOKUP(D2475,[29]CODIGOS!$A$1:$I$1872,7,0),"CODIGO INVALIDO ")</f>
        <v>REMIGIO CRESPO</v>
      </c>
      <c r="G2475" s="53" t="str">
        <f>IFERROR(VLOOKUP(D2475,[29]CODIGOS!$A$1:$I$1872,8,0),"CODIGO INVALIDO ")</f>
        <v>REMIGIO CRESPO 1</v>
      </c>
      <c r="H2475" s="53" t="s">
        <v>3006</v>
      </c>
      <c r="I2475" s="53">
        <v>-2.9789279999999998</v>
      </c>
      <c r="J2475" s="53">
        <v>-78.688479999999998</v>
      </c>
      <c r="K2475" s="246">
        <v>45369</v>
      </c>
      <c r="L2475" s="53" t="s">
        <v>121</v>
      </c>
      <c r="M2475" s="53" t="s">
        <v>17</v>
      </c>
      <c r="N2475" s="247">
        <v>0.3125</v>
      </c>
      <c r="O2475" s="247">
        <v>0.6875</v>
      </c>
      <c r="P2475" s="53">
        <v>10.08</v>
      </c>
      <c r="Q2475" s="53" t="s">
        <v>46</v>
      </c>
      <c r="R2475" s="53" t="s">
        <v>47</v>
      </c>
      <c r="S2475" s="53" t="s">
        <v>496</v>
      </c>
      <c r="T2475" s="53" t="s">
        <v>161</v>
      </c>
      <c r="U2475" s="53" t="s">
        <v>50</v>
      </c>
    </row>
    <row r="2476" spans="1:21" s="186" customFormat="1" ht="14.25" customHeight="1" x14ac:dyDescent="0.25">
      <c r="A2476" s="53" t="str">
        <f>IFERROR(VLOOKUP(D2476,[28]CODIGOS!$A$1:$I$1872,2,0),"CODIGO INVALIDO ")</f>
        <v>ZONA 6</v>
      </c>
      <c r="B2476" s="53" t="str">
        <f>IFERROR(VLOOKUP(D2476,[28]CODIGOS!$A$1:$I$1872,3,0),"CODIGO INVALIDO ")</f>
        <v>AZUAY</v>
      </c>
      <c r="C2476" s="53" t="str">
        <f>IFERROR(VLOOKUP(D2476,[28]CODIGOS!$A$1:$I$1872,4,0),"CODIGO INVALIDO ")</f>
        <v>CUENCA</v>
      </c>
      <c r="D2476" s="53" t="s">
        <v>305</v>
      </c>
      <c r="E2476" s="53" t="str">
        <f>IFERROR(VLOOKUP(D2476,[29]CODIGOS!$A$1:$I$1872,6,0),"CODIGO INVALIDO ")</f>
        <v>CUENCA NORTE</v>
      </c>
      <c r="F2476" s="53" t="str">
        <f>IFERROR(VLOOKUP(D2476,[29]CODIGOS!$A$1:$I$1872,7,0),"CODIGO INVALIDO ")</f>
        <v>SININCAY</v>
      </c>
      <c r="G2476" s="53" t="str">
        <f>IFERROR(VLOOKUP(D2476,[29]CODIGOS!$A$1:$I$1872,8,0),"CODIGO INVALIDO ")</f>
        <v>SININCAY 1</v>
      </c>
      <c r="H2476" s="53" t="s">
        <v>3007</v>
      </c>
      <c r="I2476" s="53">
        <v>-2.8606240000000001</v>
      </c>
      <c r="J2476" s="53">
        <v>-78.015998999999994</v>
      </c>
      <c r="K2476" s="246">
        <v>45407</v>
      </c>
      <c r="L2476" s="53" t="s">
        <v>121</v>
      </c>
      <c r="M2476" s="53" t="s">
        <v>17</v>
      </c>
      <c r="N2476" s="247" t="s">
        <v>1922</v>
      </c>
      <c r="O2476" s="247" t="s">
        <v>1962</v>
      </c>
      <c r="P2476" s="53">
        <v>6.3</v>
      </c>
      <c r="Q2476" s="53" t="s">
        <v>46</v>
      </c>
      <c r="R2476" s="53" t="s">
        <v>47</v>
      </c>
      <c r="S2476" s="53" t="s">
        <v>165</v>
      </c>
      <c r="T2476" s="53"/>
      <c r="U2476" s="53" t="s">
        <v>50</v>
      </c>
    </row>
    <row r="2477" spans="1:21" s="186" customFormat="1" ht="14.25" customHeight="1" x14ac:dyDescent="0.25">
      <c r="A2477" s="53" t="str">
        <f>IFERROR(VLOOKUP(D2477,[28]CODIGOS!$A$1:$I$1872,2,0),"CODIGO INVALIDO ")</f>
        <v>ZONA 6</v>
      </c>
      <c r="B2477" s="53" t="str">
        <f>IFERROR(VLOOKUP(D2477,[28]CODIGOS!$A$1:$I$1872,3,0),"CODIGO INVALIDO ")</f>
        <v>AZUAY</v>
      </c>
      <c r="C2477" s="53" t="str">
        <f>IFERROR(VLOOKUP(D2477,[28]CODIGOS!$A$1:$I$1872,4,0),"CODIGO INVALIDO ")</f>
        <v>CUENCA</v>
      </c>
      <c r="D2477" s="53" t="s">
        <v>305</v>
      </c>
      <c r="E2477" s="53" t="str">
        <f>IFERROR(VLOOKUP(D2477,[29]CODIGOS!$A$1:$I$1872,6,0),"CODIGO INVALIDO ")</f>
        <v>CUENCA NORTE</v>
      </c>
      <c r="F2477" s="53" t="str">
        <f>IFERROR(VLOOKUP(D2477,[29]CODIGOS!$A$1:$I$1872,7,0),"CODIGO INVALIDO ")</f>
        <v>SININCAY</v>
      </c>
      <c r="G2477" s="53" t="str">
        <f>IFERROR(VLOOKUP(D2477,[29]CODIGOS!$A$1:$I$1872,8,0),"CODIGO INVALIDO ")</f>
        <v>SININCAY 1</v>
      </c>
      <c r="H2477" s="53" t="s">
        <v>3008</v>
      </c>
      <c r="I2477" s="53">
        <v>-2.864881</v>
      </c>
      <c r="J2477" s="53">
        <v>-78.009259</v>
      </c>
      <c r="K2477" s="246">
        <v>45407</v>
      </c>
      <c r="L2477" s="53" t="s">
        <v>121</v>
      </c>
      <c r="M2477" s="53" t="s">
        <v>17</v>
      </c>
      <c r="N2477" s="247" t="s">
        <v>1946</v>
      </c>
      <c r="O2477" s="247" t="s">
        <v>2141</v>
      </c>
      <c r="P2477" s="53">
        <v>28.6</v>
      </c>
      <c r="Q2477" s="53" t="s">
        <v>46</v>
      </c>
      <c r="R2477" s="53" t="s">
        <v>47</v>
      </c>
      <c r="S2477" s="53" t="s">
        <v>165</v>
      </c>
      <c r="T2477" s="53" t="s">
        <v>3009</v>
      </c>
      <c r="U2477" s="53" t="s">
        <v>50</v>
      </c>
    </row>
    <row r="2478" spans="1:21" s="185" customFormat="1" ht="15" customHeight="1" x14ac:dyDescent="0.2">
      <c r="A2478" s="53" t="str">
        <f>IFERROR(VLOOKUP(D2478,[28]CODIGOS!$A$1:$I$1872,2,0),"CODIGO INVALIDO ")</f>
        <v>ZONA 6</v>
      </c>
      <c r="B2478" s="53" t="str">
        <f>IFERROR(VLOOKUP(D2478,[28]CODIGOS!$A$1:$I$1872,3,0),"CODIGO INVALIDO ")</f>
        <v>AZUAY</v>
      </c>
      <c r="C2478" s="53" t="str">
        <f>IFERROR(VLOOKUP(D2478,[28]CODIGOS!$A$1:$I$1872,4,0),"CODIGO INVALIDO ")</f>
        <v>CUENCA</v>
      </c>
      <c r="D2478" s="45" t="s">
        <v>116</v>
      </c>
      <c r="E2478" s="53" t="str">
        <f>IFERROR(VLOOKUP(D2478,[29]CODIGOS!$A$1:$I$1872,6,0),"CODIGO INVALIDO ")</f>
        <v>CUENCA NORTE</v>
      </c>
      <c r="F2478" s="53" t="str">
        <f>IFERROR(VLOOKUP(D2478,[29]CODIGOS!$A$1:$I$1872,7,0),"CODIGO INVALIDO ")</f>
        <v>CHECA</v>
      </c>
      <c r="G2478" s="53" t="str">
        <f>IFERROR(VLOOKUP(D2478,[29]CODIGOS!$A$1:$I$1872,8,0),"CODIGO INVALIDO ")</f>
        <v>CHECA 1</v>
      </c>
      <c r="H2478" s="23" t="s">
        <v>3010</v>
      </c>
      <c r="I2478" s="23">
        <v>-2.8326609999999999</v>
      </c>
      <c r="J2478" s="23">
        <v>-78.996001000000007</v>
      </c>
      <c r="K2478" s="246">
        <v>45441</v>
      </c>
      <c r="L2478" s="23" t="s">
        <v>121</v>
      </c>
      <c r="M2478" s="53" t="s">
        <v>17</v>
      </c>
      <c r="N2478" s="62" t="s">
        <v>1956</v>
      </c>
      <c r="O2478" s="62" t="s">
        <v>2143</v>
      </c>
      <c r="P2478" s="23">
        <v>10</v>
      </c>
      <c r="Q2478" s="53" t="s">
        <v>46</v>
      </c>
      <c r="R2478" s="53" t="s">
        <v>47</v>
      </c>
      <c r="S2478" s="53" t="s">
        <v>165</v>
      </c>
      <c r="T2478" s="23"/>
      <c r="U2478" s="23" t="s">
        <v>50</v>
      </c>
    </row>
    <row r="2479" spans="1:21" s="185" customFormat="1" ht="15" customHeight="1" x14ac:dyDescent="0.2">
      <c r="A2479" s="53" t="str">
        <f>IFERROR(VLOOKUP(D2479,[28]CODIGOS!$A$1:$I$1872,2,0),"CODIGO INVALIDO ")</f>
        <v>ZONA 6</v>
      </c>
      <c r="B2479" s="53" t="str">
        <f>IFERROR(VLOOKUP(D2479,[28]CODIGOS!$A$1:$I$1872,3,0),"CODIGO INVALIDO ")</f>
        <v>AZUAY</v>
      </c>
      <c r="C2479" s="53" t="str">
        <f>IFERROR(VLOOKUP(D2479,[28]CODIGOS!$A$1:$I$1872,4,0),"CODIGO INVALIDO ")</f>
        <v>CUENCA</v>
      </c>
      <c r="D2479" s="45" t="s">
        <v>3011</v>
      </c>
      <c r="E2479" s="53" t="str">
        <f>IFERROR(VLOOKUP(D2479,[29]CODIGOS!$A$1:$I$1872,6,0),"CODIGO INVALIDO ")</f>
        <v>CUENCA NORTE</v>
      </c>
      <c r="F2479" s="53" t="str">
        <f>IFERROR(VLOOKUP(D2479,[29]CODIGOS!$A$1:$I$1872,7,0),"CODIGO INVALIDO ")</f>
        <v>PACCHA Y NULTI</v>
      </c>
      <c r="G2479" s="53" t="str">
        <f>IFERROR(VLOOKUP(D2479,[29]CODIGOS!$A$1:$I$1872,8,0),"CODIGO INVALIDO ")</f>
        <v>PACCHA Y NULTI 1</v>
      </c>
      <c r="H2479" s="23" t="s">
        <v>3012</v>
      </c>
      <c r="I2479" s="23">
        <v>-2.8937460000000002</v>
      </c>
      <c r="J2479" s="23">
        <v>-78.931209999999993</v>
      </c>
      <c r="K2479" s="246">
        <v>45449</v>
      </c>
      <c r="L2479" s="23" t="s">
        <v>121</v>
      </c>
      <c r="M2479" s="53" t="s">
        <v>17</v>
      </c>
      <c r="N2479" s="62" t="s">
        <v>1922</v>
      </c>
      <c r="O2479" s="62" t="s">
        <v>1734</v>
      </c>
      <c r="P2479" s="23">
        <v>86.56</v>
      </c>
      <c r="Q2479" s="53" t="s">
        <v>46</v>
      </c>
      <c r="R2479" s="53" t="s">
        <v>47</v>
      </c>
      <c r="S2479" s="53" t="s">
        <v>120</v>
      </c>
      <c r="T2479" s="23"/>
      <c r="U2479" s="23" t="s">
        <v>50</v>
      </c>
    </row>
    <row r="2480" spans="1:21" s="185" customFormat="1" ht="15" customHeight="1" x14ac:dyDescent="0.2">
      <c r="A2480" s="53" t="str">
        <f>IFERROR(VLOOKUP(D2480,[28]CODIGOS!$A$1:$I$1872,2,0),"CODIGO INVALIDO ")</f>
        <v>ZONA 6</v>
      </c>
      <c r="B2480" s="53" t="str">
        <f>IFERROR(VLOOKUP(D2480,[28]CODIGOS!$A$1:$I$1872,3,0),"CODIGO INVALIDO ")</f>
        <v>AZUAY</v>
      </c>
      <c r="C2480" s="53" t="str">
        <f>IFERROR(VLOOKUP(D2480,[28]CODIGOS!$A$1:$I$1872,4,0),"CODIGO INVALIDO ")</f>
        <v>GUALACEO</v>
      </c>
      <c r="D2480" s="45" t="s">
        <v>608</v>
      </c>
      <c r="E2480" s="53" t="str">
        <f>IFERROR(VLOOKUP(D2480,[29]CODIGOS!$A$1:$I$1872,6,0),"CODIGO INVALIDO ")</f>
        <v>GUALACEO</v>
      </c>
      <c r="F2480" s="53" t="str">
        <f>IFERROR(VLOOKUP(D2480,[29]CODIGOS!$A$1:$I$1872,7,0),"CODIGO INVALIDO ")</f>
        <v>GUALACEO</v>
      </c>
      <c r="G2480" s="53" t="str">
        <f>IFERROR(VLOOKUP(D2480,[29]CODIGOS!$A$1:$I$1872,8,0),"CODIGO INVALIDO ")</f>
        <v>GUALACEO 1</v>
      </c>
      <c r="H2480" s="23" t="s">
        <v>3013</v>
      </c>
      <c r="I2480" s="23">
        <v>-2.894285</v>
      </c>
      <c r="J2480" s="23">
        <v>-78.771783999999997</v>
      </c>
      <c r="K2480" s="246">
        <v>45493</v>
      </c>
      <c r="L2480" s="23" t="s">
        <v>121</v>
      </c>
      <c r="M2480" s="53" t="s">
        <v>17</v>
      </c>
      <c r="N2480" s="62">
        <v>0.58333333333333337</v>
      </c>
      <c r="O2480" s="62" t="s">
        <v>1956</v>
      </c>
      <c r="P2480" s="23">
        <v>4.38</v>
      </c>
      <c r="Q2480" s="53" t="s">
        <v>46</v>
      </c>
      <c r="R2480" s="53" t="s">
        <v>47</v>
      </c>
      <c r="S2480" s="53" t="s">
        <v>83</v>
      </c>
      <c r="T2480" s="23"/>
      <c r="U2480" s="53" t="s">
        <v>50</v>
      </c>
    </row>
    <row r="2481" spans="1:21" s="185" customFormat="1" ht="15" customHeight="1" x14ac:dyDescent="0.2">
      <c r="A2481" s="53" t="str">
        <f>IFERROR(VLOOKUP(D2481,[28]CODIGOS!$A$1:$I$1872,2,0),"CODIGO INVALIDO ")</f>
        <v>ZONA 6</v>
      </c>
      <c r="B2481" s="53" t="str">
        <f>IFERROR(VLOOKUP(D2481,[28]CODIGOS!$A$1:$I$1872,3,0),"CODIGO INVALIDO ")</f>
        <v>AZUAY</v>
      </c>
      <c r="C2481" s="53" t="str">
        <f>IFERROR(VLOOKUP(D2481,[28]CODIGOS!$A$1:$I$1872,4,0),"CODIGO INVALIDO ")</f>
        <v>CUENCA</v>
      </c>
      <c r="D2481" s="45" t="s">
        <v>587</v>
      </c>
      <c r="E2481" s="53" t="str">
        <f>IFERROR(VLOOKUP(D2481,[29]CODIGOS!$A$1:$I$1872,6,0),"CODIGO INVALIDO ")</f>
        <v>CUENCA NORTE</v>
      </c>
      <c r="F2481" s="53" t="str">
        <f>IFERROR(VLOOKUP(D2481,[29]CODIGOS!$A$1:$I$1872,7,0),"CODIGO INVALIDO ")</f>
        <v>RICAURTE</v>
      </c>
      <c r="G2481" s="53" t="str">
        <f>IFERROR(VLOOKUP(D2481,[29]CODIGOS!$A$1:$I$1872,8,0),"CODIGO INVALIDO ")</f>
        <v>RICAURTE 2</v>
      </c>
      <c r="H2481" s="23" t="s">
        <v>3014</v>
      </c>
      <c r="I2481" s="23">
        <v>-2.8665539999999998</v>
      </c>
      <c r="J2481" s="23">
        <v>-78.946828999999994</v>
      </c>
      <c r="K2481" s="246">
        <v>45496</v>
      </c>
      <c r="L2481" s="23" t="s">
        <v>121</v>
      </c>
      <c r="M2481" s="53" t="s">
        <v>17</v>
      </c>
      <c r="N2481" s="62" t="s">
        <v>1935</v>
      </c>
      <c r="O2481" s="62" t="s">
        <v>2143</v>
      </c>
      <c r="P2481" s="23">
        <v>3</v>
      </c>
      <c r="Q2481" s="53" t="s">
        <v>46</v>
      </c>
      <c r="R2481" s="53" t="s">
        <v>47</v>
      </c>
      <c r="S2481" s="53" t="s">
        <v>216</v>
      </c>
      <c r="T2481" s="23"/>
      <c r="U2481" s="53" t="s">
        <v>50</v>
      </c>
    </row>
    <row r="2482" spans="1:21" s="186" customFormat="1" ht="14.25" customHeight="1" x14ac:dyDescent="0.25">
      <c r="A2482" s="53" t="str">
        <f>IFERROR(VLOOKUP(D2482,[28]CODIGOS!$A$1:$I$1872,2,0),"CODIGO INVALIDO ")</f>
        <v>ZONA 6</v>
      </c>
      <c r="B2482" s="53" t="str">
        <f>IFERROR(VLOOKUP(D2482,[28]CODIGOS!$A$1:$I$1872,3,0),"CODIGO INVALIDO ")</f>
        <v>AZUAY</v>
      </c>
      <c r="C2482" s="53" t="str">
        <f>IFERROR(VLOOKUP(D2482,[28]CODIGOS!$A$1:$I$1872,4,0),"CODIGO INVALIDO ")</f>
        <v>CUENCA</v>
      </c>
      <c r="D2482" s="53" t="s">
        <v>3015</v>
      </c>
      <c r="E2482" s="53" t="str">
        <f>IFERROR(VLOOKUP(D2482,[29]CODIGOS!$A$1:$I$1872,6,0),"CODIGO INVALIDO ")</f>
        <v>CUENCA SUR</v>
      </c>
      <c r="F2482" s="53" t="str">
        <f>IFERROR(VLOOKUP(D2482,[29]CODIGOS!$A$1:$I$1872,7,0),"CODIGO INVALIDO ")</f>
        <v>SUCRE</v>
      </c>
      <c r="G2482" s="53" t="str">
        <f>IFERROR(VLOOKUP(D2482,[29]CODIGOS!$A$1:$I$1872,8,0),"CODIGO INVALIDO ")</f>
        <v>SUCRE 1</v>
      </c>
      <c r="H2482" s="53" t="s">
        <v>3016</v>
      </c>
      <c r="I2482" s="53">
        <v>-2.9072079999999998</v>
      </c>
      <c r="J2482" s="53">
        <v>-79.020841000000004</v>
      </c>
      <c r="K2482" s="246">
        <v>45545</v>
      </c>
      <c r="L2482" s="53" t="s">
        <v>121</v>
      </c>
      <c r="M2482" s="53" t="s">
        <v>17</v>
      </c>
      <c r="N2482" s="247">
        <v>0.41666666666666669</v>
      </c>
      <c r="O2482" s="247">
        <v>0.5625</v>
      </c>
      <c r="P2482" s="53">
        <v>10.17</v>
      </c>
      <c r="Q2482" s="53" t="s">
        <v>46</v>
      </c>
      <c r="R2482" s="53" t="s">
        <v>47</v>
      </c>
      <c r="S2482" s="53" t="s">
        <v>166</v>
      </c>
      <c r="T2482" s="53"/>
      <c r="U2482" s="53" t="s">
        <v>50</v>
      </c>
    </row>
    <row r="2483" spans="1:21" s="186" customFormat="1" ht="14.25" customHeight="1" x14ac:dyDescent="0.25">
      <c r="A2483" s="53" t="str">
        <f>IFERROR(VLOOKUP(D2483,[28]CODIGOS!$A$1:$I$1872,2,0),"CODIGO INVALIDO ")</f>
        <v>ZONA 6</v>
      </c>
      <c r="B2483" s="53" t="str">
        <f>IFERROR(VLOOKUP(D2483,[28]CODIGOS!$A$1:$I$1872,3,0),"CODIGO INVALIDO ")</f>
        <v>AZUAY</v>
      </c>
      <c r="C2483" s="53" t="str">
        <f>IFERROR(VLOOKUP(D2483,[28]CODIGOS!$A$1:$I$1872,4,0),"CODIGO INVALIDO ")</f>
        <v>CUENCA</v>
      </c>
      <c r="D2483" s="53" t="s">
        <v>587</v>
      </c>
      <c r="E2483" s="53" t="str">
        <f>IFERROR(VLOOKUP(D2483,[29]CODIGOS!$A$1:$I$1872,6,0),"CODIGO INVALIDO ")</f>
        <v>CUENCA NORTE</v>
      </c>
      <c r="F2483" s="53" t="str">
        <f>IFERROR(VLOOKUP(D2483,[29]CODIGOS!$A$1:$I$1872,7,0),"CODIGO INVALIDO ")</f>
        <v>RICAURTE</v>
      </c>
      <c r="G2483" s="53" t="str">
        <f>IFERROR(VLOOKUP(D2483,[29]CODIGOS!$A$1:$I$1872,8,0),"CODIGO INVALIDO ")</f>
        <v>RICAURTE 2</v>
      </c>
      <c r="H2483" s="53" t="s">
        <v>972</v>
      </c>
      <c r="I2483" s="53">
        <v>-2.8600880000000002</v>
      </c>
      <c r="J2483" s="53">
        <v>-78.963812000000004</v>
      </c>
      <c r="K2483" s="246">
        <v>45547</v>
      </c>
      <c r="L2483" s="53" t="s">
        <v>121</v>
      </c>
      <c r="M2483" s="53" t="s">
        <v>17</v>
      </c>
      <c r="N2483" s="247">
        <v>0.625</v>
      </c>
      <c r="O2483" s="247" t="s">
        <v>1980</v>
      </c>
      <c r="P2483" s="53">
        <v>48.21</v>
      </c>
      <c r="Q2483" s="53" t="s">
        <v>46</v>
      </c>
      <c r="R2483" s="53" t="s">
        <v>47</v>
      </c>
      <c r="S2483" s="53" t="s">
        <v>83</v>
      </c>
      <c r="T2483" s="53"/>
      <c r="U2483" s="53" t="s">
        <v>50</v>
      </c>
    </row>
    <row r="2484" spans="1:21" s="186" customFormat="1" ht="14.25" customHeight="1" x14ac:dyDescent="0.25">
      <c r="A2484" s="53" t="str">
        <f>IFERROR(VLOOKUP(D2484,[28]CODIGOS!$A$1:$I$1872,2,0),"CODIGO INVALIDO ")</f>
        <v>ZONA 6</v>
      </c>
      <c r="B2484" s="53" t="str">
        <f>IFERROR(VLOOKUP(D2484,[28]CODIGOS!$A$1:$I$1872,3,0),"CODIGO INVALIDO ")</f>
        <v>AZUAY</v>
      </c>
      <c r="C2484" s="53" t="str">
        <f>IFERROR(VLOOKUP(D2484,[28]CODIGOS!$A$1:$I$1872,4,0),"CODIGO INVALIDO ")</f>
        <v>CUENCA</v>
      </c>
      <c r="D2484" s="53" t="s">
        <v>590</v>
      </c>
      <c r="E2484" s="53" t="str">
        <f>IFERROR(VLOOKUP(D2484,[29]CODIGOS!$A$1:$I$1872,6,0),"CODIGO INVALIDO ")</f>
        <v>CUENCA SUR</v>
      </c>
      <c r="F2484" s="53" t="str">
        <f>IFERROR(VLOOKUP(D2484,[29]CODIGOS!$A$1:$I$1872,7,0),"CODIGO INVALIDO ")</f>
        <v>SAN SEBASTIAN</v>
      </c>
      <c r="G2484" s="53" t="str">
        <f>IFERROR(VLOOKUP(D2484,[29]CODIGOS!$A$1:$I$1872,8,0),"CODIGO INVALIDO ")</f>
        <v>SAN SEBASTIAN 1</v>
      </c>
      <c r="H2484" s="53" t="s">
        <v>3017</v>
      </c>
      <c r="I2484" s="53">
        <v>-2.8795679999999999</v>
      </c>
      <c r="J2484" s="53">
        <v>-79.034289999999999</v>
      </c>
      <c r="K2484" s="246">
        <v>45580</v>
      </c>
      <c r="L2484" s="53" t="s">
        <v>121</v>
      </c>
      <c r="M2484" s="53" t="s">
        <v>17</v>
      </c>
      <c r="N2484" s="247">
        <v>0.54166666666666663</v>
      </c>
      <c r="O2484" s="247">
        <v>0.64583333333333337</v>
      </c>
      <c r="P2484" s="53">
        <v>7.6</v>
      </c>
      <c r="Q2484" s="53" t="s">
        <v>46</v>
      </c>
      <c r="R2484" s="53" t="s">
        <v>47</v>
      </c>
      <c r="S2484" s="53" t="s">
        <v>467</v>
      </c>
      <c r="T2484" s="53" t="s">
        <v>48</v>
      </c>
      <c r="U2484" s="53" t="s">
        <v>50</v>
      </c>
    </row>
    <row r="2485" spans="1:21" s="186" customFormat="1" ht="14.25" customHeight="1" x14ac:dyDescent="0.25">
      <c r="A2485" s="53" t="str">
        <f>IFERROR(VLOOKUP(D2485,[28]CODIGOS!$A$1:$I$1872,2,0),"CODIGO INVALIDO ")</f>
        <v>ZONA 6</v>
      </c>
      <c r="B2485" s="53" t="str">
        <f>IFERROR(VLOOKUP(D2485,[28]CODIGOS!$A$1:$I$1872,3,0),"CODIGO INVALIDO ")</f>
        <v>AZUAY</v>
      </c>
      <c r="C2485" s="53" t="str">
        <f>IFERROR(VLOOKUP(D2485,[28]CODIGOS!$A$1:$I$1872,4,0),"CODIGO INVALIDO ")</f>
        <v>CUENCA</v>
      </c>
      <c r="D2485" s="53" t="s">
        <v>2113</v>
      </c>
      <c r="E2485" s="53" t="str">
        <f>IFERROR(VLOOKUP(D2485,[29]CODIGOS!$A$1:$I$1872,6,0),"CODIGO INVALIDO ")</f>
        <v>CUENCA NORTE</v>
      </c>
      <c r="F2485" s="53" t="str">
        <f>IFERROR(VLOOKUP(D2485,[29]CODIGOS!$A$1:$I$1872,7,0),"CODIGO INVALIDO ")</f>
        <v>SAN JOAQUIN</v>
      </c>
      <c r="G2485" s="53" t="str">
        <f>IFERROR(VLOOKUP(D2485,[29]CODIGOS!$A$1:$I$1872,8,0),"CODIGO INVALIDO ")</f>
        <v>SAN JOAQUIN 1</v>
      </c>
      <c r="H2485" s="53" t="s">
        <v>3018</v>
      </c>
      <c r="I2485" s="53">
        <v>-2.8791977000000002</v>
      </c>
      <c r="J2485" s="53">
        <v>-79.081612300000003</v>
      </c>
      <c r="K2485" s="246">
        <v>45580</v>
      </c>
      <c r="L2485" s="53" t="s">
        <v>121</v>
      </c>
      <c r="M2485" s="53" t="s">
        <v>17</v>
      </c>
      <c r="N2485" s="247">
        <v>0.72916666666666663</v>
      </c>
      <c r="O2485" s="247">
        <v>0.8125</v>
      </c>
      <c r="P2485" s="53">
        <v>13.6</v>
      </c>
      <c r="Q2485" s="53" t="s">
        <v>46</v>
      </c>
      <c r="R2485" s="53" t="s">
        <v>47</v>
      </c>
      <c r="S2485" s="53" t="s">
        <v>176</v>
      </c>
      <c r="T2485" s="53"/>
      <c r="U2485" s="53" t="s">
        <v>50</v>
      </c>
    </row>
    <row r="2486" spans="1:21" s="186" customFormat="1" ht="14.25" customHeight="1" x14ac:dyDescent="0.25">
      <c r="A2486" s="53" t="str">
        <f>IFERROR(VLOOKUP(D2486,[28]CODIGOS!$A$1:$I$1872,2,0),"CODIGO INVALIDO ")</f>
        <v>ZONA 6</v>
      </c>
      <c r="B2486" s="53" t="str">
        <f>IFERROR(VLOOKUP(D2486,[28]CODIGOS!$A$1:$I$1872,3,0),"CODIGO INVALIDO ")</f>
        <v>AZUAY</v>
      </c>
      <c r="C2486" s="53" t="str">
        <f>IFERROR(VLOOKUP(D2486,[28]CODIGOS!$A$1:$I$1872,4,0),"CODIGO INVALIDO ")</f>
        <v>SIGSIG</v>
      </c>
      <c r="D2486" s="53" t="s">
        <v>3019</v>
      </c>
      <c r="E2486" s="53" t="str">
        <f>IFERROR(VLOOKUP(D2486,[29]CODIGOS!$A$1:$I$1872,6,0),"CODIGO INVALIDO ")</f>
        <v>SIGSIG</v>
      </c>
      <c r="F2486" s="53" t="str">
        <f>IFERROR(VLOOKUP(D2486,[29]CODIGOS!$A$1:$I$1872,7,0),"CODIGO INVALIDO ")</f>
        <v>SIGSIG</v>
      </c>
      <c r="G2486" s="53" t="str">
        <f>IFERROR(VLOOKUP(D2486,[29]CODIGOS!$A$1:$I$1872,8,0),"CODIGO INVALIDO ")</f>
        <v>SIGSIG 2</v>
      </c>
      <c r="H2486" s="53" t="s">
        <v>3020</v>
      </c>
      <c r="I2486" s="53">
        <v>-3.0555829999999999</v>
      </c>
      <c r="J2486" s="53">
        <v>-78.789652000000004</v>
      </c>
      <c r="K2486" s="246">
        <v>45583</v>
      </c>
      <c r="L2486" s="53" t="s">
        <v>121</v>
      </c>
      <c r="M2486" s="53" t="s">
        <v>17</v>
      </c>
      <c r="N2486" s="247">
        <v>0.60416666666666663</v>
      </c>
      <c r="O2486" s="247">
        <v>0.77083333333333337</v>
      </c>
      <c r="P2486" s="53">
        <v>12.47</v>
      </c>
      <c r="Q2486" s="53" t="s">
        <v>46</v>
      </c>
      <c r="R2486" s="53" t="s">
        <v>47</v>
      </c>
      <c r="S2486" s="53" t="s">
        <v>166</v>
      </c>
      <c r="T2486" s="53" t="s">
        <v>467</v>
      </c>
      <c r="U2486" s="53" t="s">
        <v>50</v>
      </c>
    </row>
    <row r="2487" spans="1:21" s="186" customFormat="1" ht="14.25" customHeight="1" x14ac:dyDescent="0.25">
      <c r="A2487" s="53" t="str">
        <f>IFERROR(VLOOKUP(D2487,[28]CODIGOS!$A$1:$I$1872,2,0),"CODIGO INVALIDO ")</f>
        <v>ZONA 6</v>
      </c>
      <c r="B2487" s="53" t="str">
        <f>IFERROR(VLOOKUP(D2487,[28]CODIGOS!$A$1:$I$1872,3,0),"CODIGO INVALIDO ")</f>
        <v>AZUAY</v>
      </c>
      <c r="C2487" s="53" t="str">
        <f>IFERROR(VLOOKUP(D2487,[28]CODIGOS!$A$1:$I$1872,4,0),"CODIGO INVALIDO ")</f>
        <v>GUALACEO</v>
      </c>
      <c r="D2487" s="53" t="s">
        <v>608</v>
      </c>
      <c r="E2487" s="53" t="str">
        <f>IFERROR(VLOOKUP(D2487,[29]CODIGOS!$A$1:$I$1872,6,0),"CODIGO INVALIDO ")</f>
        <v>GUALACEO</v>
      </c>
      <c r="F2487" s="53" t="str">
        <f>IFERROR(VLOOKUP(D2487,[29]CODIGOS!$A$1:$I$1872,7,0),"CODIGO INVALIDO ")</f>
        <v>GUALACEO</v>
      </c>
      <c r="G2487" s="53" t="str">
        <f>IFERROR(VLOOKUP(D2487,[29]CODIGOS!$A$1:$I$1872,8,0),"CODIGO INVALIDO ")</f>
        <v>GUALACEO 1</v>
      </c>
      <c r="H2487" s="53" t="s">
        <v>3021</v>
      </c>
      <c r="I2487" s="53">
        <v>-3.0102807999999999</v>
      </c>
      <c r="J2487" s="53">
        <v>-78.8110657</v>
      </c>
      <c r="K2487" s="246">
        <v>45584</v>
      </c>
      <c r="L2487" s="53" t="s">
        <v>121</v>
      </c>
      <c r="M2487" s="53" t="s">
        <v>17</v>
      </c>
      <c r="N2487" s="247">
        <v>0.41666666666666669</v>
      </c>
      <c r="O2487" s="247">
        <v>0.5</v>
      </c>
      <c r="P2487" s="53">
        <v>5.65</v>
      </c>
      <c r="Q2487" s="53" t="s">
        <v>46</v>
      </c>
      <c r="R2487" s="53" t="s">
        <v>47</v>
      </c>
      <c r="S2487" s="53" t="s">
        <v>1639</v>
      </c>
      <c r="T2487" s="53" t="s">
        <v>467</v>
      </c>
      <c r="U2487" s="53" t="s">
        <v>50</v>
      </c>
    </row>
    <row r="2488" spans="1:21" s="186" customFormat="1" ht="14.25" customHeight="1" x14ac:dyDescent="0.25">
      <c r="A2488" s="53" t="str">
        <f>IFERROR(VLOOKUP(D2488,[28]CODIGOS!$A$1:$I$1872,2,0),"CODIGO INVALIDO ")</f>
        <v>ZONA 6</v>
      </c>
      <c r="B2488" s="53" t="str">
        <f>IFERROR(VLOOKUP(D2488,[28]CODIGOS!$A$1:$I$1872,3,0),"CODIGO INVALIDO ")</f>
        <v>AZUAY</v>
      </c>
      <c r="C2488" s="53" t="str">
        <f>IFERROR(VLOOKUP(D2488,[28]CODIGOS!$A$1:$I$1872,4,0),"CODIGO INVALIDO ")</f>
        <v>SIGSIG</v>
      </c>
      <c r="D2488" s="53" t="s">
        <v>801</v>
      </c>
      <c r="E2488" s="53" t="str">
        <f>IFERROR(VLOOKUP(D2488,[29]CODIGOS!$A$1:$I$1872,6,0),"CODIGO INVALIDO ")</f>
        <v>SIGSIG</v>
      </c>
      <c r="F2488" s="53" t="str">
        <f>IFERROR(VLOOKUP(D2488,[29]CODIGOS!$A$1:$I$1872,7,0),"CODIGO INVALIDO ")</f>
        <v>SIGSIG</v>
      </c>
      <c r="G2488" s="53" t="str">
        <f>IFERROR(VLOOKUP(D2488,[29]CODIGOS!$A$1:$I$1872,8,0),"CODIGO INVALIDO ")</f>
        <v>SIGSIG 1</v>
      </c>
      <c r="H2488" s="53" t="s">
        <v>3022</v>
      </c>
      <c r="I2488" s="53">
        <v>-3.0102807999999999</v>
      </c>
      <c r="J2488" s="53">
        <v>-78.8110657</v>
      </c>
      <c r="K2488" s="246">
        <v>45584</v>
      </c>
      <c r="L2488" s="53" t="s">
        <v>121</v>
      </c>
      <c r="M2488" s="53" t="s">
        <v>17</v>
      </c>
      <c r="N2488" s="247">
        <v>0.52083333333333337</v>
      </c>
      <c r="O2488" s="247">
        <v>0.66666666666666663</v>
      </c>
      <c r="P2488" s="53">
        <v>61.62</v>
      </c>
      <c r="Q2488" s="53" t="s">
        <v>46</v>
      </c>
      <c r="R2488" s="53" t="s">
        <v>47</v>
      </c>
      <c r="S2488" s="53" t="s">
        <v>75</v>
      </c>
      <c r="T2488" s="53" t="s">
        <v>467</v>
      </c>
      <c r="U2488" s="53" t="s">
        <v>50</v>
      </c>
    </row>
    <row r="2489" spans="1:21" s="186" customFormat="1" ht="14.25" customHeight="1" x14ac:dyDescent="0.25">
      <c r="A2489" s="53" t="str">
        <f>IFERROR(VLOOKUP(D2489,[28]CODIGOS!$A$1:$I$1872,2,0),"CODIGO INVALIDO ")</f>
        <v>ZONA 6</v>
      </c>
      <c r="B2489" s="53" t="str">
        <f>IFERROR(VLOOKUP(D2489,[28]CODIGOS!$A$1:$I$1872,3,0),"CODIGO INVALIDO ")</f>
        <v>AZUAY</v>
      </c>
      <c r="C2489" s="53" t="str">
        <f>IFERROR(VLOOKUP(D2489,[28]CODIGOS!$A$1:$I$1872,4,0),"CODIGO INVALIDO ")</f>
        <v>CUENCA</v>
      </c>
      <c r="D2489" s="53" t="s">
        <v>2113</v>
      </c>
      <c r="E2489" s="53" t="str">
        <f>IFERROR(VLOOKUP(D2489,[29]CODIGOS!$A$1:$I$1872,6,0),"CODIGO INVALIDO ")</f>
        <v>CUENCA NORTE</v>
      </c>
      <c r="F2489" s="53" t="str">
        <f>IFERROR(VLOOKUP(D2489,[29]CODIGOS!$A$1:$I$1872,7,0),"CODIGO INVALIDO ")</f>
        <v>SAN JOAQUIN</v>
      </c>
      <c r="G2489" s="53" t="str">
        <f>IFERROR(VLOOKUP(D2489,[29]CODIGOS!$A$1:$I$1872,8,0),"CODIGO INVALIDO ")</f>
        <v>SAN JOAQUIN 1</v>
      </c>
      <c r="H2489" s="53" t="s">
        <v>3023</v>
      </c>
      <c r="I2489" s="53">
        <v>-2.8949509999999998</v>
      </c>
      <c r="J2489" s="53">
        <v>-79.051123000000004</v>
      </c>
      <c r="K2489" s="246">
        <v>45586</v>
      </c>
      <c r="L2489" s="53" t="s">
        <v>121</v>
      </c>
      <c r="M2489" s="53" t="s">
        <v>17</v>
      </c>
      <c r="N2489" s="247">
        <v>0.72916666666666663</v>
      </c>
      <c r="O2489" s="247">
        <v>0.79166666666666663</v>
      </c>
      <c r="P2489" s="53">
        <v>2.4</v>
      </c>
      <c r="Q2489" s="53" t="s">
        <v>46</v>
      </c>
      <c r="R2489" s="53" t="s">
        <v>47</v>
      </c>
      <c r="S2489" s="53" t="s">
        <v>239</v>
      </c>
      <c r="T2489" s="53" t="s">
        <v>427</v>
      </c>
      <c r="U2489" s="53" t="s">
        <v>50</v>
      </c>
    </row>
    <row r="2490" spans="1:21" s="186" customFormat="1" ht="14.25" customHeight="1" x14ac:dyDescent="0.25">
      <c r="A2490" s="53" t="str">
        <f>IFERROR(VLOOKUP(D2490,[28]CODIGOS!$A$1:$I$1872,2,0),"CODIGO INVALIDO ")</f>
        <v>ZONA 6</v>
      </c>
      <c r="B2490" s="53" t="str">
        <f>IFERROR(VLOOKUP(D2490,[28]CODIGOS!$A$1:$I$1872,3,0),"CODIGO INVALIDO ")</f>
        <v>CAÑAR</v>
      </c>
      <c r="C2490" s="53" t="str">
        <f>IFERROR(VLOOKUP(D2490,[28]CODIGOS!$A$1:$I$1872,4,0),"CODIGO INVALIDO ")</f>
        <v>DELEG</v>
      </c>
      <c r="D2490" s="53" t="s">
        <v>2170</v>
      </c>
      <c r="E2490" s="53" t="str">
        <f>IFERROR(VLOOKUP(D2490,[29]CODIGOS!$A$1:$I$1872,6,0),"CODIGO INVALIDO ")</f>
        <v>AZOGUES</v>
      </c>
      <c r="F2490" s="53" t="str">
        <f>IFERROR(VLOOKUP(D2490,[29]CODIGOS!$A$1:$I$1872,7,0),"CODIGO INVALIDO ")</f>
        <v>DELEG</v>
      </c>
      <c r="G2490" s="53" t="str">
        <f>IFERROR(VLOOKUP(D2490,[29]CODIGOS!$A$1:$I$1872,8,0),"CODIGO INVALIDO ")</f>
        <v>DELEG 1</v>
      </c>
      <c r="H2490" s="53" t="s">
        <v>3024</v>
      </c>
      <c r="I2490" s="53">
        <v>-2.76967086969062</v>
      </c>
      <c r="J2490" s="53">
        <v>-78.918566587330403</v>
      </c>
      <c r="K2490" s="246">
        <v>45294</v>
      </c>
      <c r="L2490" s="53" t="s">
        <v>111</v>
      </c>
      <c r="M2490" s="53" t="s">
        <v>17</v>
      </c>
      <c r="N2490" s="247">
        <v>0.51388888888888895</v>
      </c>
      <c r="O2490" s="247">
        <v>0.5625</v>
      </c>
      <c r="P2490" s="53">
        <v>4.8899999999999997</v>
      </c>
      <c r="Q2490" s="53" t="s">
        <v>46</v>
      </c>
      <c r="R2490" s="53" t="s">
        <v>47</v>
      </c>
      <c r="S2490" s="53" t="s">
        <v>83</v>
      </c>
      <c r="T2490" s="53"/>
      <c r="U2490" s="53" t="s">
        <v>50</v>
      </c>
    </row>
    <row r="2491" spans="1:21" s="186" customFormat="1" ht="14.25" customHeight="1" x14ac:dyDescent="0.25">
      <c r="A2491" s="53" t="str">
        <f>IFERROR(VLOOKUP(D2491,[28]CODIGOS!$A$1:$I$1872,2,0),"CODIGO INVALIDO ")</f>
        <v>ZONA 6</v>
      </c>
      <c r="B2491" s="53" t="str">
        <f>IFERROR(VLOOKUP(D2491,[28]CODIGOS!$A$1:$I$1872,3,0),"CODIGO INVALIDO ")</f>
        <v>CAÑAR</v>
      </c>
      <c r="C2491" s="53" t="str">
        <f>IFERROR(VLOOKUP(D2491,[28]CODIGOS!$A$1:$I$1872,4,0),"CODIGO INVALIDO ")</f>
        <v>AZOGUES</v>
      </c>
      <c r="D2491" s="53" t="s">
        <v>3025</v>
      </c>
      <c r="E2491" s="53" t="str">
        <f>IFERROR(VLOOKUP(D2491,[29]CODIGOS!$A$1:$I$1872,6,0),"CODIGO INVALIDO ")</f>
        <v>AZOGUES</v>
      </c>
      <c r="F2491" s="53" t="str">
        <f>IFERROR(VLOOKUP(D2491,[29]CODIGOS!$A$1:$I$1872,7,0),"CODIGO INVALIDO ")</f>
        <v>LUIS CORDERO</v>
      </c>
      <c r="G2491" s="53" t="str">
        <f>IFERROR(VLOOKUP(D2491,[29]CODIGOS!$A$1:$I$1872,8,0),"CODIGO INVALIDO ")</f>
        <v>LUIS CORDERO 1</v>
      </c>
      <c r="H2491" s="53" t="s">
        <v>3026</v>
      </c>
      <c r="I2491" s="53">
        <v>-2.7449867992694101</v>
      </c>
      <c r="J2491" s="53">
        <v>-78.836325382649505</v>
      </c>
      <c r="K2491" s="246">
        <v>45320</v>
      </c>
      <c r="L2491" s="53" t="s">
        <v>111</v>
      </c>
      <c r="M2491" s="53" t="s">
        <v>17</v>
      </c>
      <c r="N2491" s="247">
        <v>0.41666666666666669</v>
      </c>
      <c r="O2491" s="247">
        <v>0.47916666666666669</v>
      </c>
      <c r="P2491" s="53">
        <v>1.58</v>
      </c>
      <c r="Q2491" s="53" t="s">
        <v>46</v>
      </c>
      <c r="R2491" s="53" t="s">
        <v>47</v>
      </c>
      <c r="S2491" s="53" t="s">
        <v>83</v>
      </c>
      <c r="T2491" s="53"/>
      <c r="U2491" s="53" t="s">
        <v>50</v>
      </c>
    </row>
    <row r="2492" spans="1:21" s="186" customFormat="1" ht="14.25" customHeight="1" x14ac:dyDescent="0.25">
      <c r="A2492" s="53" t="str">
        <f>IFERROR(VLOOKUP(D2492,[28]CODIGOS!$A$1:$I$1872,2,0),"CODIGO INVALIDO ")</f>
        <v>ZONA 6</v>
      </c>
      <c r="B2492" s="53" t="str">
        <f>IFERROR(VLOOKUP(D2492,[28]CODIGOS!$A$1:$I$1872,3,0),"CODIGO INVALIDO ")</f>
        <v>CAÑAR</v>
      </c>
      <c r="C2492" s="53" t="str">
        <f>IFERROR(VLOOKUP(D2492,[28]CODIGOS!$A$1:$I$1872,4,0),"CODIGO INVALIDO ")</f>
        <v>BIBLIAN</v>
      </c>
      <c r="D2492" s="53" t="s">
        <v>3027</v>
      </c>
      <c r="E2492" s="53" t="str">
        <f>IFERROR(VLOOKUP(D2492,[29]CODIGOS!$A$1:$I$1872,6,0),"CODIGO INVALIDO ")</f>
        <v>AZOGUES</v>
      </c>
      <c r="F2492" s="53" t="str">
        <f>IFERROR(VLOOKUP(D2492,[29]CODIGOS!$A$1:$I$1872,7,0),"CODIGO INVALIDO ")</f>
        <v>JERUSALEN</v>
      </c>
      <c r="G2492" s="53" t="str">
        <f>IFERROR(VLOOKUP(D2492,[29]CODIGOS!$A$1:$I$1872,8,0),"CODIGO INVALIDO ")</f>
        <v>JERUSALEN 1</v>
      </c>
      <c r="H2492" s="53" t="s">
        <v>3028</v>
      </c>
      <c r="I2492" s="53">
        <v>-2.6681618</v>
      </c>
      <c r="J2492" s="53">
        <v>-78.943630799999994</v>
      </c>
      <c r="K2492" s="246">
        <v>45322</v>
      </c>
      <c r="L2492" s="53" t="s">
        <v>111</v>
      </c>
      <c r="M2492" s="53" t="s">
        <v>17</v>
      </c>
      <c r="N2492" s="247">
        <v>0.5625</v>
      </c>
      <c r="O2492" s="247">
        <v>0.70833333333333337</v>
      </c>
      <c r="P2492" s="53">
        <v>51.04</v>
      </c>
      <c r="Q2492" s="53" t="s">
        <v>46</v>
      </c>
      <c r="R2492" s="53" t="s">
        <v>47</v>
      </c>
      <c r="S2492" s="53" t="s">
        <v>176</v>
      </c>
      <c r="T2492" s="53"/>
      <c r="U2492" s="53" t="s">
        <v>50</v>
      </c>
    </row>
    <row r="2493" spans="1:21" s="186" customFormat="1" ht="14.25" customHeight="1" x14ac:dyDescent="0.25">
      <c r="A2493" s="53" t="str">
        <f>IFERROR(VLOOKUP(D2493,[28]CODIGOS!$A$1:$I$1872,2,0),"CODIGO INVALIDO ")</f>
        <v>ZONA 6</v>
      </c>
      <c r="B2493" s="53" t="str">
        <f>IFERROR(VLOOKUP(D2493,[28]CODIGOS!$A$1:$I$1872,3,0),"CODIGO INVALIDO ")</f>
        <v>CAÑAR</v>
      </c>
      <c r="C2493" s="53" t="str">
        <f>IFERROR(VLOOKUP(D2493,[28]CODIGOS!$A$1:$I$1872,4,0),"CODIGO INVALIDO ")</f>
        <v>AZOGUES</v>
      </c>
      <c r="D2493" s="53" t="s">
        <v>3029</v>
      </c>
      <c r="E2493" s="53" t="str">
        <f>IFERROR(VLOOKUP(D2493,[29]CODIGOS!$A$1:$I$1872,6,0),"CODIGO INVALIDO ")</f>
        <v>AZOGUES</v>
      </c>
      <c r="F2493" s="53" t="str">
        <f>IFERROR(VLOOKUP(D2493,[29]CODIGOS!$A$1:$I$1872,7,0),"CODIGO INVALIDO ")</f>
        <v>AZOGUES SUR</v>
      </c>
      <c r="G2493" s="53" t="str">
        <f>IFERROR(VLOOKUP(D2493,[29]CODIGOS!$A$1:$I$1872,8,0),"CODIGO INVALIDO ")</f>
        <v>AZOGUES SUR 1</v>
      </c>
      <c r="H2493" s="53" t="s">
        <v>3030</v>
      </c>
      <c r="I2493" s="53">
        <v>-2.7476871200000001</v>
      </c>
      <c r="J2493" s="53">
        <v>-78.845135159999998</v>
      </c>
      <c r="K2493" s="246">
        <v>45343</v>
      </c>
      <c r="L2493" s="53" t="s">
        <v>111</v>
      </c>
      <c r="M2493" s="53" t="s">
        <v>17</v>
      </c>
      <c r="N2493" s="247">
        <v>0.65208333333333335</v>
      </c>
      <c r="O2493" s="247">
        <v>0.75</v>
      </c>
      <c r="P2493" s="53">
        <v>7.35</v>
      </c>
      <c r="Q2493" s="53" t="s">
        <v>46</v>
      </c>
      <c r="R2493" s="53" t="s">
        <v>47</v>
      </c>
      <c r="S2493" s="53" t="s">
        <v>75</v>
      </c>
      <c r="T2493" s="53" t="s">
        <v>598</v>
      </c>
      <c r="U2493" s="53" t="s">
        <v>50</v>
      </c>
    </row>
    <row r="2494" spans="1:21" s="186" customFormat="1" ht="14.25" customHeight="1" x14ac:dyDescent="0.25">
      <c r="A2494" s="53" t="str">
        <f>IFERROR(VLOOKUP(D2494,[28]CODIGOS!$A$1:$I$1872,2,0),"CODIGO INVALIDO ")</f>
        <v>ZONA 6</v>
      </c>
      <c r="B2494" s="53" t="str">
        <f>IFERROR(VLOOKUP(D2494,[28]CODIGOS!$A$1:$I$1872,3,0),"CODIGO INVALIDO ")</f>
        <v>CAÑAR</v>
      </c>
      <c r="C2494" s="53" t="str">
        <f>IFERROR(VLOOKUP(D2494,[28]CODIGOS!$A$1:$I$1872,4,0),"CODIGO INVALIDO ")</f>
        <v>AZOGUES</v>
      </c>
      <c r="D2494" s="53" t="s">
        <v>3029</v>
      </c>
      <c r="E2494" s="53" t="str">
        <f>IFERROR(VLOOKUP(D2494,[29]CODIGOS!$A$1:$I$1872,6,0),"CODIGO INVALIDO ")</f>
        <v>AZOGUES</v>
      </c>
      <c r="F2494" s="53" t="str">
        <f>IFERROR(VLOOKUP(D2494,[29]CODIGOS!$A$1:$I$1872,7,0),"CODIGO INVALIDO ")</f>
        <v>AZOGUES SUR</v>
      </c>
      <c r="G2494" s="53" t="str">
        <f>IFERROR(VLOOKUP(D2494,[29]CODIGOS!$A$1:$I$1872,8,0),"CODIGO INVALIDO ")</f>
        <v>AZOGUES SUR 1</v>
      </c>
      <c r="H2494" s="53" t="s">
        <v>3031</v>
      </c>
      <c r="I2494" s="53">
        <v>-2.7429220000000001</v>
      </c>
      <c r="J2494" s="53">
        <v>-78.850160000000002</v>
      </c>
      <c r="K2494" s="246">
        <v>45413</v>
      </c>
      <c r="L2494" s="53" t="s">
        <v>111</v>
      </c>
      <c r="M2494" s="53" t="s">
        <v>17</v>
      </c>
      <c r="N2494" s="247">
        <v>0.45833333333333331</v>
      </c>
      <c r="O2494" s="247">
        <v>0.58333333333333337</v>
      </c>
      <c r="P2494" s="53">
        <v>7.55</v>
      </c>
      <c r="Q2494" s="53" t="s">
        <v>46</v>
      </c>
      <c r="R2494" s="53" t="s">
        <v>47</v>
      </c>
      <c r="S2494" s="53" t="s">
        <v>3032</v>
      </c>
      <c r="T2494" s="53" t="s">
        <v>781</v>
      </c>
      <c r="U2494" s="53" t="s">
        <v>50</v>
      </c>
    </row>
    <row r="2495" spans="1:21" s="186" customFormat="1" ht="14.25" customHeight="1" x14ac:dyDescent="0.25">
      <c r="A2495" s="53" t="str">
        <f>IFERROR(VLOOKUP(D2495,[28]CODIGOS!$A$1:$I$1872,2,0),"CODIGO INVALIDO ")</f>
        <v>ZONA 6</v>
      </c>
      <c r="B2495" s="53" t="str">
        <f>IFERROR(VLOOKUP(D2495,[28]CODIGOS!$A$1:$I$1872,3,0),"CODIGO INVALIDO ")</f>
        <v>CAÑAR</v>
      </c>
      <c r="C2495" s="53" t="str">
        <f>IFERROR(VLOOKUP(D2495,[28]CODIGOS!$A$1:$I$1872,4,0),"CODIGO INVALIDO ")</f>
        <v>BIBLIAN</v>
      </c>
      <c r="D2495" s="53" t="s">
        <v>481</v>
      </c>
      <c r="E2495" s="53" t="str">
        <f>IFERROR(VLOOKUP(D2495,[29]CODIGOS!$A$1:$I$1872,6,0),"CODIGO INVALIDO ")</f>
        <v>AZOGUES</v>
      </c>
      <c r="F2495" s="53" t="str">
        <f>IFERROR(VLOOKUP(D2495,[29]CODIGOS!$A$1:$I$1872,7,0),"CODIGO INVALIDO ")</f>
        <v>BIBLIAN</v>
      </c>
      <c r="G2495" s="53" t="str">
        <f>IFERROR(VLOOKUP(D2495,[29]CODIGOS!$A$1:$I$1872,8,0),"CODIGO INVALIDO ")</f>
        <v>BIBLIAN 1</v>
      </c>
      <c r="H2495" s="53" t="s">
        <v>3033</v>
      </c>
      <c r="I2495" s="53">
        <v>-2.7249151579486601</v>
      </c>
      <c r="J2495" s="53">
        <v>-78.873463833237693</v>
      </c>
      <c r="K2495" s="246">
        <v>45415</v>
      </c>
      <c r="L2495" s="53" t="s">
        <v>111</v>
      </c>
      <c r="M2495" s="53" t="s">
        <v>17</v>
      </c>
      <c r="N2495" s="247">
        <v>0.3125</v>
      </c>
      <c r="O2495" s="247">
        <v>0.35416666666666669</v>
      </c>
      <c r="P2495" s="53">
        <v>6.05</v>
      </c>
      <c r="Q2495" s="53" t="s">
        <v>46</v>
      </c>
      <c r="R2495" s="53" t="s">
        <v>47</v>
      </c>
      <c r="S2495" s="53" t="s">
        <v>176</v>
      </c>
      <c r="T2495" s="53"/>
      <c r="U2495" s="53" t="s">
        <v>50</v>
      </c>
    </row>
    <row r="2496" spans="1:21" s="186" customFormat="1" ht="14.25" customHeight="1" x14ac:dyDescent="0.25">
      <c r="A2496" s="53" t="str">
        <f>IFERROR(VLOOKUP(D2496,[28]CODIGOS!$A$1:$I$1872,2,0),"CODIGO INVALIDO ")</f>
        <v>ZONA 6</v>
      </c>
      <c r="B2496" s="53" t="str">
        <f>IFERROR(VLOOKUP(D2496,[28]CODIGOS!$A$1:$I$1872,3,0),"CODIGO INVALIDO ")</f>
        <v>CAÑAR</v>
      </c>
      <c r="C2496" s="53" t="str">
        <f>IFERROR(VLOOKUP(D2496,[28]CODIGOS!$A$1:$I$1872,4,0),"CODIGO INVALIDO ")</f>
        <v>BIBLIAN</v>
      </c>
      <c r="D2496" s="53" t="s">
        <v>481</v>
      </c>
      <c r="E2496" s="53" t="str">
        <f>IFERROR(VLOOKUP(D2496,[29]CODIGOS!$A$1:$I$1872,6,0),"CODIGO INVALIDO ")</f>
        <v>AZOGUES</v>
      </c>
      <c r="F2496" s="53" t="str">
        <f>IFERROR(VLOOKUP(D2496,[29]CODIGOS!$A$1:$I$1872,7,0),"CODIGO INVALIDO ")</f>
        <v>BIBLIAN</v>
      </c>
      <c r="G2496" s="53" t="str">
        <f>IFERROR(VLOOKUP(D2496,[29]CODIGOS!$A$1:$I$1872,8,0),"CODIGO INVALIDO ")</f>
        <v>BIBLIAN 1</v>
      </c>
      <c r="H2496" s="53" t="s">
        <v>3034</v>
      </c>
      <c r="I2496" s="53">
        <v>-2.7266080000000001</v>
      </c>
      <c r="J2496" s="53">
        <v>-78.884433299999998</v>
      </c>
      <c r="K2496" s="246">
        <v>45448</v>
      </c>
      <c r="L2496" s="53" t="s">
        <v>111</v>
      </c>
      <c r="M2496" s="53" t="s">
        <v>17</v>
      </c>
      <c r="N2496" s="247">
        <v>0.54166666666666663</v>
      </c>
      <c r="O2496" s="247">
        <v>0.66666666666666663</v>
      </c>
      <c r="P2496" s="53">
        <v>102.06</v>
      </c>
      <c r="Q2496" s="53" t="s">
        <v>46</v>
      </c>
      <c r="R2496" s="53" t="s">
        <v>47</v>
      </c>
      <c r="S2496" s="53" t="s">
        <v>83</v>
      </c>
      <c r="T2496" s="53"/>
      <c r="U2496" s="53" t="s">
        <v>50</v>
      </c>
    </row>
    <row r="2497" spans="1:21" s="186" customFormat="1" ht="14.25" customHeight="1" x14ac:dyDescent="0.2">
      <c r="A2497" s="53" t="str">
        <f>IFERROR(VLOOKUP(D2497,[28]CODIGOS!$A$1:$I$1872,2,0),"CODIGO INVALIDO ")</f>
        <v>ZONA 6</v>
      </c>
      <c r="B2497" s="53" t="str">
        <f>IFERROR(VLOOKUP(D2497,[28]CODIGOS!$A$1:$I$1872,3,0),"CODIGO INVALIDO ")</f>
        <v>CAÑAR</v>
      </c>
      <c r="C2497" s="53" t="str">
        <f>IFERROR(VLOOKUP(D2497,[28]CODIGOS!$A$1:$I$1872,4,0),"CODIGO INVALIDO ")</f>
        <v>DELEG</v>
      </c>
      <c r="D2497" s="45" t="s">
        <v>2170</v>
      </c>
      <c r="E2497" s="53" t="str">
        <f>IFERROR(VLOOKUP(D2497,[29]CODIGOS!$A$1:$I$1872,6,0),"CODIGO INVALIDO ")</f>
        <v>AZOGUES</v>
      </c>
      <c r="F2497" s="53" t="str">
        <f>IFERROR(VLOOKUP(D2497,[29]CODIGOS!$A$1:$I$1872,7,0),"CODIGO INVALIDO ")</f>
        <v>DELEG</v>
      </c>
      <c r="G2497" s="53" t="str">
        <f>IFERROR(VLOOKUP(D2497,[29]CODIGOS!$A$1:$I$1872,8,0),"CODIGO INVALIDO ")</f>
        <v>DELEG 1</v>
      </c>
      <c r="H2497" s="53" t="s">
        <v>3035</v>
      </c>
      <c r="I2497" s="53">
        <v>-2.7727400000000002</v>
      </c>
      <c r="J2497" s="37">
        <v>-78.923242999999999</v>
      </c>
      <c r="K2497" s="246">
        <v>45448</v>
      </c>
      <c r="L2497" s="53" t="s">
        <v>111</v>
      </c>
      <c r="M2497" s="53" t="s">
        <v>17</v>
      </c>
      <c r="N2497" s="247">
        <v>0.81041666666666667</v>
      </c>
      <c r="O2497" s="247">
        <v>0.91666666666666663</v>
      </c>
      <c r="P2497" s="53">
        <v>12.24</v>
      </c>
      <c r="Q2497" s="53" t="s">
        <v>46</v>
      </c>
      <c r="R2497" s="53" t="s">
        <v>47</v>
      </c>
      <c r="S2497" s="53" t="s">
        <v>83</v>
      </c>
      <c r="T2497" s="53"/>
      <c r="U2497" s="53" t="s">
        <v>50</v>
      </c>
    </row>
    <row r="2498" spans="1:21" s="186" customFormat="1" ht="14.25" customHeight="1" x14ac:dyDescent="0.2">
      <c r="A2498" s="53" t="str">
        <f>IFERROR(VLOOKUP(D2498,[28]CODIGOS!$A$1:$I$1872,2,0),"CODIGO INVALIDO ")</f>
        <v>ZONA 6</v>
      </c>
      <c r="B2498" s="53" t="str">
        <f>IFERROR(VLOOKUP(D2498,[28]CODIGOS!$A$1:$I$1872,3,0),"CODIGO INVALIDO ")</f>
        <v>CAÑAR</v>
      </c>
      <c r="C2498" s="53" t="str">
        <f>IFERROR(VLOOKUP(D2498,[28]CODIGOS!$A$1:$I$1872,4,0),"CODIGO INVALIDO ")</f>
        <v>CAÑAR</v>
      </c>
      <c r="D2498" s="45" t="s">
        <v>3036</v>
      </c>
      <c r="E2498" s="53" t="str">
        <f>IFERROR(VLOOKUP(D2498,[29]CODIGOS!$A$1:$I$1872,6,0),"CODIGO INVALIDO ")</f>
        <v>CAÑAR</v>
      </c>
      <c r="F2498" s="53" t="str">
        <f>IFERROR(VLOOKUP(D2498,[29]CODIGOS!$A$1:$I$1872,7,0),"CODIGO INVALIDO ")</f>
        <v>ZHUD</v>
      </c>
      <c r="G2498" s="53" t="str">
        <f>IFERROR(VLOOKUP(D2498,[29]CODIGOS!$A$1:$I$1872,8,0),"CODIGO INVALIDO ")</f>
        <v>ZHUD 1</v>
      </c>
      <c r="H2498" s="53" t="s">
        <v>3037</v>
      </c>
      <c r="I2498" s="53">
        <v>-2.5514209030378998</v>
      </c>
      <c r="J2498" s="37">
        <v>-78.938063581889395</v>
      </c>
      <c r="K2498" s="246">
        <v>45500</v>
      </c>
      <c r="L2498" s="53" t="s">
        <v>111</v>
      </c>
      <c r="M2498" s="53" t="s">
        <v>17</v>
      </c>
      <c r="N2498" s="247">
        <v>0.4861111111111111</v>
      </c>
      <c r="O2498" s="247">
        <v>0.54166666666666663</v>
      </c>
      <c r="P2498" s="53">
        <v>4.5</v>
      </c>
      <c r="Q2498" s="53" t="s">
        <v>46</v>
      </c>
      <c r="R2498" s="53" t="s">
        <v>47</v>
      </c>
      <c r="S2498" s="53" t="s">
        <v>83</v>
      </c>
      <c r="T2498" s="53"/>
      <c r="U2498" s="53" t="s">
        <v>50</v>
      </c>
    </row>
    <row r="2499" spans="1:21" s="186" customFormat="1" ht="14.25" customHeight="1" x14ac:dyDescent="0.25">
      <c r="A2499" s="53" t="str">
        <f>IFERROR(VLOOKUP(D2499,[28]CODIGOS!$A$1:$I$1872,2,0),"CODIGO INVALIDO ")</f>
        <v>ZONA 6</v>
      </c>
      <c r="B2499" s="53" t="str">
        <f>IFERROR(VLOOKUP(D2499,[28]CODIGOS!$A$1:$I$1872,3,0),"CODIGO INVALIDO ")</f>
        <v>CAÑAR</v>
      </c>
      <c r="C2499" s="53" t="str">
        <f>IFERROR(VLOOKUP(D2499,[28]CODIGOS!$A$1:$I$1872,4,0),"CODIGO INVALIDO ")</f>
        <v>AZOGUES</v>
      </c>
      <c r="D2499" s="53" t="s">
        <v>2173</v>
      </c>
      <c r="E2499" s="53" t="str">
        <f>IFERROR(VLOOKUP(D2499,[29]CODIGOS!$A$1:$I$1872,6,0),"CODIGO INVALIDO ")</f>
        <v>AZOGUES</v>
      </c>
      <c r="F2499" s="53" t="str">
        <f>IFERROR(VLOOKUP(D2499,[29]CODIGOS!$A$1:$I$1872,7,0),"CODIGO INVALIDO ")</f>
        <v>GUAPAN</v>
      </c>
      <c r="G2499" s="53" t="str">
        <f>IFERROR(VLOOKUP(D2499,[29]CODIGOS!$A$1:$I$1872,8,0),"CODIGO INVALIDO ")</f>
        <v>GUAPAN 1</v>
      </c>
      <c r="H2499" s="53" t="s">
        <v>3038</v>
      </c>
      <c r="I2499" s="53">
        <v>-2.7236566999999998</v>
      </c>
      <c r="J2499" s="53">
        <v>-78.867447299999995</v>
      </c>
      <c r="K2499" s="246">
        <v>45587</v>
      </c>
      <c r="L2499" s="53" t="s">
        <v>111</v>
      </c>
      <c r="M2499" s="53" t="s">
        <v>17</v>
      </c>
      <c r="N2499" s="247">
        <v>0.70138888888888884</v>
      </c>
      <c r="O2499" s="247">
        <v>0.73958333333333337</v>
      </c>
      <c r="P2499" s="53">
        <v>11.16</v>
      </c>
      <c r="Q2499" s="53" t="s">
        <v>46</v>
      </c>
      <c r="R2499" s="53" t="s">
        <v>47</v>
      </c>
      <c r="S2499" s="53" t="s">
        <v>1940</v>
      </c>
      <c r="T2499" s="53" t="s">
        <v>472</v>
      </c>
      <c r="U2499" s="53" t="s">
        <v>50</v>
      </c>
    </row>
    <row r="2500" spans="1:21" s="186" customFormat="1" ht="14.25" customHeight="1" x14ac:dyDescent="0.25">
      <c r="A2500" s="53" t="str">
        <f>IFERROR(VLOOKUP(D2500,[28]CODIGOS!$A$1:$I$1872,2,0),"CODIGO INVALIDO ")</f>
        <v>ZONA 6</v>
      </c>
      <c r="B2500" s="53" t="str">
        <f>IFERROR(VLOOKUP(D2500,[28]CODIGOS!$A$1:$I$1872,3,0),"CODIGO INVALIDO ")</f>
        <v>MORONA SANTIAGO</v>
      </c>
      <c r="C2500" s="53" t="str">
        <f>IFERROR(VLOOKUP(D2500,[28]CODIGOS!$A$1:$I$1872,4,0),"CODIGO INVALIDO ")</f>
        <v>MORONA</v>
      </c>
      <c r="D2500" s="53" t="s">
        <v>567</v>
      </c>
      <c r="E2500" s="53" t="str">
        <f>IFERROR(VLOOKUP(D2500,[29]CODIGOS!$A$1:$I$1872,6,0),"CODIGO INVALIDO ")</f>
        <v>MORONA</v>
      </c>
      <c r="F2500" s="53" t="str">
        <f>IFERROR(VLOOKUP(D2500,[29]CODIGOS!$A$1:$I$1872,7,0),"CODIGO INVALIDO ")</f>
        <v>SINAI</v>
      </c>
      <c r="G2500" s="53" t="str">
        <f>IFERROR(VLOOKUP(D2500,[29]CODIGOS!$A$1:$I$1872,8,0),"CODIGO INVALIDO ")</f>
        <v>SINAI 1</v>
      </c>
      <c r="H2500" s="53" t="s">
        <v>3039</v>
      </c>
      <c r="I2500" s="53">
        <v>-2.0946600000000002</v>
      </c>
      <c r="J2500" s="53">
        <v>-78.028722478279903</v>
      </c>
      <c r="K2500" s="246">
        <v>45294</v>
      </c>
      <c r="L2500" s="53" t="s">
        <v>2182</v>
      </c>
      <c r="M2500" s="53" t="s">
        <v>17</v>
      </c>
      <c r="N2500" s="247">
        <v>0.87152777777777779</v>
      </c>
      <c r="O2500" s="247">
        <v>0.91666666666666663</v>
      </c>
      <c r="P2500" s="53">
        <v>10.38</v>
      </c>
      <c r="Q2500" s="53" t="s">
        <v>46</v>
      </c>
      <c r="R2500" s="53" t="s">
        <v>47</v>
      </c>
      <c r="S2500" s="53" t="s">
        <v>49</v>
      </c>
      <c r="T2500" s="53"/>
      <c r="U2500" s="53" t="s">
        <v>50</v>
      </c>
    </row>
    <row r="2501" spans="1:21" s="186" customFormat="1" ht="14.25" customHeight="1" x14ac:dyDescent="0.25">
      <c r="A2501" s="53" t="str">
        <f>IFERROR(VLOOKUP(D2501,[28]CODIGOS!$A$1:$I$1872,2,0),"CODIGO INVALIDO ")</f>
        <v>ZONA 6</v>
      </c>
      <c r="B2501" s="53" t="str">
        <f>IFERROR(VLOOKUP(D2501,[28]CODIGOS!$A$1:$I$1872,3,0),"CODIGO INVALIDO ")</f>
        <v>MORONA SANTIAGO</v>
      </c>
      <c r="C2501" s="53" t="str">
        <f>IFERROR(VLOOKUP(D2501,[28]CODIGOS!$A$1:$I$1872,4,0),"CODIGO INVALIDO ")</f>
        <v>SANTIAGO</v>
      </c>
      <c r="D2501" s="53" t="s">
        <v>77</v>
      </c>
      <c r="E2501" s="53" t="str">
        <f>IFERROR(VLOOKUP(D2501,[29]CODIGOS!$A$1:$I$1872,6,0),"CODIGO INVALIDO ")</f>
        <v>MENDEZ</v>
      </c>
      <c r="F2501" s="53" t="str">
        <f>IFERROR(VLOOKUP(D2501,[29]CODIGOS!$A$1:$I$1872,7,0),"CODIGO INVALIDO ")</f>
        <v>SANTIAGO DE MENDEZ</v>
      </c>
      <c r="G2501" s="53" t="str">
        <f>IFERROR(VLOOKUP(D2501,[29]CODIGOS!$A$1:$I$1872,8,0),"CODIGO INVALIDO ")</f>
        <v>SANTIAGO DE MENDEZ 1</v>
      </c>
      <c r="H2501" s="53" t="s">
        <v>3040</v>
      </c>
      <c r="I2501" s="53">
        <v>-2.73842050936749</v>
      </c>
      <c r="J2501" s="53">
        <v>-78.295905711496701</v>
      </c>
      <c r="K2501" s="246">
        <v>45297</v>
      </c>
      <c r="L2501" s="53" t="s">
        <v>2182</v>
      </c>
      <c r="M2501" s="53" t="s">
        <v>17</v>
      </c>
      <c r="N2501" s="247">
        <v>0.22222222222222221</v>
      </c>
      <c r="O2501" s="247">
        <v>0.53541666666666665</v>
      </c>
      <c r="P2501" s="53">
        <v>5.8</v>
      </c>
      <c r="Q2501" s="53" t="s">
        <v>46</v>
      </c>
      <c r="R2501" s="53" t="s">
        <v>47</v>
      </c>
      <c r="S2501" s="53" t="s">
        <v>166</v>
      </c>
      <c r="T2501" s="53" t="s">
        <v>467</v>
      </c>
      <c r="U2501" s="53" t="s">
        <v>50</v>
      </c>
    </row>
    <row r="2502" spans="1:21" s="186" customFormat="1" ht="14.25" customHeight="1" x14ac:dyDescent="0.25">
      <c r="A2502" s="53" t="str">
        <f>IFERROR(VLOOKUP(D2502,[28]CODIGOS!$A$1:$I$1872,2,0),"CODIGO INVALIDO ")</f>
        <v>ZONA 6</v>
      </c>
      <c r="B2502" s="53" t="str">
        <f>IFERROR(VLOOKUP(D2502,[28]CODIGOS!$A$1:$I$1872,3,0),"CODIGO INVALIDO ")</f>
        <v>MORONA SANTIAGO</v>
      </c>
      <c r="C2502" s="53" t="str">
        <f>IFERROR(VLOOKUP(D2502,[28]CODIGOS!$A$1:$I$1872,4,0),"CODIGO INVALIDO ")</f>
        <v>MORONA</v>
      </c>
      <c r="D2502" s="53" t="s">
        <v>3041</v>
      </c>
      <c r="E2502" s="53" t="str">
        <f>IFERROR(VLOOKUP(D2502,[29]CODIGOS!$A$1:$I$1872,6,0),"CODIGO INVALIDO ")</f>
        <v>MORONA</v>
      </c>
      <c r="F2502" s="53" t="str">
        <f>IFERROR(VLOOKUP(D2502,[29]CODIGOS!$A$1:$I$1872,7,0),"CODIGO INVALIDO ")</f>
        <v>MACAS</v>
      </c>
      <c r="G2502" s="53" t="str">
        <f>IFERROR(VLOOKUP(D2502,[29]CODIGOS!$A$1:$I$1872,8,0),"CODIGO INVALIDO ")</f>
        <v>MACAS 1</v>
      </c>
      <c r="H2502" s="53" t="s">
        <v>233</v>
      </c>
      <c r="I2502" s="53">
        <v>-2.2907791459957401</v>
      </c>
      <c r="J2502" s="53">
        <v>-78.097611665725694</v>
      </c>
      <c r="K2502" s="246">
        <v>45303</v>
      </c>
      <c r="L2502" s="53" t="s">
        <v>2182</v>
      </c>
      <c r="M2502" s="53" t="s">
        <v>17</v>
      </c>
      <c r="N2502" s="247">
        <v>0.72916666666666663</v>
      </c>
      <c r="O2502" s="247">
        <v>0.83333333333333337</v>
      </c>
      <c r="P2502" s="53">
        <v>5.93</v>
      </c>
      <c r="Q2502" s="53" t="s">
        <v>46</v>
      </c>
      <c r="R2502" s="53" t="s">
        <v>47</v>
      </c>
      <c r="S2502" s="53" t="s">
        <v>451</v>
      </c>
      <c r="T2502" s="53" t="s">
        <v>1288</v>
      </c>
      <c r="U2502" s="53" t="s">
        <v>50</v>
      </c>
    </row>
    <row r="2503" spans="1:21" s="186" customFormat="1" ht="14.25" customHeight="1" x14ac:dyDescent="0.25">
      <c r="A2503" s="53" t="str">
        <f>IFERROR(VLOOKUP(D2503,[28]CODIGOS!$A$1:$I$1872,2,0),"CODIGO INVALIDO ")</f>
        <v>ZONA 6</v>
      </c>
      <c r="B2503" s="53" t="str">
        <f>IFERROR(VLOOKUP(D2503,[28]CODIGOS!$A$1:$I$1872,3,0),"CODIGO INVALIDO ")</f>
        <v>MORONA SANTIAGO</v>
      </c>
      <c r="C2503" s="53" t="str">
        <f>IFERROR(VLOOKUP(D2503,[28]CODIGOS!$A$1:$I$1872,4,0),"CODIGO INVALIDO ")</f>
        <v>SANTIAGO</v>
      </c>
      <c r="D2503" s="53" t="s">
        <v>77</v>
      </c>
      <c r="E2503" s="53" t="str">
        <f>IFERROR(VLOOKUP(D2503,[29]CODIGOS!$A$1:$I$1872,6,0),"CODIGO INVALIDO ")</f>
        <v>MENDEZ</v>
      </c>
      <c r="F2503" s="53" t="str">
        <f>IFERROR(VLOOKUP(D2503,[29]CODIGOS!$A$1:$I$1872,7,0),"CODIGO INVALIDO ")</f>
        <v>SANTIAGO DE MENDEZ</v>
      </c>
      <c r="G2503" s="53" t="str">
        <f>IFERROR(VLOOKUP(D2503,[29]CODIGOS!$A$1:$I$1872,8,0),"CODIGO INVALIDO ")</f>
        <v>SANTIAGO DE MENDEZ 1</v>
      </c>
      <c r="H2503" s="53" t="s">
        <v>3040</v>
      </c>
      <c r="I2503" s="53">
        <v>-2.73730687691637</v>
      </c>
      <c r="J2503" s="53">
        <v>-78.294727879567006</v>
      </c>
      <c r="K2503" s="246">
        <v>45309</v>
      </c>
      <c r="L2503" s="53" t="s">
        <v>2182</v>
      </c>
      <c r="M2503" s="53" t="s">
        <v>17</v>
      </c>
      <c r="N2503" s="247">
        <v>0.70833333333333337</v>
      </c>
      <c r="O2503" s="247">
        <v>0.875</v>
      </c>
      <c r="P2503" s="53">
        <v>17.2</v>
      </c>
      <c r="Q2503" s="53" t="s">
        <v>46</v>
      </c>
      <c r="R2503" s="53" t="s">
        <v>47</v>
      </c>
      <c r="S2503" s="53" t="s">
        <v>472</v>
      </c>
      <c r="T2503" s="53" t="s">
        <v>518</v>
      </c>
      <c r="U2503" s="53" t="s">
        <v>50</v>
      </c>
    </row>
    <row r="2504" spans="1:21" s="186" customFormat="1" ht="14.25" customHeight="1" x14ac:dyDescent="0.25">
      <c r="A2504" s="53" t="str">
        <f>IFERROR(VLOOKUP(D2504,[28]CODIGOS!$A$1:$I$1872,2,0),"CODIGO INVALIDO ")</f>
        <v>ZONA 6</v>
      </c>
      <c r="B2504" s="53" t="str">
        <f>IFERROR(VLOOKUP(D2504,[28]CODIGOS!$A$1:$I$1872,3,0),"CODIGO INVALIDO ")</f>
        <v>MORONA SANTIAGO</v>
      </c>
      <c r="C2504" s="53" t="str">
        <f>IFERROR(VLOOKUP(D2504,[28]CODIGOS!$A$1:$I$1872,4,0),"CODIGO INVALIDO ")</f>
        <v>MORONA</v>
      </c>
      <c r="D2504" s="53" t="s">
        <v>295</v>
      </c>
      <c r="E2504" s="53" t="str">
        <f>IFERROR(VLOOKUP(D2504,[29]CODIGOS!$A$1:$I$1872,6,0),"CODIGO INVALIDO ")</f>
        <v>MORONA</v>
      </c>
      <c r="F2504" s="53" t="str">
        <f>IFERROR(VLOOKUP(D2504,[29]CODIGOS!$A$1:$I$1872,7,0),"CODIGO INVALIDO ")</f>
        <v>GENERAL PROAÑO</v>
      </c>
      <c r="G2504" s="53" t="str">
        <f>IFERROR(VLOOKUP(D2504,[29]CODIGOS!$A$1:$I$1872,8,0),"CODIGO INVALIDO ")</f>
        <v>GENERAL PROAÑO 1</v>
      </c>
      <c r="H2504" s="53" t="s">
        <v>3042</v>
      </c>
      <c r="I2504" s="53">
        <v>-2.2589932180655001</v>
      </c>
      <c r="J2504" s="53">
        <v>-78.180609941482501</v>
      </c>
      <c r="K2504" s="246">
        <v>45319</v>
      </c>
      <c r="L2504" s="53" t="s">
        <v>2182</v>
      </c>
      <c r="M2504" s="53" t="s">
        <v>17</v>
      </c>
      <c r="N2504" s="247">
        <v>0.98958333333333337</v>
      </c>
      <c r="O2504" s="247">
        <v>0.11458333333333333</v>
      </c>
      <c r="P2504" s="53">
        <v>19.059999999999999</v>
      </c>
      <c r="Q2504" s="53" t="s">
        <v>46</v>
      </c>
      <c r="R2504" s="53" t="s">
        <v>47</v>
      </c>
      <c r="S2504" s="53" t="s">
        <v>907</v>
      </c>
      <c r="T2504" s="53" t="s">
        <v>49</v>
      </c>
      <c r="U2504" s="53" t="s">
        <v>50</v>
      </c>
    </row>
    <row r="2505" spans="1:21" s="186" customFormat="1" ht="14.25" customHeight="1" x14ac:dyDescent="0.25">
      <c r="A2505" s="53" t="str">
        <f>IFERROR(VLOOKUP(D2505,[28]CODIGOS!$A$1:$I$1872,2,0),"CODIGO INVALIDO ")</f>
        <v>ZONA 6</v>
      </c>
      <c r="B2505" s="53" t="str">
        <f>IFERROR(VLOOKUP(D2505,[28]CODIGOS!$A$1:$I$1872,3,0),"CODIGO INVALIDO ")</f>
        <v>MORONA SANTIAGO</v>
      </c>
      <c r="C2505" s="53" t="str">
        <f>IFERROR(VLOOKUP(D2505,[28]CODIGOS!$A$1:$I$1872,4,0),"CODIGO INVALIDO ")</f>
        <v>MORONA</v>
      </c>
      <c r="D2505" s="53" t="s">
        <v>3043</v>
      </c>
      <c r="E2505" s="53" t="str">
        <f>IFERROR(VLOOKUP(D2505,[29]CODIGOS!$A$1:$I$1872,6,0),"CODIGO INVALIDO ")</f>
        <v>MORONA</v>
      </c>
      <c r="F2505" s="53" t="str">
        <f>IFERROR(VLOOKUP(D2505,[29]CODIGOS!$A$1:$I$1872,7,0),"CODIGO INVALIDO ")</f>
        <v>MACAS</v>
      </c>
      <c r="G2505" s="53" t="str">
        <f>IFERROR(VLOOKUP(D2505,[29]CODIGOS!$A$1:$I$1872,8,0),"CODIGO INVALIDO ")</f>
        <v>MACAS 2</v>
      </c>
      <c r="H2505" s="53" t="s">
        <v>3044</v>
      </c>
      <c r="I2505" s="53">
        <v>-2.27580286183994</v>
      </c>
      <c r="J2505" s="53">
        <v>-78.124621510505605</v>
      </c>
      <c r="K2505" s="246">
        <v>45322</v>
      </c>
      <c r="L2505" s="53" t="s">
        <v>2182</v>
      </c>
      <c r="M2505" s="53" t="s">
        <v>17</v>
      </c>
      <c r="N2505" s="247">
        <v>0.58333333333333337</v>
      </c>
      <c r="O2505" s="247">
        <v>0.78125</v>
      </c>
      <c r="P2505" s="53">
        <v>2.34</v>
      </c>
      <c r="Q2505" s="53" t="s">
        <v>46</v>
      </c>
      <c r="R2505" s="53" t="s">
        <v>47</v>
      </c>
      <c r="S2505" s="53" t="s">
        <v>427</v>
      </c>
      <c r="T2505" s="53"/>
      <c r="U2505" s="53" t="s">
        <v>50</v>
      </c>
    </row>
    <row r="2506" spans="1:21" s="186" customFormat="1" ht="14.25" customHeight="1" x14ac:dyDescent="0.25">
      <c r="A2506" s="53" t="str">
        <f>IFERROR(VLOOKUP(D2506,[28]CODIGOS!$A$1:$I$1872,2,0),"CODIGO INVALIDO ")</f>
        <v>ZONA 6</v>
      </c>
      <c r="B2506" s="53" t="str">
        <f>IFERROR(VLOOKUP(D2506,[28]CODIGOS!$A$1:$I$1872,3,0),"CODIGO INVALIDO ")</f>
        <v>MORONA SANTIAGO</v>
      </c>
      <c r="C2506" s="53" t="str">
        <f>IFERROR(VLOOKUP(D2506,[28]CODIGOS!$A$1:$I$1872,4,0),"CODIGO INVALIDO ")</f>
        <v>SANTIAGO</v>
      </c>
      <c r="D2506" s="53" t="s">
        <v>77</v>
      </c>
      <c r="E2506" s="53" t="str">
        <f>IFERROR(VLOOKUP(D2506,[29]CODIGOS!$A$1:$I$1872,6,0),"CODIGO INVALIDO ")</f>
        <v>MENDEZ</v>
      </c>
      <c r="F2506" s="53" t="str">
        <f>IFERROR(VLOOKUP(D2506,[29]CODIGOS!$A$1:$I$1872,7,0),"CODIGO INVALIDO ")</f>
        <v>SANTIAGO DE MENDEZ</v>
      </c>
      <c r="G2506" s="53" t="str">
        <f>IFERROR(VLOOKUP(D2506,[29]CODIGOS!$A$1:$I$1872,8,0),"CODIGO INVALIDO ")</f>
        <v>SANTIAGO DE MENDEZ 1</v>
      </c>
      <c r="H2506" s="53" t="s">
        <v>3045</v>
      </c>
      <c r="I2506" s="53">
        <v>-2.2811814162715298</v>
      </c>
      <c r="J2506" s="53">
        <v>-78.104375953072406</v>
      </c>
      <c r="K2506" s="246">
        <v>45324</v>
      </c>
      <c r="L2506" s="53" t="s">
        <v>2182</v>
      </c>
      <c r="M2506" s="53" t="s">
        <v>17</v>
      </c>
      <c r="N2506" s="247" t="s">
        <v>2387</v>
      </c>
      <c r="O2506" s="247" t="s">
        <v>3046</v>
      </c>
      <c r="P2506" s="53">
        <v>25</v>
      </c>
      <c r="Q2506" s="53" t="s">
        <v>46</v>
      </c>
      <c r="R2506" s="53" t="s">
        <v>109</v>
      </c>
      <c r="S2506" s="53" t="s">
        <v>288</v>
      </c>
      <c r="T2506" s="53"/>
      <c r="U2506" s="53" t="s">
        <v>50</v>
      </c>
    </row>
    <row r="2507" spans="1:21" s="186" customFormat="1" ht="14.25" customHeight="1" x14ac:dyDescent="0.25">
      <c r="A2507" s="53" t="str">
        <f>IFERROR(VLOOKUP(D2507,[28]CODIGOS!$A$1:$I$1872,2,0),"CODIGO INVALIDO ")</f>
        <v>ZONA 6</v>
      </c>
      <c r="B2507" s="53" t="str">
        <f>IFERROR(VLOOKUP(D2507,[28]CODIGOS!$A$1:$I$1872,3,0),"CODIGO INVALIDO ")</f>
        <v>MORONA SANTIAGO</v>
      </c>
      <c r="C2507" s="53" t="str">
        <f>IFERROR(VLOOKUP(D2507,[28]CODIGOS!$A$1:$I$1872,4,0),"CODIGO INVALIDO ")</f>
        <v>MORONA</v>
      </c>
      <c r="D2507" s="53" t="s">
        <v>3043</v>
      </c>
      <c r="E2507" s="53" t="str">
        <f>IFERROR(VLOOKUP(D2507,[29]CODIGOS!$A$1:$I$1872,6,0),"CODIGO INVALIDO ")</f>
        <v>MORONA</v>
      </c>
      <c r="F2507" s="53" t="str">
        <f>IFERROR(VLOOKUP(D2507,[29]CODIGOS!$A$1:$I$1872,7,0),"CODIGO INVALIDO ")</f>
        <v>MACAS</v>
      </c>
      <c r="G2507" s="53" t="str">
        <f>IFERROR(VLOOKUP(D2507,[29]CODIGOS!$A$1:$I$1872,8,0),"CODIGO INVALIDO ")</f>
        <v>MACAS 2</v>
      </c>
      <c r="H2507" s="53" t="s">
        <v>3047</v>
      </c>
      <c r="I2507" s="53">
        <v>-2.27839718994943</v>
      </c>
      <c r="J2507" s="53">
        <v>-78.123693466186495</v>
      </c>
      <c r="K2507" s="246">
        <v>45330</v>
      </c>
      <c r="L2507" s="53" t="s">
        <v>2182</v>
      </c>
      <c r="M2507" s="53" t="s">
        <v>17</v>
      </c>
      <c r="N2507" s="247">
        <v>0.39027777777777778</v>
      </c>
      <c r="O2507" s="247">
        <v>0.47916666666666669</v>
      </c>
      <c r="P2507" s="53">
        <v>2.2799999999999998</v>
      </c>
      <c r="Q2507" s="53" t="s">
        <v>46</v>
      </c>
      <c r="R2507" s="53" t="s">
        <v>47</v>
      </c>
      <c r="S2507" s="53" t="s">
        <v>48</v>
      </c>
      <c r="T2507" s="53"/>
      <c r="U2507" s="53" t="s">
        <v>50</v>
      </c>
    </row>
    <row r="2508" spans="1:21" s="186" customFormat="1" ht="14.25" customHeight="1" x14ac:dyDescent="0.25">
      <c r="A2508" s="53" t="str">
        <f>IFERROR(VLOOKUP(D2508,[28]CODIGOS!$A$1:$I$1872,2,0),"CODIGO INVALIDO ")</f>
        <v>ZONA 6</v>
      </c>
      <c r="B2508" s="53" t="str">
        <f>IFERROR(VLOOKUP(D2508,[28]CODIGOS!$A$1:$I$1872,3,0),"CODIGO INVALIDO ")</f>
        <v>MORONA SANTIAGO</v>
      </c>
      <c r="C2508" s="53" t="str">
        <f>IFERROR(VLOOKUP(D2508,[28]CODIGOS!$A$1:$I$1872,4,0),"CODIGO INVALIDO ")</f>
        <v>SANTIAGO</v>
      </c>
      <c r="D2508" s="53" t="s">
        <v>77</v>
      </c>
      <c r="E2508" s="53" t="str">
        <f>IFERROR(VLOOKUP(D2508,[29]CODIGOS!$A$1:$I$1872,6,0),"CODIGO INVALIDO ")</f>
        <v>MENDEZ</v>
      </c>
      <c r="F2508" s="53" t="str">
        <f>IFERROR(VLOOKUP(D2508,[29]CODIGOS!$A$1:$I$1872,7,0),"CODIGO INVALIDO ")</f>
        <v>SANTIAGO DE MENDEZ</v>
      </c>
      <c r="G2508" s="53" t="str">
        <f>IFERROR(VLOOKUP(D2508,[29]CODIGOS!$A$1:$I$1872,8,0),"CODIGO INVALIDO ")</f>
        <v>SANTIAGO DE MENDEZ 1</v>
      </c>
      <c r="H2508" s="53" t="s">
        <v>3048</v>
      </c>
      <c r="I2508" s="53">
        <v>-2.7513069094904101</v>
      </c>
      <c r="J2508" s="53">
        <v>-78.262395858764606</v>
      </c>
      <c r="K2508" s="246">
        <v>45337</v>
      </c>
      <c r="L2508" s="53" t="s">
        <v>2182</v>
      </c>
      <c r="M2508" s="53" t="s">
        <v>17</v>
      </c>
      <c r="N2508" s="247">
        <v>0.61458333333333337</v>
      </c>
      <c r="O2508" s="247">
        <v>0.7993055555555556</v>
      </c>
      <c r="P2508" s="53">
        <v>0.96</v>
      </c>
      <c r="Q2508" s="53" t="s">
        <v>46</v>
      </c>
      <c r="R2508" s="53" t="s">
        <v>47</v>
      </c>
      <c r="S2508" s="53" t="s">
        <v>166</v>
      </c>
      <c r="T2508" s="53"/>
      <c r="U2508" s="53" t="s">
        <v>50</v>
      </c>
    </row>
    <row r="2509" spans="1:21" s="186" customFormat="1" ht="14.25" customHeight="1" x14ac:dyDescent="0.25">
      <c r="A2509" s="53" t="str">
        <f>IFERROR(VLOOKUP(D2509,[28]CODIGOS!$A$1:$I$1872,2,0),"CODIGO INVALIDO ")</f>
        <v>ZONA 6</v>
      </c>
      <c r="B2509" s="53" t="str">
        <f>IFERROR(VLOOKUP(D2509,[28]CODIGOS!$A$1:$I$1872,3,0),"CODIGO INVALIDO ")</f>
        <v>MORONA SANTIAGO</v>
      </c>
      <c r="C2509" s="53" t="str">
        <f>IFERROR(VLOOKUP(D2509,[28]CODIGOS!$A$1:$I$1872,4,0),"CODIGO INVALIDO ")</f>
        <v>MORONA</v>
      </c>
      <c r="D2509" s="53" t="s">
        <v>295</v>
      </c>
      <c r="E2509" s="53" t="str">
        <f>IFERROR(VLOOKUP(D2509,[29]CODIGOS!$A$1:$I$1872,6,0),"CODIGO INVALIDO ")</f>
        <v>MORONA</v>
      </c>
      <c r="F2509" s="53" t="str">
        <f>IFERROR(VLOOKUP(D2509,[29]CODIGOS!$A$1:$I$1872,7,0),"CODIGO INVALIDO ")</f>
        <v>GENERAL PROAÑO</v>
      </c>
      <c r="G2509" s="53" t="str">
        <f>IFERROR(VLOOKUP(D2509,[29]CODIGOS!$A$1:$I$1872,8,0),"CODIGO INVALIDO ")</f>
        <v>GENERAL PROAÑO 1</v>
      </c>
      <c r="H2509" s="53" t="s">
        <v>3049</v>
      </c>
      <c r="I2509" s="53">
        <v>-2.2709400074588801</v>
      </c>
      <c r="J2509" s="53">
        <v>-78.127494988236094</v>
      </c>
      <c r="K2509" s="246">
        <v>45338</v>
      </c>
      <c r="L2509" s="53" t="s">
        <v>2182</v>
      </c>
      <c r="M2509" s="53" t="s">
        <v>17</v>
      </c>
      <c r="N2509" s="247">
        <v>0.8125</v>
      </c>
      <c r="O2509" s="247">
        <v>0.9375</v>
      </c>
      <c r="P2509" s="53">
        <v>12.1</v>
      </c>
      <c r="Q2509" s="53" t="s">
        <v>46</v>
      </c>
      <c r="R2509" s="53" t="s">
        <v>47</v>
      </c>
      <c r="S2509" s="53" t="s">
        <v>49</v>
      </c>
      <c r="T2509" s="53"/>
      <c r="U2509" s="53" t="s">
        <v>50</v>
      </c>
    </row>
    <row r="2510" spans="1:21" s="186" customFormat="1" ht="14.25" customHeight="1" x14ac:dyDescent="0.25">
      <c r="A2510" s="53" t="str">
        <f>IFERROR(VLOOKUP(D2510,[28]CODIGOS!$A$1:$I$1872,2,0),"CODIGO INVALIDO ")</f>
        <v>ZONA 6</v>
      </c>
      <c r="B2510" s="53" t="str">
        <f>IFERROR(VLOOKUP(D2510,[28]CODIGOS!$A$1:$I$1872,3,0),"CODIGO INVALIDO ")</f>
        <v>MORONA SANTIAGO</v>
      </c>
      <c r="C2510" s="53" t="str">
        <f>IFERROR(VLOOKUP(D2510,[28]CODIGOS!$A$1:$I$1872,4,0),"CODIGO INVALIDO ")</f>
        <v>MORONA</v>
      </c>
      <c r="D2510" s="53" t="s">
        <v>295</v>
      </c>
      <c r="E2510" s="53" t="str">
        <f>IFERROR(VLOOKUP(D2510,[29]CODIGOS!$A$1:$I$1872,6,0),"CODIGO INVALIDO ")</f>
        <v>MORONA</v>
      </c>
      <c r="F2510" s="53" t="str">
        <f>IFERROR(VLOOKUP(D2510,[29]CODIGOS!$A$1:$I$1872,7,0),"CODIGO INVALIDO ")</f>
        <v>GENERAL PROAÑO</v>
      </c>
      <c r="G2510" s="53" t="str">
        <f>IFERROR(VLOOKUP(D2510,[29]CODIGOS!$A$1:$I$1872,8,0),"CODIGO INVALIDO ")</f>
        <v>GENERAL PROAÑO 1</v>
      </c>
      <c r="H2510" s="53" t="s">
        <v>3047</v>
      </c>
      <c r="I2510" s="53">
        <v>-2.2553053619814998</v>
      </c>
      <c r="J2510" s="53">
        <f>-78.1648921966552</f>
        <v>-78.164892196655202</v>
      </c>
      <c r="K2510" s="246">
        <v>45363</v>
      </c>
      <c r="L2510" s="53" t="s">
        <v>2182</v>
      </c>
      <c r="M2510" s="53" t="s">
        <v>17</v>
      </c>
      <c r="N2510" s="247">
        <v>0.58333333333333337</v>
      </c>
      <c r="O2510" s="247">
        <v>0.60416666666666663</v>
      </c>
      <c r="P2510" s="53">
        <v>15.84</v>
      </c>
      <c r="Q2510" s="53" t="s">
        <v>46</v>
      </c>
      <c r="R2510" s="53" t="s">
        <v>47</v>
      </c>
      <c r="S2510" s="53" t="s">
        <v>48</v>
      </c>
      <c r="T2510" s="53" t="s">
        <v>166</v>
      </c>
      <c r="U2510" s="53" t="s">
        <v>50</v>
      </c>
    </row>
    <row r="2511" spans="1:21" s="186" customFormat="1" ht="14.25" customHeight="1" x14ac:dyDescent="0.25">
      <c r="A2511" s="53" t="str">
        <f>IFERROR(VLOOKUP(D2511,[28]CODIGOS!$A$1:$I$1872,2,0),"CODIGO INVALIDO ")</f>
        <v>ZONA 6</v>
      </c>
      <c r="B2511" s="53" t="str">
        <f>IFERROR(VLOOKUP(D2511,[28]CODIGOS!$A$1:$I$1872,3,0),"CODIGO INVALIDO ")</f>
        <v>MORONA SANTIAGO</v>
      </c>
      <c r="C2511" s="53" t="str">
        <f>IFERROR(VLOOKUP(D2511,[28]CODIGOS!$A$1:$I$1872,4,0),"CODIGO INVALIDO ")</f>
        <v>MORONA</v>
      </c>
      <c r="D2511" s="53" t="s">
        <v>295</v>
      </c>
      <c r="E2511" s="53" t="str">
        <f>IFERROR(VLOOKUP(D2511,[29]CODIGOS!$A$1:$I$1872,6,0),"CODIGO INVALIDO ")</f>
        <v>MORONA</v>
      </c>
      <c r="F2511" s="53" t="str">
        <f>IFERROR(VLOOKUP(D2511,[29]CODIGOS!$A$1:$I$1872,7,0),"CODIGO INVALIDO ")</f>
        <v>GENERAL PROAÑO</v>
      </c>
      <c r="G2511" s="53" t="str">
        <f>IFERROR(VLOOKUP(D2511,[29]CODIGOS!$A$1:$I$1872,8,0),"CODIGO INVALIDO ")</f>
        <v>GENERAL PROAÑO 1</v>
      </c>
      <c r="H2511" s="53" t="s">
        <v>3047</v>
      </c>
      <c r="I2511" s="53">
        <v>-2.2557449034592501</v>
      </c>
      <c r="J2511" s="53">
        <v>-78.164141178131104</v>
      </c>
      <c r="K2511" s="246">
        <v>45377</v>
      </c>
      <c r="L2511" s="53" t="s">
        <v>2182</v>
      </c>
      <c r="M2511" s="53" t="s">
        <v>17</v>
      </c>
      <c r="N2511" s="247">
        <v>0.54166666666666663</v>
      </c>
      <c r="O2511" s="247">
        <v>0.79166666666666663</v>
      </c>
      <c r="P2511" s="53">
        <v>35</v>
      </c>
      <c r="Q2511" s="53" t="s">
        <v>46</v>
      </c>
      <c r="R2511" s="53" t="s">
        <v>47</v>
      </c>
      <c r="S2511" s="53" t="s">
        <v>228</v>
      </c>
      <c r="T2511" s="53"/>
      <c r="U2511" s="53" t="s">
        <v>50</v>
      </c>
    </row>
    <row r="2512" spans="1:21" s="186" customFormat="1" ht="14.25" customHeight="1" x14ac:dyDescent="0.25">
      <c r="A2512" s="53" t="str">
        <f>IFERROR(VLOOKUP(D2512,[28]CODIGOS!$A$1:$I$1872,2,0),"CODIGO INVALIDO ")</f>
        <v>ZONA 6</v>
      </c>
      <c r="B2512" s="53" t="str">
        <f>IFERROR(VLOOKUP(D2512,[28]CODIGOS!$A$1:$I$1872,3,0),"CODIGO INVALIDO ")</f>
        <v>MORONA SANTIAGO</v>
      </c>
      <c r="C2512" s="53" t="str">
        <f>IFERROR(VLOOKUP(D2512,[28]CODIGOS!$A$1:$I$1872,4,0),"CODIGO INVALIDO ")</f>
        <v>MORONA</v>
      </c>
      <c r="D2512" s="53" t="s">
        <v>295</v>
      </c>
      <c r="E2512" s="53" t="str">
        <f>IFERROR(VLOOKUP(D2512,[29]CODIGOS!$A$1:$I$1872,6,0),"CODIGO INVALIDO ")</f>
        <v>MORONA</v>
      </c>
      <c r="F2512" s="53" t="str">
        <f>IFERROR(VLOOKUP(D2512,[29]CODIGOS!$A$1:$I$1872,7,0),"CODIGO INVALIDO ")</f>
        <v>GENERAL PROAÑO</v>
      </c>
      <c r="G2512" s="53" t="str">
        <f>IFERROR(VLOOKUP(D2512,[29]CODIGOS!$A$1:$I$1872,8,0),"CODIGO INVALIDO ")</f>
        <v>GENERAL PROAÑO 1</v>
      </c>
      <c r="H2512" s="53" t="s">
        <v>3050</v>
      </c>
      <c r="I2512" s="53">
        <v>-2.11564302226025</v>
      </c>
      <c r="J2512" s="53">
        <f>-77.9174970661519</f>
        <v>-77.917497066151896</v>
      </c>
      <c r="K2512" s="246">
        <v>45382</v>
      </c>
      <c r="L2512" s="53" t="s">
        <v>2182</v>
      </c>
      <c r="M2512" s="53" t="s">
        <v>17</v>
      </c>
      <c r="N2512" s="247">
        <v>0.57638888888888895</v>
      </c>
      <c r="O2512" s="247">
        <v>0.625</v>
      </c>
      <c r="P2512" s="53">
        <v>4.16</v>
      </c>
      <c r="Q2512" s="53" t="s">
        <v>46</v>
      </c>
      <c r="R2512" s="53" t="s">
        <v>47</v>
      </c>
      <c r="S2512" s="53" t="s">
        <v>592</v>
      </c>
      <c r="T2512" s="53"/>
      <c r="U2512" s="53" t="s">
        <v>50</v>
      </c>
    </row>
    <row r="2513" spans="1:21" s="186" customFormat="1" ht="14.25" customHeight="1" x14ac:dyDescent="0.25">
      <c r="A2513" s="53" t="str">
        <f>IFERROR(VLOOKUP(D2513,[28]CODIGOS!$A$1:$I$1872,2,0),"CODIGO INVALIDO ")</f>
        <v>ZONA 6</v>
      </c>
      <c r="B2513" s="53" t="str">
        <f>IFERROR(VLOOKUP(D2513,[28]CODIGOS!$A$1:$I$1872,3,0),"CODIGO INVALIDO ")</f>
        <v>MORONA SANTIAGO</v>
      </c>
      <c r="C2513" s="53" t="str">
        <f>IFERROR(VLOOKUP(D2513,[28]CODIGOS!$A$1:$I$1872,4,0),"CODIGO INVALIDO ")</f>
        <v>PALORA</v>
      </c>
      <c r="D2513" s="53" t="s">
        <v>3051</v>
      </c>
      <c r="E2513" s="53" t="str">
        <f>IFERROR(VLOOKUP(D2513,[29]CODIGOS!$A$1:$I$1872,6,0),"CODIGO INVALIDO ")</f>
        <v>SANGAY</v>
      </c>
      <c r="F2513" s="53" t="str">
        <f>IFERROR(VLOOKUP(D2513,[29]CODIGOS!$A$1:$I$1872,7,0),"CODIGO INVALIDO ")</f>
        <v>PALORA</v>
      </c>
      <c r="G2513" s="53" t="str">
        <f>IFERROR(VLOOKUP(D2513,[29]CODIGOS!$A$1:$I$1872,8,0),"CODIGO INVALIDO ")</f>
        <v>PALORA 1</v>
      </c>
      <c r="H2513" s="53" t="s">
        <v>3052</v>
      </c>
      <c r="I2513" s="53">
        <v>-1.6885216999999999</v>
      </c>
      <c r="J2513" s="53">
        <v>-77.969342400000002</v>
      </c>
      <c r="K2513" s="246">
        <v>45387</v>
      </c>
      <c r="L2513" s="53" t="s">
        <v>2182</v>
      </c>
      <c r="M2513" s="53" t="s">
        <v>17</v>
      </c>
      <c r="N2513" s="247">
        <v>0.45833333333333331</v>
      </c>
      <c r="O2513" s="247">
        <v>0.47916666666666669</v>
      </c>
      <c r="P2513" s="53">
        <v>4.0199999999999996</v>
      </c>
      <c r="Q2513" s="53" t="s">
        <v>46</v>
      </c>
      <c r="R2513" s="53" t="s">
        <v>47</v>
      </c>
      <c r="S2513" s="53" t="s">
        <v>166</v>
      </c>
      <c r="T2513" s="53" t="s">
        <v>454</v>
      </c>
      <c r="U2513" s="53" t="s">
        <v>50</v>
      </c>
    </row>
    <row r="2514" spans="1:21" s="186" customFormat="1" ht="14.25" customHeight="1" x14ac:dyDescent="0.25">
      <c r="A2514" s="53" t="str">
        <f>IFERROR(VLOOKUP(D2514,[28]CODIGOS!$A$1:$I$1872,2,0),"CODIGO INVALIDO ")</f>
        <v>ZONA 6</v>
      </c>
      <c r="B2514" s="53" t="str">
        <f>IFERROR(VLOOKUP(D2514,[28]CODIGOS!$A$1:$I$1872,3,0),"CODIGO INVALIDO ")</f>
        <v>MORONA SANTIAGO</v>
      </c>
      <c r="C2514" s="53" t="str">
        <f>IFERROR(VLOOKUP(D2514,[28]CODIGOS!$A$1:$I$1872,4,0),"CODIGO INVALIDO ")</f>
        <v>SANTIAGO</v>
      </c>
      <c r="D2514" s="53" t="s">
        <v>77</v>
      </c>
      <c r="E2514" s="53" t="str">
        <f>IFERROR(VLOOKUP(D2514,[29]CODIGOS!$A$1:$I$1872,6,0),"CODIGO INVALIDO ")</f>
        <v>MENDEZ</v>
      </c>
      <c r="F2514" s="53" t="str">
        <f>IFERROR(VLOOKUP(D2514,[29]CODIGOS!$A$1:$I$1872,7,0),"CODIGO INVALIDO ")</f>
        <v>SANTIAGO DE MENDEZ</v>
      </c>
      <c r="G2514" s="53" t="str">
        <f>IFERROR(VLOOKUP(D2514,[29]CODIGOS!$A$1:$I$1872,8,0),"CODIGO INVALIDO ")</f>
        <v>SANTIAGO DE MENDEZ 1</v>
      </c>
      <c r="H2514" s="53" t="s">
        <v>3053</v>
      </c>
      <c r="I2514" s="53">
        <v>-2.7386888790646702</v>
      </c>
      <c r="J2514" s="53">
        <v>-78.295829780578799</v>
      </c>
      <c r="K2514" s="246">
        <v>45402</v>
      </c>
      <c r="L2514" s="53" t="s">
        <v>2182</v>
      </c>
      <c r="M2514" s="53" t="s">
        <v>17</v>
      </c>
      <c r="N2514" s="247">
        <v>0.20138888888888887</v>
      </c>
      <c r="O2514" s="247">
        <v>0.40277777777777773</v>
      </c>
      <c r="P2514" s="53">
        <v>14.21</v>
      </c>
      <c r="Q2514" s="53" t="s">
        <v>46</v>
      </c>
      <c r="R2514" s="53" t="s">
        <v>47</v>
      </c>
      <c r="S2514" s="53" t="s">
        <v>75</v>
      </c>
      <c r="T2514" s="53" t="s">
        <v>598</v>
      </c>
      <c r="U2514" s="53" t="s">
        <v>50</v>
      </c>
    </row>
    <row r="2515" spans="1:21" s="186" customFormat="1" ht="14.25" customHeight="1" x14ac:dyDescent="0.2">
      <c r="A2515" s="53" t="str">
        <f>IFERROR(VLOOKUP(D2515,[28]CODIGOS!$A$1:$I$1872,2,0),"CODIGO INVALIDO ")</f>
        <v>ZONA 6</v>
      </c>
      <c r="B2515" s="53" t="str">
        <f>IFERROR(VLOOKUP(D2515,[28]CODIGOS!$A$1:$I$1872,3,0),"CODIGO INVALIDO ")</f>
        <v>MORONA SANTIAGO</v>
      </c>
      <c r="C2515" s="53" t="str">
        <f>IFERROR(VLOOKUP(D2515,[28]CODIGOS!$A$1:$I$1872,4,0),"CODIGO INVALIDO ")</f>
        <v>MORONA</v>
      </c>
      <c r="D2515" s="45" t="s">
        <v>3041</v>
      </c>
      <c r="E2515" s="53" t="str">
        <f>IFERROR(VLOOKUP(D2515,[29]CODIGOS!$A$1:$I$1872,6,0),"CODIGO INVALIDO ")</f>
        <v>MORONA</v>
      </c>
      <c r="F2515" s="53" t="str">
        <f>IFERROR(VLOOKUP(D2515,[29]CODIGOS!$A$1:$I$1872,7,0),"CODIGO INVALIDO ")</f>
        <v>MACAS</v>
      </c>
      <c r="G2515" s="53" t="str">
        <f>IFERROR(VLOOKUP(D2515,[29]CODIGOS!$A$1:$I$1872,8,0),"CODIGO INVALIDO ")</f>
        <v>MACAS 1</v>
      </c>
      <c r="H2515" s="53" t="s">
        <v>3054</v>
      </c>
      <c r="I2515" s="53">
        <v>-2.7369510925863598</v>
      </c>
      <c r="J2515" s="53">
        <v>-78.294300812268602</v>
      </c>
      <c r="K2515" s="246">
        <v>45441</v>
      </c>
      <c r="L2515" s="53" t="s">
        <v>2182</v>
      </c>
      <c r="M2515" s="61" t="s">
        <v>17</v>
      </c>
      <c r="N2515" s="247">
        <v>0.8125</v>
      </c>
      <c r="O2515" s="247">
        <v>0.95138888888888884</v>
      </c>
      <c r="P2515" s="53">
        <v>7.91</v>
      </c>
      <c r="Q2515" s="53" t="s">
        <v>550</v>
      </c>
      <c r="R2515" s="53" t="s">
        <v>47</v>
      </c>
      <c r="S2515" s="53" t="s">
        <v>165</v>
      </c>
      <c r="T2515" s="53"/>
      <c r="U2515" s="53" t="s">
        <v>50</v>
      </c>
    </row>
    <row r="2516" spans="1:21" s="186" customFormat="1" ht="14.25" customHeight="1" x14ac:dyDescent="0.2">
      <c r="A2516" s="53" t="str">
        <f>IFERROR(VLOOKUP(D2516,[28]CODIGOS!$A$1:$I$1872,2,0),"CODIGO INVALIDO ")</f>
        <v>ZONA 6</v>
      </c>
      <c r="B2516" s="53" t="str">
        <f>IFERROR(VLOOKUP(D2516,[28]CODIGOS!$A$1:$I$1872,3,0),"CODIGO INVALIDO ")</f>
        <v>MORONA SANTIAGO</v>
      </c>
      <c r="C2516" s="53" t="str">
        <f>IFERROR(VLOOKUP(D2516,[28]CODIGOS!$A$1:$I$1872,4,0),"CODIGO INVALIDO ")</f>
        <v>MORONA</v>
      </c>
      <c r="D2516" s="45" t="s">
        <v>3041</v>
      </c>
      <c r="E2516" s="53" t="str">
        <f>IFERROR(VLOOKUP(D2516,[29]CODIGOS!$A$1:$I$1872,6,0),"CODIGO INVALIDO ")</f>
        <v>MORONA</v>
      </c>
      <c r="F2516" s="53" t="str">
        <f>IFERROR(VLOOKUP(D2516,[29]CODIGOS!$A$1:$I$1872,7,0),"CODIGO INVALIDO ")</f>
        <v>MACAS</v>
      </c>
      <c r="G2516" s="53" t="str">
        <f>IFERROR(VLOOKUP(D2516,[29]CODIGOS!$A$1:$I$1872,8,0),"CODIGO INVALIDO ")</f>
        <v>MACAS 1</v>
      </c>
      <c r="H2516" s="53" t="s">
        <v>3055</v>
      </c>
      <c r="I2516" s="53">
        <v>-2.4540499291213198</v>
      </c>
      <c r="J2516" s="53">
        <v>-78.1258606910705</v>
      </c>
      <c r="K2516" s="246">
        <v>45442</v>
      </c>
      <c r="L2516" s="53" t="s">
        <v>2182</v>
      </c>
      <c r="M2516" s="61" t="s">
        <v>17</v>
      </c>
      <c r="N2516" s="247">
        <v>0.41666666666666669</v>
      </c>
      <c r="O2516" s="247">
        <v>0.70138888888888884</v>
      </c>
      <c r="P2516" s="53">
        <v>7.28</v>
      </c>
      <c r="Q2516" s="53" t="s">
        <v>550</v>
      </c>
      <c r="R2516" s="53" t="s">
        <v>47</v>
      </c>
      <c r="S2516" s="53" t="s">
        <v>75</v>
      </c>
      <c r="T2516" s="53" t="s">
        <v>1094</v>
      </c>
      <c r="U2516" s="53" t="s">
        <v>50</v>
      </c>
    </row>
    <row r="2517" spans="1:21" s="186" customFormat="1" ht="14.25" customHeight="1" x14ac:dyDescent="0.2">
      <c r="A2517" s="53" t="str">
        <f>IFERROR(VLOOKUP(D2517,[28]CODIGOS!$A$1:$I$1872,2,0),"CODIGO INVALIDO ")</f>
        <v>ZONA 6</v>
      </c>
      <c r="B2517" s="53" t="str">
        <f>IFERROR(VLOOKUP(D2517,[28]CODIGOS!$A$1:$I$1872,3,0),"CODIGO INVALIDO ")</f>
        <v>MORONA SANTIAGO</v>
      </c>
      <c r="C2517" s="53" t="str">
        <f>IFERROR(VLOOKUP(D2517,[28]CODIGOS!$A$1:$I$1872,4,0),"CODIGO INVALIDO ")</f>
        <v>MORONA</v>
      </c>
      <c r="D2517" s="45" t="s">
        <v>3056</v>
      </c>
      <c r="E2517" s="53" t="str">
        <f>IFERROR(VLOOKUP(D2517,[29]CODIGOS!$A$1:$I$1872,6,0),"CODIGO INVALIDO ")</f>
        <v>MORONA</v>
      </c>
      <c r="F2517" s="53" t="str">
        <f>IFERROR(VLOOKUP(D2517,[29]CODIGOS!$A$1:$I$1872,7,0),"CODIGO INVALIDO ")</f>
        <v>9 DE OCTUBRE</v>
      </c>
      <c r="G2517" s="53" t="str">
        <f>IFERROR(VLOOKUP(D2517,[29]CODIGOS!$A$1:$I$1872,8,0),"CODIGO INVALIDO ")</f>
        <v>9 DE OCTUBRE 1</v>
      </c>
      <c r="H2517" s="53" t="s">
        <v>3057</v>
      </c>
      <c r="I2517" s="53">
        <v>-2.1879735592309402</v>
      </c>
      <c r="J2517" s="53">
        <v>-78.361026048660193</v>
      </c>
      <c r="K2517" s="246">
        <v>45443</v>
      </c>
      <c r="L2517" s="53" t="s">
        <v>2182</v>
      </c>
      <c r="M2517" s="61" t="s">
        <v>17</v>
      </c>
      <c r="N2517" s="247">
        <v>0.125</v>
      </c>
      <c r="O2517" s="247">
        <v>0.3263888888888889</v>
      </c>
      <c r="P2517" s="53">
        <v>61.69</v>
      </c>
      <c r="Q2517" s="53" t="s">
        <v>550</v>
      </c>
      <c r="R2517" s="53" t="s">
        <v>47</v>
      </c>
      <c r="S2517" s="53" t="s">
        <v>228</v>
      </c>
      <c r="T2517" s="53"/>
      <c r="U2517" s="53" t="s">
        <v>50</v>
      </c>
    </row>
    <row r="2518" spans="1:21" s="186" customFormat="1" ht="14.25" customHeight="1" x14ac:dyDescent="0.2">
      <c r="A2518" s="53" t="str">
        <f>IFERROR(VLOOKUP(D2518,[28]CODIGOS!$A$1:$I$1872,2,0),"CODIGO INVALIDO ")</f>
        <v>ZONA 6</v>
      </c>
      <c r="B2518" s="53" t="str">
        <f>IFERROR(VLOOKUP(D2518,[28]CODIGOS!$A$1:$I$1872,3,0),"CODIGO INVALIDO ")</f>
        <v>MORONA SANTIAGO</v>
      </c>
      <c r="C2518" s="53" t="str">
        <f>IFERROR(VLOOKUP(D2518,[28]CODIGOS!$A$1:$I$1872,4,0),"CODIGO INVALIDO ")</f>
        <v>MORONA</v>
      </c>
      <c r="D2518" s="45" t="s">
        <v>3056</v>
      </c>
      <c r="E2518" s="53" t="str">
        <f>IFERROR(VLOOKUP(D2518,[29]CODIGOS!$A$1:$I$1872,6,0),"CODIGO INVALIDO ")</f>
        <v>MORONA</v>
      </c>
      <c r="F2518" s="53" t="str">
        <f>IFERROR(VLOOKUP(D2518,[29]CODIGOS!$A$1:$I$1872,7,0),"CODIGO INVALIDO ")</f>
        <v>9 DE OCTUBRE</v>
      </c>
      <c r="G2518" s="53" t="str">
        <f>IFERROR(VLOOKUP(D2518,[29]CODIGOS!$A$1:$I$1872,8,0),"CODIGO INVALIDO ")</f>
        <v>9 DE OCTUBRE 1</v>
      </c>
      <c r="H2518" s="53" t="s">
        <v>3057</v>
      </c>
      <c r="I2518" s="53">
        <v>-2.1879735592309402</v>
      </c>
      <c r="J2518" s="53">
        <v>-78.361026048660193</v>
      </c>
      <c r="K2518" s="246">
        <v>45443</v>
      </c>
      <c r="L2518" s="53" t="s">
        <v>2182</v>
      </c>
      <c r="M2518" s="61" t="s">
        <v>17</v>
      </c>
      <c r="N2518" s="247">
        <v>0.13194444444444445</v>
      </c>
      <c r="O2518" s="247">
        <v>0.3263888888888889</v>
      </c>
      <c r="P2518" s="53">
        <v>29.46</v>
      </c>
      <c r="Q2518" s="53" t="s">
        <v>550</v>
      </c>
      <c r="R2518" s="53" t="s">
        <v>47</v>
      </c>
      <c r="S2518" s="53" t="s">
        <v>228</v>
      </c>
      <c r="T2518" s="53"/>
      <c r="U2518" s="53" t="s">
        <v>50</v>
      </c>
    </row>
    <row r="2519" spans="1:21" s="186" customFormat="1" ht="14.25" customHeight="1" x14ac:dyDescent="0.2">
      <c r="A2519" s="53" t="str">
        <f>IFERROR(VLOOKUP(D2519,[28]CODIGOS!$A$1:$I$1872,2,0),"CODIGO INVALIDO ")</f>
        <v>ZONA 6</v>
      </c>
      <c r="B2519" s="53" t="str">
        <f>IFERROR(VLOOKUP(D2519,[28]CODIGOS!$A$1:$I$1872,3,0),"CODIGO INVALIDO ")</f>
        <v>MORONA SANTIAGO</v>
      </c>
      <c r="C2519" s="53" t="str">
        <f>IFERROR(VLOOKUP(D2519,[28]CODIGOS!$A$1:$I$1872,4,0),"CODIGO INVALIDO ")</f>
        <v>HUAMBOYA</v>
      </c>
      <c r="D2519" s="45" t="s">
        <v>3058</v>
      </c>
      <c r="E2519" s="53" t="str">
        <f>IFERROR(VLOOKUP(D2519,[29]CODIGOS!$A$1:$I$1872,6,0),"CODIGO INVALIDO ")</f>
        <v>SANGAY</v>
      </c>
      <c r="F2519" s="53" t="str">
        <f>IFERROR(VLOOKUP(D2519,[29]CODIGOS!$A$1:$I$1872,7,0),"CODIGO INVALIDO ")</f>
        <v>HUAMBOYA</v>
      </c>
      <c r="G2519" s="53" t="str">
        <f>IFERROR(VLOOKUP(D2519,[29]CODIGOS!$A$1:$I$1872,8,0),"CODIGO INVALIDO ")</f>
        <v>HUAMBOYA 1</v>
      </c>
      <c r="H2519" s="53" t="s">
        <v>3059</v>
      </c>
      <c r="I2519" s="53">
        <v>-1.9361434063</v>
      </c>
      <c r="J2519" s="53">
        <v>-77.839422220000003</v>
      </c>
      <c r="K2519" s="246">
        <v>45464</v>
      </c>
      <c r="L2519" s="53" t="s">
        <v>2182</v>
      </c>
      <c r="M2519" s="61" t="s">
        <v>17</v>
      </c>
      <c r="N2519" s="247">
        <v>0.48958333333333331</v>
      </c>
      <c r="O2519" s="247">
        <v>0.54166666666666663</v>
      </c>
      <c r="P2519" s="53">
        <v>14.46</v>
      </c>
      <c r="Q2519" s="53" t="s">
        <v>46</v>
      </c>
      <c r="R2519" s="53" t="s">
        <v>47</v>
      </c>
      <c r="S2519" s="53" t="s">
        <v>49</v>
      </c>
      <c r="T2519" s="53" t="s">
        <v>452</v>
      </c>
      <c r="U2519" s="53" t="s">
        <v>50</v>
      </c>
    </row>
    <row r="2520" spans="1:21" s="186" customFormat="1" ht="14.25" customHeight="1" x14ac:dyDescent="0.2">
      <c r="A2520" s="53" t="str">
        <f>IFERROR(VLOOKUP(D2520,[28]CODIGOS!$A$1:$I$1872,2,0),"CODIGO INVALIDO ")</f>
        <v>ZONA 6</v>
      </c>
      <c r="B2520" s="53" t="str">
        <f>IFERROR(VLOOKUP(D2520,[28]CODIGOS!$A$1:$I$1872,3,0),"CODIGO INVALIDO ")</f>
        <v>MORONA SANTIAGO</v>
      </c>
      <c r="C2520" s="53" t="str">
        <f>IFERROR(VLOOKUP(D2520,[28]CODIGOS!$A$1:$I$1872,4,0),"CODIGO INVALIDO ")</f>
        <v>MORONA</v>
      </c>
      <c r="D2520" s="45" t="s">
        <v>3041</v>
      </c>
      <c r="E2520" s="53" t="str">
        <f>IFERROR(VLOOKUP(D2520,[29]CODIGOS!$A$1:$I$1872,6,0),"CODIGO INVALIDO ")</f>
        <v>MORONA</v>
      </c>
      <c r="F2520" s="53" t="str">
        <f>IFERROR(VLOOKUP(D2520,[29]CODIGOS!$A$1:$I$1872,7,0),"CODIGO INVALIDO ")</f>
        <v>MACAS</v>
      </c>
      <c r="G2520" s="53" t="str">
        <f>IFERROR(VLOOKUP(D2520,[29]CODIGOS!$A$1:$I$1872,8,0),"CODIGO INVALIDO ")</f>
        <v>MACAS 1</v>
      </c>
      <c r="H2520" s="53" t="s">
        <v>3060</v>
      </c>
      <c r="I2520" s="53">
        <v>-2.0076116659999999</v>
      </c>
      <c r="J2520" s="53">
        <v>-78.940709999999996</v>
      </c>
      <c r="K2520" s="246">
        <v>45475</v>
      </c>
      <c r="L2520" s="53" t="s">
        <v>2182</v>
      </c>
      <c r="M2520" s="61" t="s">
        <v>17</v>
      </c>
      <c r="N2520" s="247">
        <v>0.66666666666666663</v>
      </c>
      <c r="O2520" s="247">
        <v>0.79166666666666663</v>
      </c>
      <c r="P2520" s="53">
        <v>0.96</v>
      </c>
      <c r="Q2520" s="53" t="s">
        <v>46</v>
      </c>
      <c r="R2520" s="53" t="s">
        <v>47</v>
      </c>
      <c r="S2520" s="53" t="s">
        <v>75</v>
      </c>
      <c r="T2520" s="53" t="s">
        <v>686</v>
      </c>
      <c r="U2520" s="53" t="s">
        <v>50</v>
      </c>
    </row>
    <row r="2521" spans="1:21" s="186" customFormat="1" ht="14.25" customHeight="1" x14ac:dyDescent="0.2">
      <c r="A2521" s="53" t="str">
        <f>IFERROR(VLOOKUP(D2521,[28]CODIGOS!$A$1:$I$1872,2,0),"CODIGO INVALIDO ")</f>
        <v>ZONA 6</v>
      </c>
      <c r="B2521" s="53" t="str">
        <f>IFERROR(VLOOKUP(D2521,[28]CODIGOS!$A$1:$I$1872,3,0),"CODIGO INVALIDO ")</f>
        <v>MORONA SANTIAGO</v>
      </c>
      <c r="C2521" s="53" t="str">
        <f>IFERROR(VLOOKUP(D2521,[28]CODIGOS!$A$1:$I$1872,4,0),"CODIGO INVALIDO ")</f>
        <v>MORONA</v>
      </c>
      <c r="D2521" s="45" t="s">
        <v>295</v>
      </c>
      <c r="E2521" s="53" t="str">
        <f>IFERROR(VLOOKUP(D2521,[29]CODIGOS!$A$1:$I$1872,6,0),"CODIGO INVALIDO ")</f>
        <v>MORONA</v>
      </c>
      <c r="F2521" s="53" t="str">
        <f>IFERROR(VLOOKUP(D2521,[29]CODIGOS!$A$1:$I$1872,7,0),"CODIGO INVALIDO ")</f>
        <v>GENERAL PROAÑO</v>
      </c>
      <c r="G2521" s="53" t="str">
        <f>IFERROR(VLOOKUP(D2521,[29]CODIGOS!$A$1:$I$1872,8,0),"CODIGO INVALIDO ")</f>
        <v>GENERAL PROAÑO 1</v>
      </c>
      <c r="H2521" s="53" t="s">
        <v>3061</v>
      </c>
      <c r="I2521" s="53">
        <v>-2.2723613946416399</v>
      </c>
      <c r="J2521" s="53">
        <v>-78.126327813664105</v>
      </c>
      <c r="K2521" s="246">
        <v>45493</v>
      </c>
      <c r="L2521" s="53" t="s">
        <v>2182</v>
      </c>
      <c r="M2521" s="61" t="s">
        <v>17</v>
      </c>
      <c r="N2521" s="247">
        <v>0.33333333333333331</v>
      </c>
      <c r="O2521" s="247">
        <v>0.75</v>
      </c>
      <c r="P2521" s="53">
        <v>13.21</v>
      </c>
      <c r="Q2521" s="53" t="s">
        <v>46</v>
      </c>
      <c r="R2521" s="53" t="s">
        <v>47</v>
      </c>
      <c r="S2521" s="53" t="s">
        <v>3062</v>
      </c>
      <c r="T2521" s="53" t="s">
        <v>448</v>
      </c>
      <c r="U2521" s="53" t="s">
        <v>50</v>
      </c>
    </row>
    <row r="2522" spans="1:21" s="186" customFormat="1" ht="14.25" customHeight="1" x14ac:dyDescent="0.2">
      <c r="A2522" s="53" t="str">
        <f>IFERROR(VLOOKUP(D2522,[28]CODIGOS!$A$1:$I$1872,2,0),"CODIGO INVALIDO ")</f>
        <v>ZONA 6</v>
      </c>
      <c r="B2522" s="53" t="str">
        <f>IFERROR(VLOOKUP(D2522,[28]CODIGOS!$A$1:$I$1872,3,0),"CODIGO INVALIDO ")</f>
        <v>MORONA SANTIAGO</v>
      </c>
      <c r="C2522" s="53" t="str">
        <f>IFERROR(VLOOKUP(D2522,[28]CODIGOS!$A$1:$I$1872,4,0),"CODIGO INVALIDO ")</f>
        <v>MORONA</v>
      </c>
      <c r="D2522" s="45" t="s">
        <v>3056</v>
      </c>
      <c r="E2522" s="53" t="str">
        <f>IFERROR(VLOOKUP(D2522,[29]CODIGOS!$A$1:$I$1872,6,0),"CODIGO INVALIDO ")</f>
        <v>MORONA</v>
      </c>
      <c r="F2522" s="53" t="str">
        <f>IFERROR(VLOOKUP(D2522,[29]CODIGOS!$A$1:$I$1872,7,0),"CODIGO INVALIDO ")</f>
        <v>9 DE OCTUBRE</v>
      </c>
      <c r="G2522" s="53" t="str">
        <f>IFERROR(VLOOKUP(D2522,[29]CODIGOS!$A$1:$I$1872,8,0),"CODIGO INVALIDO ")</f>
        <v>9 DE OCTUBRE 1</v>
      </c>
      <c r="H2522" s="53" t="s">
        <v>3063</v>
      </c>
      <c r="I2522" s="53">
        <v>-2.18802180379372</v>
      </c>
      <c r="J2522" s="53">
        <v>-78.3610582351684</v>
      </c>
      <c r="K2522" s="246">
        <v>45495</v>
      </c>
      <c r="L2522" s="53" t="s">
        <v>2182</v>
      </c>
      <c r="M2522" s="61" t="s">
        <v>17</v>
      </c>
      <c r="N2522" s="247">
        <v>7.6388888888888895E-2</v>
      </c>
      <c r="O2522" s="247">
        <v>9.7222222222222224E-2</v>
      </c>
      <c r="P2522" s="53">
        <v>10.77</v>
      </c>
      <c r="Q2522" s="53" t="s">
        <v>46</v>
      </c>
      <c r="R2522" s="53" t="s">
        <v>47</v>
      </c>
      <c r="S2522" s="53" t="s">
        <v>496</v>
      </c>
      <c r="T2522" s="53" t="s">
        <v>238</v>
      </c>
      <c r="U2522" s="53" t="s">
        <v>50</v>
      </c>
    </row>
    <row r="2523" spans="1:21" s="186" customFormat="1" ht="14.25" customHeight="1" x14ac:dyDescent="0.2">
      <c r="A2523" s="53" t="str">
        <f>IFERROR(VLOOKUP(D2523,[28]CODIGOS!$A$1:$I$1872,2,0),"CODIGO INVALIDO ")</f>
        <v>ZONA 6</v>
      </c>
      <c r="B2523" s="53" t="str">
        <f>IFERROR(VLOOKUP(D2523,[28]CODIGOS!$A$1:$I$1872,3,0),"CODIGO INVALIDO ")</f>
        <v>MORONA SANTIAGO</v>
      </c>
      <c r="C2523" s="53" t="str">
        <f>IFERROR(VLOOKUP(D2523,[28]CODIGOS!$A$1:$I$1872,4,0),"CODIGO INVALIDO ")</f>
        <v>MORONA</v>
      </c>
      <c r="D2523" s="45" t="s">
        <v>295</v>
      </c>
      <c r="E2523" s="53" t="str">
        <f>IFERROR(VLOOKUP(D2523,[29]CODIGOS!$A$1:$I$1872,6,0),"CODIGO INVALIDO ")</f>
        <v>MORONA</v>
      </c>
      <c r="F2523" s="53" t="str">
        <f>IFERROR(VLOOKUP(D2523,[29]CODIGOS!$A$1:$I$1872,7,0),"CODIGO INVALIDO ")</f>
        <v>GENERAL PROAÑO</v>
      </c>
      <c r="G2523" s="53" t="str">
        <f>IFERROR(VLOOKUP(D2523,[29]CODIGOS!$A$1:$I$1872,8,0),"CODIGO INVALIDO ")</f>
        <v>GENERAL PROAÑO 1</v>
      </c>
      <c r="H2523" s="53" t="s">
        <v>3063</v>
      </c>
      <c r="I2523" s="53">
        <v>-2.1879789197375801</v>
      </c>
      <c r="J2523" s="53">
        <v>-78.3610582351684</v>
      </c>
      <c r="K2523" s="246">
        <v>45495</v>
      </c>
      <c r="L2523" s="53" t="s">
        <v>2182</v>
      </c>
      <c r="M2523" s="61" t="s">
        <v>17</v>
      </c>
      <c r="N2523" s="247">
        <v>0.10416666666666667</v>
      </c>
      <c r="O2523" s="247">
        <v>0.14583333333333334</v>
      </c>
      <c r="P2523" s="53">
        <v>7.06</v>
      </c>
      <c r="Q2523" s="53" t="s">
        <v>46</v>
      </c>
      <c r="R2523" s="53" t="s">
        <v>47</v>
      </c>
      <c r="S2523" s="53" t="s">
        <v>496</v>
      </c>
      <c r="T2523" s="53" t="s">
        <v>467</v>
      </c>
      <c r="U2523" s="53" t="s">
        <v>50</v>
      </c>
    </row>
    <row r="2524" spans="1:21" s="186" customFormat="1" ht="14.25" customHeight="1" x14ac:dyDescent="0.2">
      <c r="A2524" s="53" t="str">
        <f>IFERROR(VLOOKUP(D2524,[28]CODIGOS!$A$1:$I$1872,2,0),"CODIGO INVALIDO ")</f>
        <v>ZONA 6</v>
      </c>
      <c r="B2524" s="53" t="str">
        <f>IFERROR(VLOOKUP(D2524,[28]CODIGOS!$A$1:$I$1872,3,0),"CODIGO INVALIDO ")</f>
        <v>MORONA SANTIAGO</v>
      </c>
      <c r="C2524" s="53" t="str">
        <f>IFERROR(VLOOKUP(D2524,[28]CODIGOS!$A$1:$I$1872,4,0),"CODIGO INVALIDO ")</f>
        <v>MORONA</v>
      </c>
      <c r="D2524" s="45" t="s">
        <v>3056</v>
      </c>
      <c r="E2524" s="53" t="str">
        <f>IFERROR(VLOOKUP(D2524,[29]CODIGOS!$A$1:$I$1872,6,0),"CODIGO INVALIDO ")</f>
        <v>MORONA</v>
      </c>
      <c r="F2524" s="53" t="str">
        <f>IFERROR(VLOOKUP(D2524,[29]CODIGOS!$A$1:$I$1872,7,0),"CODIGO INVALIDO ")</f>
        <v>9 DE OCTUBRE</v>
      </c>
      <c r="G2524" s="53" t="str">
        <f>IFERROR(VLOOKUP(D2524,[29]CODIGOS!$A$1:$I$1872,8,0),"CODIGO INVALIDO ")</f>
        <v>9 DE OCTUBRE 1</v>
      </c>
      <c r="H2524" s="53" t="s">
        <v>3063</v>
      </c>
      <c r="I2524" s="53">
        <v>-2.1880262848127598</v>
      </c>
      <c r="J2524" s="53">
        <v>-78.360963466956093</v>
      </c>
      <c r="K2524" s="246">
        <v>45504</v>
      </c>
      <c r="L2524" s="53" t="s">
        <v>2182</v>
      </c>
      <c r="M2524" s="61" t="s">
        <v>17</v>
      </c>
      <c r="N2524" s="247">
        <v>7.2916666666666671E-2</v>
      </c>
      <c r="O2524" s="247">
        <v>0.58333333333333337</v>
      </c>
      <c r="P2524" s="53">
        <v>7.39</v>
      </c>
      <c r="Q2524" s="53" t="s">
        <v>46</v>
      </c>
      <c r="R2524" s="53" t="s">
        <v>47</v>
      </c>
      <c r="S2524" s="53" t="s">
        <v>49</v>
      </c>
      <c r="T2524" s="53"/>
      <c r="U2524" s="53" t="s">
        <v>50</v>
      </c>
    </row>
    <row r="2525" spans="1:21" s="186" customFormat="1" ht="14.25" customHeight="1" x14ac:dyDescent="0.2">
      <c r="A2525" s="53" t="str">
        <f>IFERROR(VLOOKUP(D2525,[28]CODIGOS!$A$1:$I$1872,2,0),"CODIGO INVALIDO ")</f>
        <v>ZONA 6</v>
      </c>
      <c r="B2525" s="53" t="str">
        <f>IFERROR(VLOOKUP(D2525,[28]CODIGOS!$A$1:$I$1872,3,0),"CODIGO INVALIDO ")</f>
        <v>MORONA SANTIAGO</v>
      </c>
      <c r="C2525" s="53" t="str">
        <f>IFERROR(VLOOKUP(D2525,[28]CODIGOS!$A$1:$I$1872,4,0),"CODIGO INVALIDO ")</f>
        <v>MORONA</v>
      </c>
      <c r="D2525" s="45" t="s">
        <v>3056</v>
      </c>
      <c r="E2525" s="53" t="str">
        <f>IFERROR(VLOOKUP(D2525,[29]CODIGOS!$A$1:$I$1872,6,0),"CODIGO INVALIDO ")</f>
        <v>MORONA</v>
      </c>
      <c r="F2525" s="53" t="str">
        <f>IFERROR(VLOOKUP(D2525,[29]CODIGOS!$A$1:$I$1872,7,0),"CODIGO INVALIDO ")</f>
        <v>9 DE OCTUBRE</v>
      </c>
      <c r="G2525" s="53" t="str">
        <f>IFERROR(VLOOKUP(D2525,[29]CODIGOS!$A$1:$I$1872,8,0),"CODIGO INVALIDO ")</f>
        <v>9 DE OCTUBRE 1</v>
      </c>
      <c r="H2525" s="53" t="s">
        <v>3063</v>
      </c>
      <c r="I2525" s="53">
        <v>-2.1880262848127598</v>
      </c>
      <c r="J2525" s="53">
        <v>-78.360963466956093</v>
      </c>
      <c r="K2525" s="246">
        <v>45508</v>
      </c>
      <c r="L2525" s="53" t="s">
        <v>2182</v>
      </c>
      <c r="M2525" s="61" t="s">
        <v>17</v>
      </c>
      <c r="N2525" s="247">
        <v>0.17361111111111113</v>
      </c>
      <c r="O2525" s="247">
        <v>0.58333333333333337</v>
      </c>
      <c r="P2525" s="53">
        <v>13.63</v>
      </c>
      <c r="Q2525" s="53" t="s">
        <v>46</v>
      </c>
      <c r="R2525" s="53" t="s">
        <v>47</v>
      </c>
      <c r="S2525" s="53" t="s">
        <v>382</v>
      </c>
      <c r="T2525" s="53"/>
      <c r="U2525" s="53" t="s">
        <v>50</v>
      </c>
    </row>
    <row r="2526" spans="1:21" s="186" customFormat="1" ht="14.25" customHeight="1" x14ac:dyDescent="0.2">
      <c r="A2526" s="53" t="str">
        <f>IFERROR(VLOOKUP(D2526,[28]CODIGOS!$A$1:$I$1872,2,0),"CODIGO INVALIDO ")</f>
        <v>ZONA 6</v>
      </c>
      <c r="B2526" s="53" t="str">
        <f>IFERROR(VLOOKUP(D2526,[28]CODIGOS!$A$1:$I$1872,3,0),"CODIGO INVALIDO ")</f>
        <v>MORONA SANTIAGO</v>
      </c>
      <c r="C2526" s="53" t="str">
        <f>IFERROR(VLOOKUP(D2526,[28]CODIGOS!$A$1:$I$1872,4,0),"CODIGO INVALIDO ")</f>
        <v>MORONA</v>
      </c>
      <c r="D2526" s="45" t="s">
        <v>3056</v>
      </c>
      <c r="E2526" s="53" t="str">
        <f>IFERROR(VLOOKUP(D2526,[29]CODIGOS!$A$1:$I$1872,6,0),"CODIGO INVALIDO ")</f>
        <v>MORONA</v>
      </c>
      <c r="F2526" s="53" t="str">
        <f>IFERROR(VLOOKUP(D2526,[29]CODIGOS!$A$1:$I$1872,7,0),"CODIGO INVALIDO ")</f>
        <v>9 DE OCTUBRE</v>
      </c>
      <c r="G2526" s="53" t="str">
        <f>IFERROR(VLOOKUP(D2526,[29]CODIGOS!$A$1:$I$1872,8,0),"CODIGO INVALIDO ")</f>
        <v>9 DE OCTUBRE 1</v>
      </c>
      <c r="H2526" s="53" t="s">
        <v>3063</v>
      </c>
      <c r="I2526" s="53">
        <v>-2.1880262848127598</v>
      </c>
      <c r="J2526" s="53">
        <v>-78.360963466956093</v>
      </c>
      <c r="K2526" s="246">
        <v>45508</v>
      </c>
      <c r="L2526" s="53" t="s">
        <v>2182</v>
      </c>
      <c r="M2526" s="61" t="s">
        <v>17</v>
      </c>
      <c r="N2526" s="247">
        <v>0.23958333333333334</v>
      </c>
      <c r="O2526" s="247">
        <v>0.625</v>
      </c>
      <c r="P2526" s="53">
        <v>4.0599999999999996</v>
      </c>
      <c r="Q2526" s="53" t="s">
        <v>46</v>
      </c>
      <c r="R2526" s="53" t="s">
        <v>47</v>
      </c>
      <c r="S2526" s="53" t="s">
        <v>49</v>
      </c>
      <c r="T2526" s="53" t="s">
        <v>228</v>
      </c>
      <c r="U2526" s="53" t="s">
        <v>50</v>
      </c>
    </row>
    <row r="2527" spans="1:21" s="186" customFormat="1" ht="14.25" customHeight="1" x14ac:dyDescent="0.2">
      <c r="A2527" s="53" t="str">
        <f>IFERROR(VLOOKUP(D2527,[28]CODIGOS!$A$1:$I$1872,2,0),"CODIGO INVALIDO ")</f>
        <v>ZONA 6</v>
      </c>
      <c r="B2527" s="53" t="str">
        <f>IFERROR(VLOOKUP(D2527,[28]CODIGOS!$A$1:$I$1872,3,0),"CODIGO INVALIDO ")</f>
        <v>MORONA SANTIAGO</v>
      </c>
      <c r="C2527" s="53" t="str">
        <f>IFERROR(VLOOKUP(D2527,[28]CODIGOS!$A$1:$I$1872,4,0),"CODIGO INVALIDO ")</f>
        <v>MORONA</v>
      </c>
      <c r="D2527" s="33" t="s">
        <v>295</v>
      </c>
      <c r="E2527" s="53" t="str">
        <f>IFERROR(VLOOKUP(D2527,[29]CODIGOS!$A$1:$I$1872,6,0),"CODIGO INVALIDO ")</f>
        <v>MORONA</v>
      </c>
      <c r="F2527" s="53" t="str">
        <f>IFERROR(VLOOKUP(D2527,[29]CODIGOS!$A$1:$I$1872,7,0),"CODIGO INVALIDO ")</f>
        <v>GENERAL PROAÑO</v>
      </c>
      <c r="G2527" s="53" t="str">
        <f>IFERROR(VLOOKUP(D2527,[29]CODIGOS!$A$1:$I$1872,8,0),"CODIGO INVALIDO ")</f>
        <v>GENERAL PROAÑO 1</v>
      </c>
      <c r="H2527" s="53" t="s">
        <v>3064</v>
      </c>
      <c r="I2527" s="53">
        <v>-2.2631688461357098</v>
      </c>
      <c r="J2527" s="53">
        <v>-78.137324452400193</v>
      </c>
      <c r="K2527" s="246">
        <v>45560</v>
      </c>
      <c r="L2527" s="53" t="s">
        <v>2182</v>
      </c>
      <c r="M2527" s="61" t="s">
        <v>17</v>
      </c>
      <c r="N2527" s="247">
        <v>0.88888888888888884</v>
      </c>
      <c r="O2527" s="247">
        <v>4.1666666666666664E-2</v>
      </c>
      <c r="P2527" s="53">
        <v>15</v>
      </c>
      <c r="Q2527" s="53" t="s">
        <v>46</v>
      </c>
      <c r="R2527" s="53" t="s">
        <v>47</v>
      </c>
      <c r="S2527" s="53" t="s">
        <v>49</v>
      </c>
      <c r="T2527" s="53" t="s">
        <v>502</v>
      </c>
      <c r="U2527" s="53" t="s">
        <v>50</v>
      </c>
    </row>
    <row r="2528" spans="1:21" s="186" customFormat="1" ht="14.25" customHeight="1" x14ac:dyDescent="0.2">
      <c r="A2528" s="53" t="str">
        <f>IFERROR(VLOOKUP(D2528,[28]CODIGOS!$A$1:$I$1872,2,0),"CODIGO INVALIDO ")</f>
        <v>ZONA 6</v>
      </c>
      <c r="B2528" s="53" t="str">
        <f>IFERROR(VLOOKUP(D2528,[28]CODIGOS!$A$1:$I$1872,3,0),"CODIGO INVALIDO ")</f>
        <v>MORONA SANTIAGO</v>
      </c>
      <c r="C2528" s="53" t="str">
        <f>IFERROR(VLOOKUP(D2528,[28]CODIGOS!$A$1:$I$1872,4,0),"CODIGO INVALIDO ")</f>
        <v>SUCUA</v>
      </c>
      <c r="D2528" s="33" t="s">
        <v>139</v>
      </c>
      <c r="E2528" s="53" t="str">
        <f>IFERROR(VLOOKUP(D2528,[29]CODIGOS!$A$1:$I$1872,6,0),"CODIGO INVALIDO ")</f>
        <v>CENTRO SUR</v>
      </c>
      <c r="F2528" s="53" t="str">
        <f>IFERROR(VLOOKUP(D2528,[29]CODIGOS!$A$1:$I$1872,7,0),"CODIGO INVALIDO ")</f>
        <v>SUCUA</v>
      </c>
      <c r="G2528" s="53" t="str">
        <f>IFERROR(VLOOKUP(D2528,[29]CODIGOS!$A$1:$I$1872,8,0),"CODIGO INVALIDO ")</f>
        <v>SUCUA 1</v>
      </c>
      <c r="H2528" s="53" t="s">
        <v>3065</v>
      </c>
      <c r="I2528" s="53">
        <v>-2.4601383052313799</v>
      </c>
      <c r="J2528" s="53">
        <v>-78.168132305145207</v>
      </c>
      <c r="K2528" s="246">
        <v>45572</v>
      </c>
      <c r="L2528" s="53" t="s">
        <v>2182</v>
      </c>
      <c r="M2528" s="61" t="s">
        <v>17</v>
      </c>
      <c r="N2528" s="247">
        <v>0.27083333333333331</v>
      </c>
      <c r="O2528" s="247">
        <v>0.49861111111111112</v>
      </c>
      <c r="P2528" s="53">
        <v>17.88</v>
      </c>
      <c r="Q2528" s="53" t="s">
        <v>46</v>
      </c>
      <c r="R2528" s="53" t="s">
        <v>47</v>
      </c>
      <c r="S2528" s="53" t="s">
        <v>448</v>
      </c>
      <c r="T2528" s="53" t="s">
        <v>75</v>
      </c>
      <c r="U2528" s="53" t="s">
        <v>50</v>
      </c>
    </row>
    <row r="2529" spans="1:21" s="186" customFormat="1" ht="14.25" customHeight="1" x14ac:dyDescent="0.2">
      <c r="A2529" s="53" t="str">
        <f>IFERROR(VLOOKUP(D2529,[28]CODIGOS!$A$1:$I$1872,2,0),"CODIGO INVALIDO ")</f>
        <v>ZONA 6</v>
      </c>
      <c r="B2529" s="53" t="str">
        <f>IFERROR(VLOOKUP(D2529,[28]CODIGOS!$A$1:$I$1872,3,0),"CODIGO INVALIDO ")</f>
        <v>MORONA SANTIAGO</v>
      </c>
      <c r="C2529" s="53" t="str">
        <f>IFERROR(VLOOKUP(D2529,[28]CODIGOS!$A$1:$I$1872,4,0),"CODIGO INVALIDO ")</f>
        <v>HUAMBOYA</v>
      </c>
      <c r="D2529" s="33" t="s">
        <v>3058</v>
      </c>
      <c r="E2529" s="53" t="str">
        <f>IFERROR(VLOOKUP(D2529,[29]CODIGOS!$A$1:$I$1872,6,0),"CODIGO INVALIDO ")</f>
        <v>SANGAY</v>
      </c>
      <c r="F2529" s="53" t="str">
        <f>IFERROR(VLOOKUP(D2529,[29]CODIGOS!$A$1:$I$1872,7,0),"CODIGO INVALIDO ")</f>
        <v>HUAMBOYA</v>
      </c>
      <c r="G2529" s="53" t="str">
        <f>IFERROR(VLOOKUP(D2529,[29]CODIGOS!$A$1:$I$1872,8,0),"CODIGO INVALIDO ")</f>
        <v>HUAMBOYA 1</v>
      </c>
      <c r="H2529" s="53" t="s">
        <v>3066</v>
      </c>
      <c r="I2529" s="53">
        <v>-2.1062611480100699</v>
      </c>
      <c r="J2529" s="53">
        <v>-78.011594768095193</v>
      </c>
      <c r="K2529" s="246">
        <v>45576</v>
      </c>
      <c r="L2529" s="53" t="s">
        <v>2182</v>
      </c>
      <c r="M2529" s="53" t="s">
        <v>17</v>
      </c>
      <c r="N2529" s="247">
        <v>0.85416666666666663</v>
      </c>
      <c r="O2529" s="247">
        <v>4.1666666666666664E-2</v>
      </c>
      <c r="P2529" s="53">
        <v>33.36</v>
      </c>
      <c r="Q2529" s="53" t="s">
        <v>46</v>
      </c>
      <c r="R2529" s="53" t="s">
        <v>47</v>
      </c>
      <c r="S2529" s="53" t="s">
        <v>513</v>
      </c>
      <c r="T2529" s="53" t="s">
        <v>75</v>
      </c>
      <c r="U2529" s="53" t="s">
        <v>50</v>
      </c>
    </row>
    <row r="2530" spans="1:21" s="186" customFormat="1" ht="14.25" customHeight="1" x14ac:dyDescent="0.2">
      <c r="A2530" s="53" t="str">
        <f>IFERROR(VLOOKUP(D2530,[28]CODIGOS!$A$1:$I$1872,2,0),"CODIGO INVALIDO ")</f>
        <v>ZONA 6</v>
      </c>
      <c r="B2530" s="53" t="str">
        <f>IFERROR(VLOOKUP(D2530,[28]CODIGOS!$A$1:$I$1872,3,0),"CODIGO INVALIDO ")</f>
        <v>MORONA SANTIAGO</v>
      </c>
      <c r="C2530" s="53" t="str">
        <f>IFERROR(VLOOKUP(D2530,[28]CODIGOS!$A$1:$I$1872,4,0),"CODIGO INVALIDO ")</f>
        <v>MORONA</v>
      </c>
      <c r="D2530" s="33" t="s">
        <v>3041</v>
      </c>
      <c r="E2530" s="53" t="str">
        <f>IFERROR(VLOOKUP(D2530,[29]CODIGOS!$A$1:$I$1872,6,0),"CODIGO INVALIDO ")</f>
        <v>MORONA</v>
      </c>
      <c r="F2530" s="53" t="str">
        <f>IFERROR(VLOOKUP(D2530,[29]CODIGOS!$A$1:$I$1872,7,0),"CODIGO INVALIDO ")</f>
        <v>MACAS</v>
      </c>
      <c r="G2530" s="53" t="str">
        <f>IFERROR(VLOOKUP(D2530,[29]CODIGOS!$A$1:$I$1872,8,0),"CODIGO INVALIDO ")</f>
        <v>MACAS 1</v>
      </c>
      <c r="H2530" s="53" t="s">
        <v>3067</v>
      </c>
      <c r="I2530" s="53">
        <v>-2.5238239960680602</v>
      </c>
      <c r="J2530" s="53">
        <v>-78.167348165503498</v>
      </c>
      <c r="K2530" s="246">
        <v>45593</v>
      </c>
      <c r="L2530" s="53" t="s">
        <v>2182</v>
      </c>
      <c r="M2530" s="61" t="s">
        <v>17</v>
      </c>
      <c r="N2530" s="247">
        <v>0.97916666666666663</v>
      </c>
      <c r="O2530" s="247">
        <v>0.16666666666666666</v>
      </c>
      <c r="P2530" s="53">
        <v>19.25</v>
      </c>
      <c r="Q2530" s="53" t="s">
        <v>46</v>
      </c>
      <c r="R2530" s="53" t="s">
        <v>47</v>
      </c>
      <c r="S2530" s="53" t="s">
        <v>382</v>
      </c>
      <c r="T2530" s="53" t="s">
        <v>266</v>
      </c>
      <c r="U2530" s="53" t="s">
        <v>50</v>
      </c>
    </row>
    <row r="2531" spans="1:21" s="186" customFormat="1" ht="14.25" customHeight="1" x14ac:dyDescent="0.2">
      <c r="A2531" s="53" t="str">
        <f>IFERROR(VLOOKUP(D2531,[28]CODIGOS!$A$1:$I$1872,2,0),"CODIGO INVALIDO ")</f>
        <v>ZONA 6</v>
      </c>
      <c r="B2531" s="53" t="str">
        <f>IFERROR(VLOOKUP(D2531,[28]CODIGOS!$A$1:$I$1872,3,0),"CODIGO INVALIDO ")</f>
        <v>MORONA SANTIAGO</v>
      </c>
      <c r="C2531" s="53" t="str">
        <f>IFERROR(VLOOKUP(D2531,[28]CODIGOS!$A$1:$I$1872,4,0),"CODIGO INVALIDO ")</f>
        <v>MORONA</v>
      </c>
      <c r="D2531" s="45" t="s">
        <v>3056</v>
      </c>
      <c r="E2531" s="53" t="str">
        <f>IFERROR(VLOOKUP(D2531,[29]CODIGOS!$A$1:$I$1872,6,0),"CODIGO INVALIDO ")</f>
        <v>MORONA</v>
      </c>
      <c r="F2531" s="53" t="str">
        <f>IFERROR(VLOOKUP(D2531,[29]CODIGOS!$A$1:$I$1872,7,0),"CODIGO INVALIDO ")</f>
        <v>9 DE OCTUBRE</v>
      </c>
      <c r="G2531" s="53" t="str">
        <f>IFERROR(VLOOKUP(D2531,[29]CODIGOS!$A$1:$I$1872,8,0),"CODIGO INVALIDO ")</f>
        <v>9 DE OCTUBRE 1</v>
      </c>
      <c r="H2531" s="53" t="s">
        <v>3068</v>
      </c>
      <c r="I2531" s="53">
        <v>-2.1875586554000002</v>
      </c>
      <c r="J2531" s="53">
        <v>-78.361472939999999</v>
      </c>
      <c r="K2531" s="246">
        <v>45616</v>
      </c>
      <c r="L2531" s="53" t="s">
        <v>2182</v>
      </c>
      <c r="M2531" s="53" t="s">
        <v>17</v>
      </c>
      <c r="N2531" s="247">
        <v>0.41666666666666669</v>
      </c>
      <c r="O2531" s="247">
        <v>0.52083333333333337</v>
      </c>
      <c r="P2531" s="53">
        <v>31.53</v>
      </c>
      <c r="Q2531" s="53" t="s">
        <v>46</v>
      </c>
      <c r="R2531" s="53" t="s">
        <v>47</v>
      </c>
      <c r="S2531" s="53" t="s">
        <v>454</v>
      </c>
      <c r="T2531" s="53" t="s">
        <v>205</v>
      </c>
      <c r="U2531" s="53" t="s">
        <v>50</v>
      </c>
    </row>
    <row r="2532" spans="1:21" s="186" customFormat="1" ht="14.25" customHeight="1" x14ac:dyDescent="0.25">
      <c r="A2532" s="53" t="str">
        <f>IFERROR(VLOOKUP(D2532,[28]CODIGOS!$A$1:$I$1872,2,0),"CODIGO INVALIDO ")</f>
        <v>ZONA 7</v>
      </c>
      <c r="B2532" s="53" t="str">
        <f>IFERROR(VLOOKUP(D2532,[28]CODIGOS!$A$1:$I$1872,3,0),"CODIGO INVALIDO ")</f>
        <v>LOJA</v>
      </c>
      <c r="C2532" s="53" t="str">
        <f>IFERROR(VLOOKUP(D2532,[28]CODIGOS!$A$1:$I$1872,4,0),"CODIGO INVALIDO ")</f>
        <v>LOJA</v>
      </c>
      <c r="D2532" s="53" t="s">
        <v>338</v>
      </c>
      <c r="E2532" s="53" t="str">
        <f>IFERROR(VLOOKUP(D2532,[29]CODIGOS!$A$1:$I$1872,6,0),"CODIGO INVALIDO ")</f>
        <v>LOJA</v>
      </c>
      <c r="F2532" s="53" t="str">
        <f>IFERROR(VLOOKUP(D2532,[29]CODIGOS!$A$1:$I$1872,7,0),"CODIGO INVALIDO ")</f>
        <v>LOS MOLINOS</v>
      </c>
      <c r="G2532" s="53" t="str">
        <f>IFERROR(VLOOKUP(D2532,[29]CODIGOS!$A$1:$I$1872,8,0),"CODIGO INVALIDO ")</f>
        <v>LOS MOLINOS 1</v>
      </c>
      <c r="H2532" s="53" t="s">
        <v>1632</v>
      </c>
      <c r="I2532" s="53">
        <v>-4.00819561614653</v>
      </c>
      <c r="J2532" s="53">
        <v>-79.2047309875488</v>
      </c>
      <c r="K2532" s="246">
        <v>45301</v>
      </c>
      <c r="L2532" s="53" t="s">
        <v>36</v>
      </c>
      <c r="M2532" s="53" t="s">
        <v>1033</v>
      </c>
      <c r="N2532" s="247" t="s">
        <v>2252</v>
      </c>
      <c r="O2532" s="247" t="s">
        <v>2244</v>
      </c>
      <c r="P2532" s="53">
        <v>2.17</v>
      </c>
      <c r="Q2532" s="53" t="s">
        <v>46</v>
      </c>
      <c r="R2532" s="53" t="s">
        <v>47</v>
      </c>
      <c r="S2532" s="53" t="s">
        <v>176</v>
      </c>
      <c r="T2532" s="53"/>
      <c r="U2532" s="53" t="s">
        <v>50</v>
      </c>
    </row>
    <row r="2533" spans="1:21" s="186" customFormat="1" ht="14.25" customHeight="1" x14ac:dyDescent="0.25">
      <c r="A2533" s="53" t="str">
        <f>IFERROR(VLOOKUP(D2533,[28]CODIGOS!$A$1:$I$1872,2,0),"CODIGO INVALIDO ")</f>
        <v>ZONA 7</v>
      </c>
      <c r="B2533" s="53" t="str">
        <f>IFERROR(VLOOKUP(D2533,[28]CODIGOS!$A$1:$I$1872,3,0),"CODIGO INVALIDO ")</f>
        <v>LOJA</v>
      </c>
      <c r="C2533" s="53" t="str">
        <f>IFERROR(VLOOKUP(D2533,[28]CODIGOS!$A$1:$I$1872,4,0),"CODIGO INVALIDO ")</f>
        <v>LOJA</v>
      </c>
      <c r="D2533" s="53" t="s">
        <v>342</v>
      </c>
      <c r="E2533" s="53" t="str">
        <f>IFERROR(VLOOKUP(D2533,[29]CODIGOS!$A$1:$I$1872,6,0),"CODIGO INVALIDO ")</f>
        <v>LOJA</v>
      </c>
      <c r="F2533" s="53" t="str">
        <f>IFERROR(VLOOKUP(D2533,[29]CODIGOS!$A$1:$I$1872,7,0),"CODIGO INVALIDO ")</f>
        <v>LA BANDA</v>
      </c>
      <c r="G2533" s="53" t="str">
        <f>IFERROR(VLOOKUP(D2533,[29]CODIGOS!$A$1:$I$1872,8,0),"CODIGO INVALIDO ")</f>
        <v>LA BANDA 2</v>
      </c>
      <c r="H2533" s="53" t="s">
        <v>3069</v>
      </c>
      <c r="I2533" s="53">
        <v>-3.9832903014321599</v>
      </c>
      <c r="J2533" s="53">
        <v>-79.238097667694106</v>
      </c>
      <c r="K2533" s="246">
        <v>45302</v>
      </c>
      <c r="L2533" s="53" t="s">
        <v>36</v>
      </c>
      <c r="M2533" s="53" t="s">
        <v>1033</v>
      </c>
      <c r="N2533" s="247">
        <v>0.25</v>
      </c>
      <c r="O2533" s="247">
        <v>0.41666666666666702</v>
      </c>
      <c r="P2533" s="53">
        <v>9.8800000000000008</v>
      </c>
      <c r="Q2533" s="53" t="s">
        <v>46</v>
      </c>
      <c r="R2533" s="53" t="s">
        <v>47</v>
      </c>
      <c r="S2533" s="53" t="s">
        <v>176</v>
      </c>
      <c r="T2533" s="53"/>
      <c r="U2533" s="53" t="s">
        <v>50</v>
      </c>
    </row>
    <row r="2534" spans="1:21" s="186" customFormat="1" ht="14.25" customHeight="1" x14ac:dyDescent="0.25">
      <c r="A2534" s="53" t="str">
        <f>IFERROR(VLOOKUP(D2534,[28]CODIGOS!$A$1:$I$1872,2,0),"CODIGO INVALIDO ")</f>
        <v>ZONA 7</v>
      </c>
      <c r="B2534" s="53" t="str">
        <f>IFERROR(VLOOKUP(D2534,[28]CODIGOS!$A$1:$I$1872,3,0),"CODIGO INVALIDO ")</f>
        <v>LOJA</v>
      </c>
      <c r="C2534" s="53" t="str">
        <f>IFERROR(VLOOKUP(D2534,[28]CODIGOS!$A$1:$I$1872,4,0),"CODIGO INVALIDO ")</f>
        <v>LOJA</v>
      </c>
      <c r="D2534" s="53" t="s">
        <v>337</v>
      </c>
      <c r="E2534" s="53" t="str">
        <f>IFERROR(VLOOKUP(D2534,[29]CODIGOS!$A$1:$I$1872,6,0),"CODIGO INVALIDO ")</f>
        <v>LOJA</v>
      </c>
      <c r="F2534" s="53" t="str">
        <f>IFERROR(VLOOKUP(D2534,[29]CODIGOS!$A$1:$I$1872,7,0),"CODIGO INVALIDO ")</f>
        <v>CONSACOLA</v>
      </c>
      <c r="G2534" s="53" t="str">
        <f>IFERROR(VLOOKUP(D2534,[29]CODIGOS!$A$1:$I$1872,8,0),"CODIGO INVALIDO ")</f>
        <v>CONSACOLA 1</v>
      </c>
      <c r="H2534" s="53" t="s">
        <v>3070</v>
      </c>
      <c r="I2534" s="53">
        <v>-3.9766228424154799</v>
      </c>
      <c r="J2534" s="53">
        <v>-79.218139619524607</v>
      </c>
      <c r="K2534" s="246">
        <v>45306</v>
      </c>
      <c r="L2534" s="53" t="s">
        <v>36</v>
      </c>
      <c r="M2534" s="53" t="s">
        <v>17</v>
      </c>
      <c r="N2534" s="247" t="s">
        <v>3071</v>
      </c>
      <c r="O2534" s="247" t="s">
        <v>3072</v>
      </c>
      <c r="P2534" s="53">
        <v>12.72</v>
      </c>
      <c r="Q2534" s="53" t="s">
        <v>46</v>
      </c>
      <c r="R2534" s="53" t="s">
        <v>47</v>
      </c>
      <c r="S2534" s="53" t="s">
        <v>176</v>
      </c>
      <c r="T2534" s="53"/>
      <c r="U2534" s="53" t="s">
        <v>50</v>
      </c>
    </row>
    <row r="2535" spans="1:21" s="186" customFormat="1" ht="14.25" customHeight="1" x14ac:dyDescent="0.25">
      <c r="A2535" s="53" t="str">
        <f>IFERROR(VLOOKUP(D2535,[28]CODIGOS!$A$1:$I$1872,2,0),"CODIGO INVALIDO ")</f>
        <v>ZONA 7</v>
      </c>
      <c r="B2535" s="53" t="str">
        <f>IFERROR(VLOOKUP(D2535,[28]CODIGOS!$A$1:$I$1872,3,0),"CODIGO INVALIDO ")</f>
        <v>LOJA</v>
      </c>
      <c r="C2535" s="53" t="str">
        <f>IFERROR(VLOOKUP(D2535,[28]CODIGOS!$A$1:$I$1872,4,0),"CODIGO INVALIDO ")</f>
        <v>LOJA</v>
      </c>
      <c r="D2535" s="53" t="s">
        <v>3073</v>
      </c>
      <c r="E2535" s="53" t="str">
        <f>IFERROR(VLOOKUP(D2535,[29]CODIGOS!$A$1:$I$1872,6,0),"CODIGO INVALIDO ")</f>
        <v>LOJA</v>
      </c>
      <c r="F2535" s="53" t="str">
        <f>IFERROR(VLOOKUP(D2535,[29]CODIGOS!$A$1:$I$1872,7,0),"CODIGO INVALIDO ")</f>
        <v>CELI ROMAN</v>
      </c>
      <c r="G2535" s="53" t="str">
        <f>IFERROR(VLOOKUP(D2535,[29]CODIGOS!$A$1:$I$1872,8,0),"CODIGO INVALIDO ")</f>
        <v>CELI ROMAN 1</v>
      </c>
      <c r="H2535" s="53" t="s">
        <v>3074</v>
      </c>
      <c r="I2535" s="53">
        <v>-3.9879674637206901</v>
      </c>
      <c r="J2535" s="53">
        <v>-79.208593368530202</v>
      </c>
      <c r="K2535" s="246">
        <v>45309</v>
      </c>
      <c r="L2535" s="53" t="s">
        <v>36</v>
      </c>
      <c r="M2535" s="53" t="s">
        <v>1033</v>
      </c>
      <c r="N2535" s="247" t="s">
        <v>3075</v>
      </c>
      <c r="O2535" s="247" t="s">
        <v>3076</v>
      </c>
      <c r="P2535" s="53">
        <v>5.53</v>
      </c>
      <c r="Q2535" s="53" t="s">
        <v>46</v>
      </c>
      <c r="R2535" s="53" t="s">
        <v>47</v>
      </c>
      <c r="S2535" s="53" t="s">
        <v>1300</v>
      </c>
      <c r="T2535" s="53"/>
      <c r="U2535" s="53" t="s">
        <v>50</v>
      </c>
    </row>
    <row r="2536" spans="1:21" s="186" customFormat="1" ht="14.25" customHeight="1" x14ac:dyDescent="0.25">
      <c r="A2536" s="53" t="str">
        <f>IFERROR(VLOOKUP(D2536,[28]CODIGOS!$A$1:$I$1872,2,0),"CODIGO INVALIDO ")</f>
        <v>ZONA 7</v>
      </c>
      <c r="B2536" s="53" t="str">
        <f>IFERROR(VLOOKUP(D2536,[28]CODIGOS!$A$1:$I$1872,3,0),"CODIGO INVALIDO ")</f>
        <v>LOJA</v>
      </c>
      <c r="C2536" s="53" t="str">
        <f>IFERROR(VLOOKUP(D2536,[28]CODIGOS!$A$1:$I$1872,4,0),"CODIGO INVALIDO ")</f>
        <v>LOJA</v>
      </c>
      <c r="D2536" s="53" t="s">
        <v>61</v>
      </c>
      <c r="E2536" s="53" t="str">
        <f>IFERROR(VLOOKUP(D2536,[29]CODIGOS!$A$1:$I$1872,6,0),"CODIGO INVALIDO ")</f>
        <v>LOJA</v>
      </c>
      <c r="F2536" s="53" t="str">
        <f>IFERROR(VLOOKUP(D2536,[29]CODIGOS!$A$1:$I$1872,7,0),"CODIGO INVALIDO ")</f>
        <v>EL VALLE</v>
      </c>
      <c r="G2536" s="53" t="str">
        <f>IFERROR(VLOOKUP(D2536,[29]CODIGOS!$A$1:$I$1872,8,0),"CODIGO INVALIDO ")</f>
        <v>EL VALLE 1</v>
      </c>
      <c r="H2536" s="53" t="s">
        <v>3077</v>
      </c>
      <c r="I2536" s="53">
        <v>-3.97834018652765</v>
      </c>
      <c r="J2536" s="53">
        <v>-79.197950363159194</v>
      </c>
      <c r="K2536" s="246">
        <v>45338</v>
      </c>
      <c r="L2536" s="53" t="s">
        <v>36</v>
      </c>
      <c r="M2536" s="53" t="s">
        <v>17</v>
      </c>
      <c r="N2536" s="247" t="s">
        <v>2252</v>
      </c>
      <c r="O2536" s="247" t="s">
        <v>3078</v>
      </c>
      <c r="P2536" s="53">
        <v>16.66</v>
      </c>
      <c r="Q2536" s="53" t="s">
        <v>46</v>
      </c>
      <c r="R2536" s="53" t="s">
        <v>47</v>
      </c>
      <c r="S2536" s="53" t="s">
        <v>83</v>
      </c>
      <c r="T2536" s="53"/>
      <c r="U2536" s="53" t="s">
        <v>50</v>
      </c>
    </row>
    <row r="2537" spans="1:21" s="186" customFormat="1" ht="14.25" customHeight="1" x14ac:dyDescent="0.25">
      <c r="A2537" s="53" t="str">
        <f>IFERROR(VLOOKUP(D2537,[28]CODIGOS!$A$1:$I$1872,2,0),"CODIGO INVALIDO ")</f>
        <v>ZONA 7</v>
      </c>
      <c r="B2537" s="53" t="str">
        <f>IFERROR(VLOOKUP(D2537,[28]CODIGOS!$A$1:$I$1872,3,0),"CODIGO INVALIDO ")</f>
        <v>LOJA</v>
      </c>
      <c r="C2537" s="53" t="str">
        <f>IFERROR(VLOOKUP(D2537,[28]CODIGOS!$A$1:$I$1872,4,0),"CODIGO INVALIDO ")</f>
        <v>LOJA</v>
      </c>
      <c r="D2537" s="53" t="s">
        <v>272</v>
      </c>
      <c r="E2537" s="53" t="str">
        <f>IFERROR(VLOOKUP(D2537,[29]CODIGOS!$A$1:$I$1872,6,0),"CODIGO INVALIDO ")</f>
        <v>LOJA</v>
      </c>
      <c r="F2537" s="53" t="str">
        <f>IFERROR(VLOOKUP(D2537,[29]CODIGOS!$A$1:$I$1872,7,0),"CODIGO INVALIDO ")</f>
        <v>TEBAIDA</v>
      </c>
      <c r="G2537" s="53" t="str">
        <f>IFERROR(VLOOKUP(D2537,[29]CODIGOS!$A$1:$I$1872,8,0),"CODIGO INVALIDO ")</f>
        <v>TEBAIDA 1</v>
      </c>
      <c r="H2537" s="53" t="s">
        <v>3079</v>
      </c>
      <c r="I2537" s="53">
        <v>-4.02289156759766</v>
      </c>
      <c r="J2537" s="53">
        <v>-79.210604800686198</v>
      </c>
      <c r="K2537" s="246">
        <v>45377</v>
      </c>
      <c r="L2537" s="53" t="s">
        <v>36</v>
      </c>
      <c r="M2537" s="53" t="s">
        <v>1033</v>
      </c>
      <c r="N2537" s="247">
        <v>0.75</v>
      </c>
      <c r="O2537" s="247" t="s">
        <v>3080</v>
      </c>
      <c r="P2537" s="53">
        <v>1.27</v>
      </c>
      <c r="Q2537" s="53" t="s">
        <v>46</v>
      </c>
      <c r="R2537" s="53" t="s">
        <v>47</v>
      </c>
      <c r="S2537" s="53" t="s">
        <v>83</v>
      </c>
      <c r="T2537" s="53"/>
      <c r="U2537" s="53" t="s">
        <v>50</v>
      </c>
    </row>
    <row r="2538" spans="1:21" s="186" customFormat="1" ht="14.25" customHeight="1" x14ac:dyDescent="0.25">
      <c r="A2538" s="53" t="str">
        <f>IFERROR(VLOOKUP(D2538,[28]CODIGOS!$A$1:$I$1872,2,0),"CODIGO INVALIDO ")</f>
        <v>ZONA 7</v>
      </c>
      <c r="B2538" s="53" t="str">
        <f>IFERROR(VLOOKUP(D2538,[28]CODIGOS!$A$1:$I$1872,3,0),"CODIGO INVALIDO ")</f>
        <v>LOJA</v>
      </c>
      <c r="C2538" s="53" t="str">
        <f>IFERROR(VLOOKUP(D2538,[28]CODIGOS!$A$1:$I$1872,4,0),"CODIGO INVALIDO ")</f>
        <v>PUYANGO</v>
      </c>
      <c r="D2538" s="53" t="s">
        <v>3081</v>
      </c>
      <c r="E2538" s="53" t="str">
        <f>IFERROR(VLOOKUP(D2538,[29]CODIGOS!$A$1:$I$1872,6,0),"CODIGO INVALIDO ")</f>
        <v>SABANILLA</v>
      </c>
      <c r="F2538" s="53" t="str">
        <f>IFERROR(VLOOKUP(D2538,[29]CODIGOS!$A$1:$I$1872,7,0),"CODIGO INVALIDO ")</f>
        <v>ALAMOR</v>
      </c>
      <c r="G2538" s="53" t="str">
        <f>IFERROR(VLOOKUP(D2538,[29]CODIGOS!$A$1:$I$1872,8,0),"CODIGO INVALIDO ")</f>
        <v>ALAMOR 1</v>
      </c>
      <c r="H2538" s="53" t="s">
        <v>3082</v>
      </c>
      <c r="I2538" s="53">
        <v>-4.2233638527036197</v>
      </c>
      <c r="J2538" s="53">
        <v>-79.2414772510528</v>
      </c>
      <c r="K2538" s="246">
        <v>45401</v>
      </c>
      <c r="L2538" s="53" t="s">
        <v>36</v>
      </c>
      <c r="M2538" s="53" t="s">
        <v>17</v>
      </c>
      <c r="N2538" s="247" t="s">
        <v>1481</v>
      </c>
      <c r="O2538" s="247" t="s">
        <v>3083</v>
      </c>
      <c r="P2538" s="53">
        <v>4</v>
      </c>
      <c r="Q2538" s="53" t="s">
        <v>46</v>
      </c>
      <c r="R2538" s="53" t="s">
        <v>47</v>
      </c>
      <c r="S2538" s="53" t="s">
        <v>83</v>
      </c>
      <c r="T2538" s="53"/>
      <c r="U2538" s="53" t="s">
        <v>50</v>
      </c>
    </row>
    <row r="2539" spans="1:21" s="186" customFormat="1" ht="14.25" customHeight="1" x14ac:dyDescent="0.2">
      <c r="A2539" s="53" t="str">
        <f>IFERROR(VLOOKUP(D2539,[28]CODIGOS!$A$1:$I$1872,2,0),"CODIGO INVALIDO ")</f>
        <v>ZONA 7</v>
      </c>
      <c r="B2539" s="53" t="str">
        <f>IFERROR(VLOOKUP(D2539,[28]CODIGOS!$A$1:$I$1872,3,0),"CODIGO INVALIDO ")</f>
        <v>LOJA</v>
      </c>
      <c r="C2539" s="53" t="str">
        <f>IFERROR(VLOOKUP(D2539,[28]CODIGOS!$A$1:$I$1872,4,0),"CODIGO INVALIDO ")</f>
        <v>LOJA</v>
      </c>
      <c r="D2539" s="45" t="s">
        <v>337</v>
      </c>
      <c r="E2539" s="53" t="str">
        <f>IFERROR(VLOOKUP(D2539,[29]CODIGOS!$A$1:$I$1872,6,0),"CODIGO INVALIDO ")</f>
        <v>LOJA</v>
      </c>
      <c r="F2539" s="53" t="str">
        <f>IFERROR(VLOOKUP(D2539,[29]CODIGOS!$A$1:$I$1872,7,0),"CODIGO INVALIDO ")</f>
        <v>CONSACOLA</v>
      </c>
      <c r="G2539" s="53" t="str">
        <f>IFERROR(VLOOKUP(D2539,[29]CODIGOS!$A$1:$I$1872,8,0),"CODIGO INVALIDO ")</f>
        <v>CONSACOLA 1</v>
      </c>
      <c r="H2539" s="53" t="s">
        <v>3084</v>
      </c>
      <c r="I2539" s="53">
        <v>-3.97479663613497</v>
      </c>
      <c r="J2539" s="53">
        <v>-79.217388423317701</v>
      </c>
      <c r="K2539" s="246">
        <v>45405</v>
      </c>
      <c r="L2539" s="53" t="s">
        <v>36</v>
      </c>
      <c r="M2539" s="53" t="s">
        <v>17</v>
      </c>
      <c r="N2539" s="247">
        <v>0.45833333333333331</v>
      </c>
      <c r="O2539" s="247">
        <v>0.5</v>
      </c>
      <c r="P2539" s="53">
        <v>9.69</v>
      </c>
      <c r="Q2539" s="53" t="s">
        <v>46</v>
      </c>
      <c r="R2539" s="53" t="s">
        <v>47</v>
      </c>
      <c r="S2539" s="53" t="s">
        <v>1157</v>
      </c>
      <c r="T2539" s="53"/>
      <c r="U2539" s="53" t="s">
        <v>50</v>
      </c>
    </row>
    <row r="2540" spans="1:21" s="186" customFormat="1" ht="14.25" customHeight="1" x14ac:dyDescent="0.2">
      <c r="A2540" s="53" t="str">
        <f>IFERROR(VLOOKUP(D2540,[28]CODIGOS!$A$1:$I$1872,2,0),"CODIGO INVALIDO ")</f>
        <v>ZONA 7</v>
      </c>
      <c r="B2540" s="53" t="str">
        <f>IFERROR(VLOOKUP(D2540,[28]CODIGOS!$A$1:$I$1872,3,0),"CODIGO INVALIDO ")</f>
        <v>LOJA</v>
      </c>
      <c r="C2540" s="53" t="str">
        <f>IFERROR(VLOOKUP(D2540,[28]CODIGOS!$A$1:$I$1872,4,0),"CODIGO INVALIDO ")</f>
        <v>LOJA</v>
      </c>
      <c r="D2540" s="45" t="s">
        <v>741</v>
      </c>
      <c r="E2540" s="53" t="str">
        <f>IFERROR(VLOOKUP(D2540,[29]CODIGOS!$A$1:$I$1872,6,0),"CODIGO INVALIDO ")</f>
        <v>LOJA</v>
      </c>
      <c r="F2540" s="53" t="str">
        <f>IFERROR(VLOOKUP(D2540,[29]CODIGOS!$A$1:$I$1872,7,0),"CODIGO INVALIDO ")</f>
        <v>MALACATOS</v>
      </c>
      <c r="G2540" s="53" t="str">
        <f>IFERROR(VLOOKUP(D2540,[29]CODIGOS!$A$1:$I$1872,8,0),"CODIGO INVALIDO ")</f>
        <v>MALACATOS 1</v>
      </c>
      <c r="H2540" s="53" t="s">
        <v>3085</v>
      </c>
      <c r="I2540" s="53">
        <v>-4.2082537807526403</v>
      </c>
      <c r="J2540" s="53">
        <v>-79.227578615441502</v>
      </c>
      <c r="K2540" s="246">
        <v>45406</v>
      </c>
      <c r="L2540" s="53" t="s">
        <v>36</v>
      </c>
      <c r="M2540" s="53" t="s">
        <v>17</v>
      </c>
      <c r="N2540" s="247">
        <v>0.67152777777777783</v>
      </c>
      <c r="O2540" s="247">
        <v>0.72916666666666663</v>
      </c>
      <c r="P2540" s="53">
        <v>5.26</v>
      </c>
      <c r="Q2540" s="53" t="s">
        <v>46</v>
      </c>
      <c r="R2540" s="53" t="s">
        <v>47</v>
      </c>
      <c r="S2540" s="53" t="s">
        <v>3086</v>
      </c>
      <c r="T2540" s="53"/>
      <c r="U2540" s="53" t="s">
        <v>50</v>
      </c>
    </row>
    <row r="2541" spans="1:21" s="186" customFormat="1" ht="14.25" customHeight="1" x14ac:dyDescent="0.25">
      <c r="A2541" s="53" t="str">
        <f>IFERROR(VLOOKUP(D2541,[28]CODIGOS!$A$1:$I$1872,2,0),"CODIGO INVALIDO ")</f>
        <v>ZONA 7</v>
      </c>
      <c r="B2541" s="53" t="str">
        <f>IFERROR(VLOOKUP(D2541,[28]CODIGOS!$A$1:$I$1872,3,0),"CODIGO INVALIDO ")</f>
        <v>LOJA</v>
      </c>
      <c r="C2541" s="53" t="str">
        <f>IFERROR(VLOOKUP(D2541,[28]CODIGOS!$A$1:$I$1872,4,0),"CODIGO INVALIDO ")</f>
        <v>SARAGURO</v>
      </c>
      <c r="D2541" s="53" t="s">
        <v>510</v>
      </c>
      <c r="E2541" s="53" t="str">
        <f>IFERROR(VLOOKUP(D2541,[29]CODIGOS!$A$1:$I$1872,6,0),"CODIGO INVALIDO ")</f>
        <v>SARAGURO</v>
      </c>
      <c r="F2541" s="53" t="str">
        <f>IFERROR(VLOOKUP(D2541,[29]CODIGOS!$A$1:$I$1872,7,0),"CODIGO INVALIDO ")</f>
        <v>SARAGURO</v>
      </c>
      <c r="G2541" s="53" t="str">
        <f>IFERROR(VLOOKUP(D2541,[29]CODIGOS!$A$1:$I$1872,8,0),"CODIGO INVALIDO ")</f>
        <v>SARAGURO 1</v>
      </c>
      <c r="H2541" s="53" t="s">
        <v>3087</v>
      </c>
      <c r="I2541" s="53">
        <v>-3.6148636259327498</v>
      </c>
      <c r="J2541" s="53">
        <v>-79.225534647594003</v>
      </c>
      <c r="K2541" s="246">
        <v>45412</v>
      </c>
      <c r="L2541" s="53" t="s">
        <v>36</v>
      </c>
      <c r="M2541" s="53" t="s">
        <v>17</v>
      </c>
      <c r="N2541" s="247">
        <v>0.49305555555555558</v>
      </c>
      <c r="O2541" s="247" t="s">
        <v>3088</v>
      </c>
      <c r="P2541" s="53">
        <v>3.06</v>
      </c>
      <c r="Q2541" s="53" t="s">
        <v>46</v>
      </c>
      <c r="R2541" s="53" t="s">
        <v>47</v>
      </c>
      <c r="S2541" s="53" t="s">
        <v>83</v>
      </c>
      <c r="T2541" s="53"/>
      <c r="U2541" s="53" t="s">
        <v>50</v>
      </c>
    </row>
    <row r="2542" spans="1:21" s="186" customFormat="1" ht="14.25" customHeight="1" x14ac:dyDescent="0.25">
      <c r="A2542" s="53" t="str">
        <f>IFERROR(VLOOKUP(D2542,[28]CODIGOS!$A$1:$I$1872,2,0),"CODIGO INVALIDO ")</f>
        <v>ZONA 7</v>
      </c>
      <c r="B2542" s="53" t="str">
        <f>IFERROR(VLOOKUP(D2542,[28]CODIGOS!$A$1:$I$1872,3,0),"CODIGO INVALIDO ")</f>
        <v>LOJA</v>
      </c>
      <c r="C2542" s="53" t="str">
        <f>IFERROR(VLOOKUP(D2542,[28]CODIGOS!$A$1:$I$1872,4,0),"CODIGO INVALIDO ")</f>
        <v>LOJA</v>
      </c>
      <c r="D2542" s="53" t="s">
        <v>338</v>
      </c>
      <c r="E2542" s="53" t="str">
        <f>IFERROR(VLOOKUP(D2542,[29]CODIGOS!$A$1:$I$1872,6,0),"CODIGO INVALIDO ")</f>
        <v>LOJA</v>
      </c>
      <c r="F2542" s="53" t="str">
        <f>IFERROR(VLOOKUP(D2542,[29]CODIGOS!$A$1:$I$1872,7,0),"CODIGO INVALIDO ")</f>
        <v>LOS MOLINOS</v>
      </c>
      <c r="G2542" s="53" t="str">
        <f>IFERROR(VLOOKUP(D2542,[29]CODIGOS!$A$1:$I$1872,8,0),"CODIGO INVALIDO ")</f>
        <v>LOS MOLINOS 1</v>
      </c>
      <c r="H2542" s="53" t="s">
        <v>3089</v>
      </c>
      <c r="I2542" s="53">
        <v>-4.00832833948364</v>
      </c>
      <c r="J2542" s="53">
        <v>-79.204887774434695</v>
      </c>
      <c r="K2542" s="246">
        <v>45413</v>
      </c>
      <c r="L2542" s="53" t="s">
        <v>36</v>
      </c>
      <c r="M2542" s="53" t="s">
        <v>17</v>
      </c>
      <c r="N2542" s="247">
        <v>0.52083333333333337</v>
      </c>
      <c r="O2542" s="247" t="s">
        <v>3090</v>
      </c>
      <c r="P2542" s="53">
        <v>5.55</v>
      </c>
      <c r="Q2542" s="53" t="s">
        <v>46</v>
      </c>
      <c r="R2542" s="53" t="s">
        <v>47</v>
      </c>
      <c r="S2542" s="53" t="s">
        <v>382</v>
      </c>
      <c r="T2542" s="53"/>
      <c r="U2542" s="53" t="s">
        <v>50</v>
      </c>
    </row>
    <row r="2543" spans="1:21" s="186" customFormat="1" ht="14.25" customHeight="1" x14ac:dyDescent="0.25">
      <c r="A2543" s="53" t="str">
        <f>IFERROR(VLOOKUP(D2543,[28]CODIGOS!$A$1:$I$1872,2,0),"CODIGO INVALIDO ")</f>
        <v>ZONA 7</v>
      </c>
      <c r="B2543" s="53" t="str">
        <f>IFERROR(VLOOKUP(D2543,[28]CODIGOS!$A$1:$I$1872,3,0),"CODIGO INVALIDO ")</f>
        <v>LOJA</v>
      </c>
      <c r="C2543" s="53" t="str">
        <f>IFERROR(VLOOKUP(D2543,[28]CODIGOS!$A$1:$I$1872,4,0),"CODIGO INVALIDO ")</f>
        <v>PUYANGO</v>
      </c>
      <c r="D2543" s="53" t="s">
        <v>3081</v>
      </c>
      <c r="E2543" s="53" t="str">
        <f>IFERROR(VLOOKUP(D2543,[29]CODIGOS!$A$1:$I$1872,6,0),"CODIGO INVALIDO ")</f>
        <v>SABANILLA</v>
      </c>
      <c r="F2543" s="53" t="str">
        <f>IFERROR(VLOOKUP(D2543,[29]CODIGOS!$A$1:$I$1872,7,0),"CODIGO INVALIDO ")</f>
        <v>ALAMOR</v>
      </c>
      <c r="G2543" s="53" t="str">
        <f>IFERROR(VLOOKUP(D2543,[29]CODIGOS!$A$1:$I$1872,8,0),"CODIGO INVALIDO ")</f>
        <v>ALAMOR 1</v>
      </c>
      <c r="H2543" s="53" t="s">
        <v>3091</v>
      </c>
      <c r="I2543" s="53">
        <v>-4.02092090127889</v>
      </c>
      <c r="J2543" s="53">
        <v>-80.033791065215993</v>
      </c>
      <c r="K2543" s="246">
        <v>45415</v>
      </c>
      <c r="L2543" s="53" t="s">
        <v>36</v>
      </c>
      <c r="M2543" s="53" t="s">
        <v>17</v>
      </c>
      <c r="N2543" s="247">
        <v>0.35416666666666669</v>
      </c>
      <c r="O2543" s="247" t="s">
        <v>3092</v>
      </c>
      <c r="P2543" s="53">
        <v>11.06</v>
      </c>
      <c r="Q2543" s="53" t="s">
        <v>46</v>
      </c>
      <c r="R2543" s="53" t="s">
        <v>47</v>
      </c>
      <c r="S2543" s="53" t="s">
        <v>83</v>
      </c>
      <c r="T2543" s="53"/>
      <c r="U2543" s="53" t="s">
        <v>50</v>
      </c>
    </row>
    <row r="2544" spans="1:21" s="186" customFormat="1" ht="14.25" customHeight="1" x14ac:dyDescent="0.25">
      <c r="A2544" s="53" t="str">
        <f>IFERROR(VLOOKUP(D2544,[28]CODIGOS!$A$1:$I$1872,2,0),"CODIGO INVALIDO ")</f>
        <v>ZONA 7</v>
      </c>
      <c r="B2544" s="53" t="str">
        <f>IFERROR(VLOOKUP(D2544,[28]CODIGOS!$A$1:$I$1872,3,0),"CODIGO INVALIDO ")</f>
        <v>LOJA</v>
      </c>
      <c r="C2544" s="53" t="str">
        <f>IFERROR(VLOOKUP(D2544,[28]CODIGOS!$A$1:$I$1872,4,0),"CODIGO INVALIDO ")</f>
        <v>LOJA</v>
      </c>
      <c r="D2544" s="53" t="s">
        <v>340</v>
      </c>
      <c r="E2544" s="53" t="str">
        <f>IFERROR(VLOOKUP(D2544,[29]CODIGOS!$A$1:$I$1872,6,0),"CODIGO INVALIDO ")</f>
        <v>LOJA</v>
      </c>
      <c r="F2544" s="53" t="str">
        <f>IFERROR(VLOOKUP(D2544,[29]CODIGOS!$A$1:$I$1872,7,0),"CODIGO INVALIDO ")</f>
        <v>SAGRARIO</v>
      </c>
      <c r="G2544" s="53" t="str">
        <f>IFERROR(VLOOKUP(D2544,[29]CODIGOS!$A$1:$I$1872,8,0),"CODIGO INVALIDO ")</f>
        <v>SAGRARIO 1</v>
      </c>
      <c r="H2544" s="53" t="s">
        <v>3093</v>
      </c>
      <c r="I2544" s="53">
        <v>-3.9852560000000001</v>
      </c>
      <c r="J2544" s="53">
        <v>-79.181357000000006</v>
      </c>
      <c r="K2544" s="246">
        <v>45463</v>
      </c>
      <c r="L2544" s="53" t="s">
        <v>36</v>
      </c>
      <c r="M2544" s="53" t="s">
        <v>17</v>
      </c>
      <c r="N2544" s="247">
        <v>0.66666666666666663</v>
      </c>
      <c r="O2544" s="247">
        <v>0.72916666666666663</v>
      </c>
      <c r="P2544" s="53">
        <v>12.78</v>
      </c>
      <c r="Q2544" s="53" t="s">
        <v>46</v>
      </c>
      <c r="R2544" s="53" t="s">
        <v>47</v>
      </c>
      <c r="S2544" s="53" t="s">
        <v>176</v>
      </c>
      <c r="T2544" s="53"/>
      <c r="U2544" s="53" t="s">
        <v>50</v>
      </c>
    </row>
    <row r="2545" spans="1:21" s="186" customFormat="1" ht="14.25" customHeight="1" x14ac:dyDescent="0.25">
      <c r="A2545" s="53" t="str">
        <f>IFERROR(VLOOKUP(D2545,[28]CODIGOS!$A$1:$I$1872,2,0),"CODIGO INVALIDO ")</f>
        <v>ZONA 7</v>
      </c>
      <c r="B2545" s="53" t="str">
        <f>IFERROR(VLOOKUP(D2545,[28]CODIGOS!$A$1:$I$1872,3,0),"CODIGO INVALIDO ")</f>
        <v>LOJA</v>
      </c>
      <c r="C2545" s="53" t="str">
        <f>IFERROR(VLOOKUP(D2545,[28]CODIGOS!$A$1:$I$1872,4,0),"CODIGO INVALIDO ")</f>
        <v>LOJA</v>
      </c>
      <c r="D2545" s="53" t="s">
        <v>2226</v>
      </c>
      <c r="E2545" s="53" t="str">
        <f>IFERROR(VLOOKUP(D2545,[29]CODIGOS!$A$1:$I$1872,6,0),"CODIGO INVALIDO ")</f>
        <v>LOJA</v>
      </c>
      <c r="F2545" s="53" t="str">
        <f>IFERROR(VLOOKUP(D2545,[29]CODIGOS!$A$1:$I$1872,7,0),"CODIGO INVALIDO ")</f>
        <v>LA BANDA</v>
      </c>
      <c r="G2545" s="53" t="str">
        <f>IFERROR(VLOOKUP(D2545,[29]CODIGOS!$A$1:$I$1872,8,0),"CODIGO INVALIDO ")</f>
        <v>LA BANDA 1</v>
      </c>
      <c r="H2545" s="53" t="s">
        <v>3094</v>
      </c>
      <c r="I2545" s="53">
        <v>-3.9780247228499901</v>
      </c>
      <c r="J2545" s="53">
        <v>-79.223003777157004</v>
      </c>
      <c r="K2545" s="246">
        <v>45464</v>
      </c>
      <c r="L2545" s="53" t="s">
        <v>36</v>
      </c>
      <c r="M2545" s="53" t="s">
        <v>17</v>
      </c>
      <c r="N2545" s="247">
        <v>0.375</v>
      </c>
      <c r="O2545" s="247">
        <v>0.41666666666666669</v>
      </c>
      <c r="P2545" s="53">
        <v>2.2200000000000002</v>
      </c>
      <c r="Q2545" s="53" t="s">
        <v>46</v>
      </c>
      <c r="R2545" s="53" t="s">
        <v>47</v>
      </c>
      <c r="S2545" s="53" t="s">
        <v>217</v>
      </c>
      <c r="T2545" s="53"/>
      <c r="U2545" s="53" t="s">
        <v>50</v>
      </c>
    </row>
    <row r="2546" spans="1:21" s="186" customFormat="1" ht="14.25" customHeight="1" x14ac:dyDescent="0.25">
      <c r="A2546" s="53" t="str">
        <f>IFERROR(VLOOKUP(D2546,[28]CODIGOS!$A$1:$I$1872,2,0),"CODIGO INVALIDO ")</f>
        <v>ZONA 7</v>
      </c>
      <c r="B2546" s="53" t="str">
        <f>IFERROR(VLOOKUP(D2546,[28]CODIGOS!$A$1:$I$1872,3,0),"CODIGO INVALIDO ")</f>
        <v>LOJA</v>
      </c>
      <c r="C2546" s="53" t="str">
        <f>IFERROR(VLOOKUP(D2546,[28]CODIGOS!$A$1:$I$1872,4,0),"CODIGO INVALIDO ")</f>
        <v>LOJA</v>
      </c>
      <c r="D2546" s="53" t="s">
        <v>340</v>
      </c>
      <c r="E2546" s="53" t="str">
        <f>IFERROR(VLOOKUP(D2546,[29]CODIGOS!$A$1:$I$1872,6,0),"CODIGO INVALIDO ")</f>
        <v>LOJA</v>
      </c>
      <c r="F2546" s="53" t="str">
        <f>IFERROR(VLOOKUP(D2546,[29]CODIGOS!$A$1:$I$1872,7,0),"CODIGO INVALIDO ")</f>
        <v>SAGRARIO</v>
      </c>
      <c r="G2546" s="53" t="str">
        <f>IFERROR(VLOOKUP(D2546,[29]CODIGOS!$A$1:$I$1872,8,0),"CODIGO INVALIDO ")</f>
        <v>SAGRARIO 1</v>
      </c>
      <c r="H2546" s="53" t="s">
        <v>3095</v>
      </c>
      <c r="I2546" s="53">
        <v>-3.9940680701772</v>
      </c>
      <c r="J2546" s="53">
        <v>-79.181556701660099</v>
      </c>
      <c r="K2546" s="246">
        <v>45464</v>
      </c>
      <c r="L2546" s="53" t="s">
        <v>36</v>
      </c>
      <c r="M2546" s="53" t="s">
        <v>17</v>
      </c>
      <c r="N2546" s="247">
        <v>0.3125</v>
      </c>
      <c r="O2546" s="247">
        <v>0.39583333333333331</v>
      </c>
      <c r="P2546" s="53">
        <v>9.25</v>
      </c>
      <c r="Q2546" s="53" t="s">
        <v>46</v>
      </c>
      <c r="R2546" s="53" t="s">
        <v>47</v>
      </c>
      <c r="S2546" s="53" t="s">
        <v>1157</v>
      </c>
      <c r="T2546" s="53"/>
      <c r="U2546" s="53" t="s">
        <v>50</v>
      </c>
    </row>
    <row r="2547" spans="1:21" s="186" customFormat="1" ht="14.25" customHeight="1" x14ac:dyDescent="0.25">
      <c r="A2547" s="53" t="str">
        <f>IFERROR(VLOOKUP(D2547,[28]CODIGOS!$A$1:$I$1872,2,0),"CODIGO INVALIDO ")</f>
        <v>ZONA 7</v>
      </c>
      <c r="B2547" s="53" t="str">
        <f>IFERROR(VLOOKUP(D2547,[28]CODIGOS!$A$1:$I$1872,3,0),"CODIGO INVALIDO ")</f>
        <v>LOJA</v>
      </c>
      <c r="C2547" s="53" t="str">
        <f>IFERROR(VLOOKUP(D2547,[28]CODIGOS!$A$1:$I$1872,4,0),"CODIGO INVALIDO ")</f>
        <v>LOJA</v>
      </c>
      <c r="D2547" s="53" t="s">
        <v>2234</v>
      </c>
      <c r="E2547" s="53" t="str">
        <f>IFERROR(VLOOKUP(D2547,[29]CODIGOS!$A$1:$I$1872,6,0),"CODIGO INVALIDO ")</f>
        <v>LOJA</v>
      </c>
      <c r="F2547" s="53" t="str">
        <f>IFERROR(VLOOKUP(D2547,[29]CODIGOS!$A$1:$I$1872,7,0),"CODIGO INVALIDO ")</f>
        <v>CLODOVEO JARAMILLO</v>
      </c>
      <c r="G2547" s="53" t="str">
        <f>IFERROR(VLOOKUP(D2547,[29]CODIGOS!$A$1:$I$1872,8,0),"CODIGO INVALIDO ")</f>
        <v>CLODOVEO JARAMILLO 1</v>
      </c>
      <c r="H2547" s="53" t="s">
        <v>3095</v>
      </c>
      <c r="I2547" s="53">
        <v>-3.9810854971722498</v>
      </c>
      <c r="J2547" s="53">
        <v>-79.204462766647296</v>
      </c>
      <c r="K2547" s="246">
        <v>45465</v>
      </c>
      <c r="L2547" s="53" t="s">
        <v>36</v>
      </c>
      <c r="M2547" s="53" t="s">
        <v>17</v>
      </c>
      <c r="N2547" s="247">
        <v>0.45833333333333331</v>
      </c>
      <c r="O2547" s="247">
        <v>0.52083333333333337</v>
      </c>
      <c r="P2547" s="53">
        <v>5.27</v>
      </c>
      <c r="Q2547" s="53" t="s">
        <v>46</v>
      </c>
      <c r="R2547" s="53" t="s">
        <v>109</v>
      </c>
      <c r="S2547" s="53" t="s">
        <v>288</v>
      </c>
      <c r="T2547" s="53"/>
      <c r="U2547" s="53" t="s">
        <v>50</v>
      </c>
    </row>
    <row r="2548" spans="1:21" s="186" customFormat="1" ht="14.25" customHeight="1" x14ac:dyDescent="0.25">
      <c r="A2548" s="53" t="str">
        <f>IFERROR(VLOOKUP(D2548,[28]CODIGOS!$A$1:$I$1872,2,0),"CODIGO INVALIDO ")</f>
        <v>ZONA 7</v>
      </c>
      <c r="B2548" s="53" t="str">
        <f>IFERROR(VLOOKUP(D2548,[28]CODIGOS!$A$1:$I$1872,3,0),"CODIGO INVALIDO ")</f>
        <v>LOJA</v>
      </c>
      <c r="C2548" s="53" t="str">
        <f>IFERROR(VLOOKUP(D2548,[28]CODIGOS!$A$1:$I$1872,4,0),"CODIGO INVALIDO ")</f>
        <v>GONZANAMA</v>
      </c>
      <c r="D2548" s="53" t="s">
        <v>202</v>
      </c>
      <c r="E2548" s="53" t="str">
        <f>IFERROR(VLOOKUP(D2548,[29]CODIGOS!$A$1:$I$1872,6,0),"CODIGO INVALIDO ")</f>
        <v>CALVAS</v>
      </c>
      <c r="F2548" s="53" t="str">
        <f>IFERROR(VLOOKUP(D2548,[29]CODIGOS!$A$1:$I$1872,7,0),"CODIGO INVALIDO ")</f>
        <v>NAMBACOLA</v>
      </c>
      <c r="G2548" s="53" t="str">
        <f>IFERROR(VLOOKUP(D2548,[29]CODIGOS!$A$1:$I$1872,8,0),"CODIGO INVALIDO ")</f>
        <v>NAMBACOLA 2</v>
      </c>
      <c r="H2548" s="53" t="s">
        <v>3096</v>
      </c>
      <c r="I2548" s="53">
        <v>-4.2699466089879703</v>
      </c>
      <c r="J2548" s="53">
        <v>-79.355954139492695</v>
      </c>
      <c r="K2548" s="246">
        <v>45468</v>
      </c>
      <c r="L2548" s="53" t="s">
        <v>36</v>
      </c>
      <c r="M2548" s="53" t="s">
        <v>17</v>
      </c>
      <c r="N2548" s="247">
        <v>0.43611111111111112</v>
      </c>
      <c r="O2548" s="247" t="s">
        <v>3097</v>
      </c>
      <c r="P2548" s="53">
        <v>1.77</v>
      </c>
      <c r="Q2548" s="53" t="s">
        <v>46</v>
      </c>
      <c r="R2548" s="53" t="s">
        <v>47</v>
      </c>
      <c r="S2548" s="53" t="s">
        <v>176</v>
      </c>
      <c r="T2548" s="53"/>
      <c r="U2548" s="53" t="s">
        <v>50</v>
      </c>
    </row>
    <row r="2549" spans="1:21" s="186" customFormat="1" ht="14.25" customHeight="1" x14ac:dyDescent="0.25">
      <c r="A2549" s="53" t="str">
        <f>IFERROR(VLOOKUP(D2549,[28]CODIGOS!$A$1:$I$1872,2,0),"CODIGO INVALIDO ")</f>
        <v>ZONA 7</v>
      </c>
      <c r="B2549" s="53" t="str">
        <f>IFERROR(VLOOKUP(D2549,[28]CODIGOS!$A$1:$I$1872,3,0),"CODIGO INVALIDO ")</f>
        <v>LOJA</v>
      </c>
      <c r="C2549" s="53" t="str">
        <f>IFERROR(VLOOKUP(D2549,[28]CODIGOS!$A$1:$I$1872,4,0),"CODIGO INVALIDO ")</f>
        <v>LOJA</v>
      </c>
      <c r="D2549" s="53" t="s">
        <v>272</v>
      </c>
      <c r="E2549" s="53" t="str">
        <f>IFERROR(VLOOKUP(D2549,[29]CODIGOS!$A$1:$I$1872,6,0),"CODIGO INVALIDO ")</f>
        <v>LOJA</v>
      </c>
      <c r="F2549" s="53" t="str">
        <f>IFERROR(VLOOKUP(D2549,[29]CODIGOS!$A$1:$I$1872,7,0),"CODIGO INVALIDO ")</f>
        <v>TEBAIDA</v>
      </c>
      <c r="G2549" s="53" t="str">
        <f>IFERROR(VLOOKUP(D2549,[29]CODIGOS!$A$1:$I$1872,8,0),"CODIGO INVALIDO ")</f>
        <v>TEBAIDA 1</v>
      </c>
      <c r="H2549" s="53" t="s">
        <v>3098</v>
      </c>
      <c r="I2549" s="53">
        <v>-4.0191014866298902</v>
      </c>
      <c r="J2549" s="53">
        <v>-79.216833114623995</v>
      </c>
      <c r="K2549" s="246">
        <v>45489</v>
      </c>
      <c r="L2549" s="53" t="s">
        <v>36</v>
      </c>
      <c r="M2549" s="53" t="s">
        <v>1033</v>
      </c>
      <c r="N2549" s="247">
        <v>0.73958333333333337</v>
      </c>
      <c r="O2549" s="247" t="s">
        <v>3099</v>
      </c>
      <c r="P2549" s="53">
        <v>1</v>
      </c>
      <c r="Q2549" s="53" t="s">
        <v>46</v>
      </c>
      <c r="R2549" s="53" t="s">
        <v>47</v>
      </c>
      <c r="S2549" s="53" t="s">
        <v>3100</v>
      </c>
      <c r="T2549" s="53"/>
      <c r="U2549" s="53" t="s">
        <v>50</v>
      </c>
    </row>
    <row r="2550" spans="1:21" s="186" customFormat="1" ht="14.25" customHeight="1" x14ac:dyDescent="0.25">
      <c r="A2550" s="53" t="str">
        <f>IFERROR(VLOOKUP(D2550,[28]CODIGOS!$A$1:$I$1872,2,0),"CODIGO INVALIDO ")</f>
        <v>ZONA 7</v>
      </c>
      <c r="B2550" s="53" t="str">
        <f>IFERROR(VLOOKUP(D2550,[28]CODIGOS!$A$1:$I$1872,3,0),"CODIGO INVALIDO ")</f>
        <v>LOJA</v>
      </c>
      <c r="C2550" s="53" t="str">
        <f>IFERROR(VLOOKUP(D2550,[28]CODIGOS!$A$1:$I$1872,4,0),"CODIGO INVALIDO ")</f>
        <v>LOJA</v>
      </c>
      <c r="D2550" s="53" t="s">
        <v>337</v>
      </c>
      <c r="E2550" s="53" t="str">
        <f>IFERROR(VLOOKUP(D2550,[29]CODIGOS!$A$1:$I$1872,6,0),"CODIGO INVALIDO ")</f>
        <v>LOJA</v>
      </c>
      <c r="F2550" s="53" t="str">
        <f>IFERROR(VLOOKUP(D2550,[29]CODIGOS!$A$1:$I$1872,7,0),"CODIGO INVALIDO ")</f>
        <v>CONSACOLA</v>
      </c>
      <c r="G2550" s="53" t="str">
        <f>IFERROR(VLOOKUP(D2550,[29]CODIGOS!$A$1:$I$1872,8,0),"CODIGO INVALIDO ")</f>
        <v>CONSACOLA 1</v>
      </c>
      <c r="H2550" s="53" t="s">
        <v>3101</v>
      </c>
      <c r="I2550" s="53">
        <v>-3.96859217396619</v>
      </c>
      <c r="J2550" s="53">
        <v>-79.209471094096202</v>
      </c>
      <c r="K2550" s="246">
        <v>45520</v>
      </c>
      <c r="L2550" s="53" t="s">
        <v>36</v>
      </c>
      <c r="M2550" s="53" t="s">
        <v>17</v>
      </c>
      <c r="N2550" s="247">
        <v>0.29444444444444445</v>
      </c>
      <c r="O2550" s="247" t="s">
        <v>3102</v>
      </c>
      <c r="P2550" s="53">
        <v>6.34</v>
      </c>
      <c r="Q2550" s="53" t="s">
        <v>46</v>
      </c>
      <c r="R2550" s="53" t="s">
        <v>47</v>
      </c>
      <c r="S2550" s="53" t="s">
        <v>3100</v>
      </c>
      <c r="T2550" s="53"/>
      <c r="U2550" s="53" t="s">
        <v>50</v>
      </c>
    </row>
    <row r="2551" spans="1:21" s="186" customFormat="1" ht="14.25" customHeight="1" x14ac:dyDescent="0.25">
      <c r="A2551" s="53" t="str">
        <f>IFERROR(VLOOKUP(D2551,[28]CODIGOS!$A$1:$I$1872,2,0),"CODIGO INVALIDO ")</f>
        <v>ZONA 7</v>
      </c>
      <c r="B2551" s="53" t="str">
        <f>IFERROR(VLOOKUP(D2551,[28]CODIGOS!$A$1:$I$1872,3,0),"CODIGO INVALIDO ")</f>
        <v>LOJA</v>
      </c>
      <c r="C2551" s="53" t="str">
        <f>IFERROR(VLOOKUP(D2551,[28]CODIGOS!$A$1:$I$1872,4,0),"CODIGO INVALIDO ")</f>
        <v>CATAMAYO</v>
      </c>
      <c r="D2551" s="53" t="s">
        <v>2239</v>
      </c>
      <c r="E2551" s="53" t="str">
        <f>IFERROR(VLOOKUP(D2551,[29]CODIGOS!$A$1:$I$1872,6,0),"CODIGO INVALIDO ")</f>
        <v>CATAMAYO</v>
      </c>
      <c r="F2551" s="53" t="str">
        <f>IFERROR(VLOOKUP(D2551,[29]CODIGOS!$A$1:$I$1872,7,0),"CODIGO INVALIDO ")</f>
        <v>CATAMAYO NORTE</v>
      </c>
      <c r="G2551" s="53" t="str">
        <f>IFERROR(VLOOKUP(D2551,[29]CODIGOS!$A$1:$I$1872,8,0),"CODIGO INVALIDO ")</f>
        <v>CATAMAYO NORTE 1</v>
      </c>
      <c r="H2551" s="53" t="s">
        <v>3103</v>
      </c>
      <c r="I2551" s="53">
        <v>-3.98573417950236</v>
      </c>
      <c r="J2551" s="53">
        <v>-79.349712586056995</v>
      </c>
      <c r="K2551" s="246">
        <v>45532</v>
      </c>
      <c r="L2551" s="53" t="s">
        <v>36</v>
      </c>
      <c r="M2551" s="53" t="s">
        <v>17</v>
      </c>
      <c r="N2551" s="247" t="s">
        <v>3104</v>
      </c>
      <c r="O2551" s="247" t="s">
        <v>3105</v>
      </c>
      <c r="P2551" s="53">
        <v>7.3</v>
      </c>
      <c r="Q2551" s="53" t="s">
        <v>46</v>
      </c>
      <c r="R2551" s="53" t="s">
        <v>47</v>
      </c>
      <c r="S2551" s="53" t="s">
        <v>176</v>
      </c>
      <c r="T2551" s="53"/>
      <c r="U2551" s="53" t="s">
        <v>50</v>
      </c>
    </row>
    <row r="2552" spans="1:21" s="186" customFormat="1" ht="14.25" customHeight="1" x14ac:dyDescent="0.25">
      <c r="A2552" s="53" t="str">
        <f>IFERROR(VLOOKUP(D2552,[28]CODIGOS!$A$1:$I$1872,2,0),"CODIGO INVALIDO ")</f>
        <v>ZONA 7</v>
      </c>
      <c r="B2552" s="53" t="str">
        <f>IFERROR(VLOOKUP(D2552,[28]CODIGOS!$A$1:$I$1872,3,0),"CODIGO INVALIDO ")</f>
        <v>LOJA</v>
      </c>
      <c r="C2552" s="53" t="str">
        <f>IFERROR(VLOOKUP(D2552,[28]CODIGOS!$A$1:$I$1872,4,0),"CODIGO INVALIDO ")</f>
        <v>GONZANAMA</v>
      </c>
      <c r="D2552" s="53" t="s">
        <v>202</v>
      </c>
      <c r="E2552" s="53" t="str">
        <f>IFERROR(VLOOKUP(D2552,[29]CODIGOS!$A$1:$I$1872,6,0),"CODIGO INVALIDO ")</f>
        <v>CALVAS</v>
      </c>
      <c r="F2552" s="53" t="str">
        <f>IFERROR(VLOOKUP(D2552,[29]CODIGOS!$A$1:$I$1872,7,0),"CODIGO INVALIDO ")</f>
        <v>NAMBACOLA</v>
      </c>
      <c r="G2552" s="53" t="str">
        <f>IFERROR(VLOOKUP(D2552,[29]CODIGOS!$A$1:$I$1872,8,0),"CODIGO INVALIDO ")</f>
        <v>NAMBACOLA 2</v>
      </c>
      <c r="H2552" s="53" t="s">
        <v>3106</v>
      </c>
      <c r="I2552" s="53">
        <v>-4.3380347099411898</v>
      </c>
      <c r="J2552" s="53">
        <v>-79.344624280929494</v>
      </c>
      <c r="K2552" s="246">
        <v>45555</v>
      </c>
      <c r="L2552" s="53" t="s">
        <v>36</v>
      </c>
      <c r="M2552" s="53" t="s">
        <v>1033</v>
      </c>
      <c r="N2552" s="247">
        <v>0.54166666666666663</v>
      </c>
      <c r="O2552" s="247" t="s">
        <v>2252</v>
      </c>
      <c r="P2552" s="53">
        <v>3.8</v>
      </c>
      <c r="Q2552" s="53" t="s">
        <v>46</v>
      </c>
      <c r="R2552" s="53" t="s">
        <v>47</v>
      </c>
      <c r="S2552" s="53" t="s">
        <v>176</v>
      </c>
      <c r="T2552" s="53"/>
      <c r="U2552" s="53" t="s">
        <v>50</v>
      </c>
    </row>
    <row r="2553" spans="1:21" s="186" customFormat="1" ht="14.25" customHeight="1" x14ac:dyDescent="0.25">
      <c r="A2553" s="53" t="str">
        <f>IFERROR(VLOOKUP(D2553,[28]CODIGOS!$A$1:$I$1872,2,0),"CODIGO INVALIDO ")</f>
        <v>ZONA 7</v>
      </c>
      <c r="B2553" s="53" t="str">
        <f>IFERROR(VLOOKUP(D2553,[28]CODIGOS!$A$1:$I$1872,3,0),"CODIGO INVALIDO ")</f>
        <v>LOJA</v>
      </c>
      <c r="C2553" s="53" t="str">
        <f>IFERROR(VLOOKUP(D2553,[28]CODIGOS!$A$1:$I$1872,4,0),"CODIGO INVALIDO ")</f>
        <v>CALVAS</v>
      </c>
      <c r="D2553" s="53" t="s">
        <v>2253</v>
      </c>
      <c r="E2553" s="53" t="str">
        <f>IFERROR(VLOOKUP(D2553,[29]CODIGOS!$A$1:$I$1872,6,0),"CODIGO INVALIDO ")</f>
        <v>CALVAS</v>
      </c>
      <c r="F2553" s="53" t="str">
        <f>IFERROR(VLOOKUP(D2553,[29]CODIGOS!$A$1:$I$1872,7,0),"CODIGO INVALIDO ")</f>
        <v>CARIAMANGA OESTE</v>
      </c>
      <c r="G2553" s="53" t="str">
        <f>IFERROR(VLOOKUP(D2553,[29]CODIGOS!$A$1:$I$1872,8,0),"CODIGO INVALIDO ")</f>
        <v>CARIAMANGA OESTE 1</v>
      </c>
      <c r="H2553" s="53" t="s">
        <v>3107</v>
      </c>
      <c r="I2553" s="53">
        <v>-4.3294494363697904</v>
      </c>
      <c r="J2553" s="53">
        <v>-79.560906887054401</v>
      </c>
      <c r="K2553" s="246">
        <v>45583</v>
      </c>
      <c r="L2553" s="53" t="s">
        <v>36</v>
      </c>
      <c r="M2553" s="53" t="s">
        <v>1033</v>
      </c>
      <c r="N2553" s="247">
        <v>0.33333333333333298</v>
      </c>
      <c r="O2553" s="247">
        <v>0.45833333333333331</v>
      </c>
      <c r="P2553" s="53">
        <v>11.86</v>
      </c>
      <c r="Q2553" s="53" t="s">
        <v>46</v>
      </c>
      <c r="R2553" s="53" t="s">
        <v>47</v>
      </c>
      <c r="S2553" s="53" t="s">
        <v>176</v>
      </c>
      <c r="T2553" s="53"/>
      <c r="U2553" s="53" t="s">
        <v>50</v>
      </c>
    </row>
    <row r="2554" spans="1:21" s="186" customFormat="1" ht="14.25" customHeight="1" x14ac:dyDescent="0.2">
      <c r="A2554" s="53" t="str">
        <f>IFERROR(VLOOKUP(D2554,[28]CODIGOS!$A$1:$I$1872,2,0),"CODIGO INVALIDO ")</f>
        <v>ZONA 7</v>
      </c>
      <c r="B2554" s="53" t="str">
        <f>IFERROR(VLOOKUP(D2554,[28]CODIGOS!$A$1:$I$1872,3,0),"CODIGO INVALIDO ")</f>
        <v>LOJA</v>
      </c>
      <c r="C2554" s="53" t="str">
        <f>IFERROR(VLOOKUP(D2554,[28]CODIGOS!$A$1:$I$1872,4,0),"CODIGO INVALIDO ")</f>
        <v>MACARA</v>
      </c>
      <c r="D2554" s="33" t="s">
        <v>3108</v>
      </c>
      <c r="E2554" s="53" t="str">
        <f>IFERROR(VLOOKUP(D2554,[29]CODIGOS!$A$1:$I$1872,6,0),"CODIGO INVALIDO ")</f>
        <v>MACARA</v>
      </c>
      <c r="F2554" s="53" t="str">
        <f>IFERROR(VLOOKUP(D2554,[29]CODIGOS!$A$1:$I$1872,7,0),"CODIGO INVALIDO ")</f>
        <v>MACARA</v>
      </c>
      <c r="G2554" s="53" t="str">
        <f>IFERROR(VLOOKUP(D2554,[29]CODIGOS!$A$1:$I$1872,8,0),"CODIGO INVALIDO ")</f>
        <v>MACARA 2</v>
      </c>
      <c r="H2554" s="53" t="s">
        <v>3109</v>
      </c>
      <c r="I2554" s="53">
        <v>-4.3737352043422604</v>
      </c>
      <c r="J2554" s="53">
        <v>-79.940939247635399</v>
      </c>
      <c r="K2554" s="246">
        <v>45594</v>
      </c>
      <c r="L2554" s="53" t="s">
        <v>36</v>
      </c>
      <c r="M2554" s="53" t="s">
        <v>1033</v>
      </c>
      <c r="N2554" s="247">
        <v>0.71527777777777779</v>
      </c>
      <c r="O2554" s="247">
        <v>0.77083333333333337</v>
      </c>
      <c r="P2554" s="53">
        <v>25.75</v>
      </c>
      <c r="Q2554" s="53" t="s">
        <v>46</v>
      </c>
      <c r="R2554" s="53" t="s">
        <v>47</v>
      </c>
      <c r="S2554" s="53" t="s">
        <v>176</v>
      </c>
      <c r="T2554" s="53"/>
      <c r="U2554" s="53" t="s">
        <v>50</v>
      </c>
    </row>
    <row r="2555" spans="1:21" s="186" customFormat="1" ht="14.25" customHeight="1" x14ac:dyDescent="0.25">
      <c r="A2555" s="53" t="str">
        <f>IFERROR(VLOOKUP(D2555,[28]CODIGOS!$A$1:$I$1872,2,0),"CODIGO INVALIDO ")</f>
        <v>ZONA 7</v>
      </c>
      <c r="B2555" s="53" t="str">
        <f>IFERROR(VLOOKUP(D2555,[28]CODIGOS!$A$1:$I$1872,3,0),"CODIGO INVALIDO ")</f>
        <v>EL ORO</v>
      </c>
      <c r="C2555" s="53" t="str">
        <f>IFERROR(VLOOKUP(D2555,[28]CODIGOS!$A$1:$I$1872,4,0),"CODIGO INVALIDO ")</f>
        <v>PASAJE</v>
      </c>
      <c r="D2555" s="53" t="s">
        <v>2308</v>
      </c>
      <c r="E2555" s="53" t="str">
        <f>IFERROR(VLOOKUP(D2555,[29]CODIGOS!$A$1:$I$1872,6,0),"CODIGO INVALIDO ")</f>
        <v>PASAJE</v>
      </c>
      <c r="F2555" s="53" t="str">
        <f>IFERROR(VLOOKUP(D2555,[29]CODIGOS!$A$1:$I$1872,7,0),"CODIGO INVALIDO ")</f>
        <v>BUENA VISTA</v>
      </c>
      <c r="G2555" s="53" t="str">
        <f>IFERROR(VLOOKUP(D2555,[29]CODIGOS!$A$1:$I$1872,8,0),"CODIGO INVALIDO ")</f>
        <v>BUENA VISTA 2</v>
      </c>
      <c r="H2555" s="53" t="s">
        <v>3110</v>
      </c>
      <c r="I2555" s="53">
        <v>-3.6983268714055999</v>
      </c>
      <c r="J2555" s="53">
        <v>-79.662567973136902</v>
      </c>
      <c r="K2555" s="246">
        <v>45346</v>
      </c>
      <c r="L2555" s="53" t="s">
        <v>137</v>
      </c>
      <c r="M2555" s="53" t="s">
        <v>17</v>
      </c>
      <c r="N2555" s="247">
        <v>0.25</v>
      </c>
      <c r="O2555" s="247">
        <v>0.45833333333333331</v>
      </c>
      <c r="P2555" s="53">
        <v>6.13</v>
      </c>
      <c r="Q2555" s="53" t="s">
        <v>46</v>
      </c>
      <c r="R2555" s="53" t="s">
        <v>47</v>
      </c>
      <c r="S2555" s="53" t="s">
        <v>83</v>
      </c>
      <c r="T2555" s="53"/>
      <c r="U2555" s="53" t="s">
        <v>50</v>
      </c>
    </row>
    <row r="2556" spans="1:21" s="186" customFormat="1" ht="14.25" customHeight="1" x14ac:dyDescent="0.25">
      <c r="A2556" s="53" t="str">
        <f>IFERROR(VLOOKUP(D2556,[28]CODIGOS!$A$1:$I$1872,2,0),"CODIGO INVALIDO ")</f>
        <v>ZONA 7</v>
      </c>
      <c r="B2556" s="53" t="str">
        <f>IFERROR(VLOOKUP(D2556,[28]CODIGOS!$A$1:$I$1872,3,0),"CODIGO INVALIDO ")</f>
        <v>EL ORO</v>
      </c>
      <c r="C2556" s="53" t="str">
        <f>IFERROR(VLOOKUP(D2556,[28]CODIGOS!$A$1:$I$1872,4,0),"CODIGO INVALIDO ")</f>
        <v>MACHALA</v>
      </c>
      <c r="D2556" s="53" t="s">
        <v>136</v>
      </c>
      <c r="E2556" s="53" t="str">
        <f>IFERROR(VLOOKUP(D2556,[29]CODIGOS!$A$1:$I$1872,6,0),"CODIGO INVALIDO ")</f>
        <v>MACHALA</v>
      </c>
      <c r="F2556" s="53" t="str">
        <f>IFERROR(VLOOKUP(D2556,[29]CODIGOS!$A$1:$I$1872,7,0),"CODIGO INVALIDO ")</f>
        <v>LAS KATYAS</v>
      </c>
      <c r="G2556" s="53" t="str">
        <f>IFERROR(VLOOKUP(D2556,[29]CODIGOS!$A$1:$I$1872,8,0),"CODIGO INVALIDO ")</f>
        <v>LAS KATYAS 2</v>
      </c>
      <c r="H2556" s="53" t="s">
        <v>3111</v>
      </c>
      <c r="I2556" s="53">
        <v>-3.31869501960026</v>
      </c>
      <c r="J2556" s="53">
        <v>-79.6644417822382</v>
      </c>
      <c r="K2556" s="246">
        <v>45373</v>
      </c>
      <c r="L2556" s="53" t="s">
        <v>137</v>
      </c>
      <c r="M2556" s="53" t="s">
        <v>17</v>
      </c>
      <c r="N2556" s="247">
        <v>0.41666666666666669</v>
      </c>
      <c r="O2556" s="247">
        <v>0.54166666666666663</v>
      </c>
      <c r="P2556" s="53">
        <v>7</v>
      </c>
      <c r="Q2556" s="53" t="s">
        <v>46</v>
      </c>
      <c r="R2556" s="53" t="s">
        <v>47</v>
      </c>
      <c r="S2556" s="53" t="s">
        <v>187</v>
      </c>
      <c r="T2556" s="53" t="s">
        <v>49</v>
      </c>
      <c r="U2556" s="53" t="s">
        <v>50</v>
      </c>
    </row>
    <row r="2557" spans="1:21" s="186" customFormat="1" ht="14.25" customHeight="1" x14ac:dyDescent="0.25">
      <c r="A2557" s="53" t="str">
        <f>IFERROR(VLOOKUP(D2557,[28]CODIGOS!$A$1:$I$1872,2,0),"CODIGO INVALIDO ")</f>
        <v>ZONA 7</v>
      </c>
      <c r="B2557" s="53" t="str">
        <f>IFERROR(VLOOKUP(D2557,[28]CODIGOS!$A$1:$I$1872,3,0),"CODIGO INVALIDO ")</f>
        <v>EL ORO</v>
      </c>
      <c r="C2557" s="53" t="str">
        <f>IFERROR(VLOOKUP(D2557,[28]CODIGOS!$A$1:$I$1872,4,0),"CODIGO INVALIDO ")</f>
        <v>MACHALA</v>
      </c>
      <c r="D2557" s="53" t="s">
        <v>136</v>
      </c>
      <c r="E2557" s="53" t="str">
        <f>IFERROR(VLOOKUP(D2557,[29]CODIGOS!$A$1:$I$1872,6,0),"CODIGO INVALIDO ")</f>
        <v>MACHALA</v>
      </c>
      <c r="F2557" s="53" t="str">
        <f>IFERROR(VLOOKUP(D2557,[29]CODIGOS!$A$1:$I$1872,7,0),"CODIGO INVALIDO ")</f>
        <v>LAS KATYAS</v>
      </c>
      <c r="G2557" s="53" t="str">
        <f>IFERROR(VLOOKUP(D2557,[29]CODIGOS!$A$1:$I$1872,8,0),"CODIGO INVALIDO ")</f>
        <v>LAS KATYAS 2</v>
      </c>
      <c r="H2557" s="53" t="s">
        <v>3112</v>
      </c>
      <c r="I2557" s="53">
        <v>-3.2462521896794301</v>
      </c>
      <c r="J2557" s="53">
        <v>-79.957397777703207</v>
      </c>
      <c r="K2557" s="246">
        <v>45402</v>
      </c>
      <c r="L2557" s="53" t="s">
        <v>137</v>
      </c>
      <c r="M2557" s="53" t="s">
        <v>17</v>
      </c>
      <c r="N2557" s="247">
        <v>0.41666666666666669</v>
      </c>
      <c r="O2557" s="247">
        <v>0.45833333333333331</v>
      </c>
      <c r="P2557" s="53">
        <v>1</v>
      </c>
      <c r="Q2557" s="53" t="s">
        <v>46</v>
      </c>
      <c r="R2557" s="53" t="s">
        <v>47</v>
      </c>
      <c r="S2557" s="53" t="s">
        <v>329</v>
      </c>
      <c r="T2557" s="53"/>
      <c r="U2557" s="53" t="s">
        <v>50</v>
      </c>
    </row>
    <row r="2558" spans="1:21" s="186" customFormat="1" ht="14.25" customHeight="1" x14ac:dyDescent="0.25">
      <c r="A2558" s="53" t="str">
        <f>IFERROR(VLOOKUP(D2558,[28]CODIGOS!$A$1:$I$1872,2,0),"CODIGO INVALIDO ")</f>
        <v>ZONA 7</v>
      </c>
      <c r="B2558" s="53" t="str">
        <f>IFERROR(VLOOKUP(D2558,[28]CODIGOS!$A$1:$I$1872,3,0),"CODIGO INVALIDO ")</f>
        <v>EL ORO</v>
      </c>
      <c r="C2558" s="53" t="str">
        <f>IFERROR(VLOOKUP(D2558,[28]CODIGOS!$A$1:$I$1872,4,0),"CODIGO INVALIDO ")</f>
        <v>MACHALA</v>
      </c>
      <c r="D2558" s="53" t="s">
        <v>3113</v>
      </c>
      <c r="E2558" s="53" t="str">
        <f>IFERROR(VLOOKUP(D2558,[29]CODIGOS!$A$1:$I$1872,6,0),"CODIGO INVALIDO ")</f>
        <v>MACHALA</v>
      </c>
      <c r="F2558" s="53" t="str">
        <f>IFERROR(VLOOKUP(D2558,[29]CODIGOS!$A$1:$I$1872,7,0),"CODIGO INVALIDO ")</f>
        <v>LAS KATYAS</v>
      </c>
      <c r="G2558" s="53" t="str">
        <f>IFERROR(VLOOKUP(D2558,[29]CODIGOS!$A$1:$I$1872,8,0),"CODIGO INVALIDO ")</f>
        <v>LAS KATYAS 1</v>
      </c>
      <c r="H2558" s="53" t="s">
        <v>2304</v>
      </c>
      <c r="I2558" s="53">
        <v>-3.2393683862018801</v>
      </c>
      <c r="J2558" s="53">
        <v>-79.941716194152804</v>
      </c>
      <c r="K2558" s="246">
        <v>45430</v>
      </c>
      <c r="L2558" s="53" t="s">
        <v>137</v>
      </c>
      <c r="M2558" s="53" t="s">
        <v>17</v>
      </c>
      <c r="N2558" s="247">
        <v>0.45833333333333331</v>
      </c>
      <c r="O2558" s="247">
        <v>0.5625</v>
      </c>
      <c r="P2558" s="53">
        <v>24.27</v>
      </c>
      <c r="Q2558" s="53" t="s">
        <v>46</v>
      </c>
      <c r="R2558" s="53" t="s">
        <v>47</v>
      </c>
      <c r="S2558" s="53" t="s">
        <v>228</v>
      </c>
      <c r="T2558" s="53"/>
      <c r="U2558" s="53" t="s">
        <v>50</v>
      </c>
    </row>
    <row r="2559" spans="1:21" s="186" customFormat="1" ht="14.25" customHeight="1" x14ac:dyDescent="0.25">
      <c r="A2559" s="53" t="str">
        <f>IFERROR(VLOOKUP(D2559,[28]CODIGOS!$A$1:$I$1872,2,0),"CODIGO INVALIDO ")</f>
        <v>ZONA 7</v>
      </c>
      <c r="B2559" s="53" t="str">
        <f>IFERROR(VLOOKUP(D2559,[28]CODIGOS!$A$1:$I$1872,3,0),"CODIGO INVALIDO ")</f>
        <v>EL ORO</v>
      </c>
      <c r="C2559" s="53" t="str">
        <f>IFERROR(VLOOKUP(D2559,[28]CODIGOS!$A$1:$I$1872,4,0),"CODIGO INVALIDO ")</f>
        <v>MACHALA</v>
      </c>
      <c r="D2559" s="53" t="s">
        <v>3113</v>
      </c>
      <c r="E2559" s="53" t="str">
        <f>IFERROR(VLOOKUP(D2559,[29]CODIGOS!$A$1:$I$1872,6,0),"CODIGO INVALIDO ")</f>
        <v>MACHALA</v>
      </c>
      <c r="F2559" s="53" t="str">
        <f>IFERROR(VLOOKUP(D2559,[29]CODIGOS!$A$1:$I$1872,7,0),"CODIGO INVALIDO ")</f>
        <v>LAS KATYAS</v>
      </c>
      <c r="G2559" s="53" t="str">
        <f>IFERROR(VLOOKUP(D2559,[29]CODIGOS!$A$1:$I$1872,8,0),"CODIGO INVALIDO ")</f>
        <v>LAS KATYAS 1</v>
      </c>
      <c r="H2559" s="53" t="s">
        <v>3114</v>
      </c>
      <c r="I2559" s="53">
        <v>-3.6881087759564601</v>
      </c>
      <c r="J2559" s="53">
        <v>-79.623408851906206</v>
      </c>
      <c r="K2559" s="246">
        <v>45434</v>
      </c>
      <c r="L2559" s="53" t="s">
        <v>137</v>
      </c>
      <c r="M2559" s="53" t="s">
        <v>17</v>
      </c>
      <c r="N2559" s="247">
        <v>0.58333333333333337</v>
      </c>
      <c r="O2559" s="247">
        <v>0.60416666666666663</v>
      </c>
      <c r="P2559" s="53">
        <v>3.65</v>
      </c>
      <c r="Q2559" s="53" t="s">
        <v>46</v>
      </c>
      <c r="R2559" s="53" t="s">
        <v>47</v>
      </c>
      <c r="S2559" s="53" t="s">
        <v>83</v>
      </c>
      <c r="T2559" s="53"/>
      <c r="U2559" s="53" t="s">
        <v>50</v>
      </c>
    </row>
    <row r="2560" spans="1:21" s="186" customFormat="1" ht="14.25" customHeight="1" x14ac:dyDescent="0.25">
      <c r="A2560" s="53" t="str">
        <f>IFERROR(VLOOKUP(D2560,[28]CODIGOS!$A$1:$I$1872,2,0),"CODIGO INVALIDO ")</f>
        <v>ZONA 7</v>
      </c>
      <c r="B2560" s="53" t="str">
        <f>IFERROR(VLOOKUP(D2560,[28]CODIGOS!$A$1:$I$1872,3,0),"CODIGO INVALIDO ")</f>
        <v>EL ORO</v>
      </c>
      <c r="C2560" s="53" t="str">
        <f>IFERROR(VLOOKUP(D2560,[28]CODIGOS!$A$1:$I$1872,4,0),"CODIGO INVALIDO ")</f>
        <v>MACHALA</v>
      </c>
      <c r="D2560" s="53" t="s">
        <v>3113</v>
      </c>
      <c r="E2560" s="53" t="str">
        <f>IFERROR(VLOOKUP(D2560,[29]CODIGOS!$A$1:$I$1872,6,0),"CODIGO INVALIDO ")</f>
        <v>MACHALA</v>
      </c>
      <c r="F2560" s="53" t="str">
        <f>IFERROR(VLOOKUP(D2560,[29]CODIGOS!$A$1:$I$1872,7,0),"CODIGO INVALIDO ")</f>
        <v>LAS KATYAS</v>
      </c>
      <c r="G2560" s="53" t="str">
        <f>IFERROR(VLOOKUP(D2560,[29]CODIGOS!$A$1:$I$1872,8,0),"CODIGO INVALIDO ")</f>
        <v>LAS KATYAS 1</v>
      </c>
      <c r="H2560" s="53" t="s">
        <v>3114</v>
      </c>
      <c r="I2560" s="53">
        <v>-3.6881694685401101</v>
      </c>
      <c r="J2560" s="53">
        <v>-79.623490313628494</v>
      </c>
      <c r="K2560" s="246">
        <v>45455</v>
      </c>
      <c r="L2560" s="53" t="s">
        <v>137</v>
      </c>
      <c r="M2560" s="53" t="s">
        <v>17</v>
      </c>
      <c r="N2560" s="247">
        <v>0.3125</v>
      </c>
      <c r="O2560" s="247">
        <v>0.4375</v>
      </c>
      <c r="P2560" s="53">
        <v>18.45</v>
      </c>
      <c r="Q2560" s="53" t="s">
        <v>46</v>
      </c>
      <c r="R2560" s="53" t="s">
        <v>47</v>
      </c>
      <c r="S2560" s="53" t="s">
        <v>83</v>
      </c>
      <c r="T2560" s="53"/>
      <c r="U2560" s="53" t="s">
        <v>50</v>
      </c>
    </row>
    <row r="2561" spans="1:21" s="186" customFormat="1" ht="14.25" customHeight="1" x14ac:dyDescent="0.25">
      <c r="A2561" s="53" t="str">
        <f>IFERROR(VLOOKUP(D2561,[28]CODIGOS!$A$1:$I$1872,2,0),"CODIGO INVALIDO ")</f>
        <v>ZONA 7</v>
      </c>
      <c r="B2561" s="53" t="str">
        <f>IFERROR(VLOOKUP(D2561,[28]CODIGOS!$A$1:$I$1872,3,0),"CODIGO INVALIDO ")</f>
        <v>EL ORO</v>
      </c>
      <c r="C2561" s="53" t="str">
        <f>IFERROR(VLOOKUP(D2561,[28]CODIGOS!$A$1:$I$1872,4,0),"CODIGO INVALIDO ")</f>
        <v>MACHALA</v>
      </c>
      <c r="D2561" s="53" t="s">
        <v>136</v>
      </c>
      <c r="E2561" s="53" t="str">
        <f>IFERROR(VLOOKUP(D2561,[29]CODIGOS!$A$1:$I$1872,6,0),"CODIGO INVALIDO ")</f>
        <v>MACHALA</v>
      </c>
      <c r="F2561" s="53" t="str">
        <f>IFERROR(VLOOKUP(D2561,[29]CODIGOS!$A$1:$I$1872,7,0),"CODIGO INVALIDO ")</f>
        <v>LAS KATYAS</v>
      </c>
      <c r="G2561" s="53" t="str">
        <f>IFERROR(VLOOKUP(D2561,[29]CODIGOS!$A$1:$I$1872,8,0),"CODIGO INVALIDO ")</f>
        <v>LAS KATYAS 2</v>
      </c>
      <c r="H2561" s="53" t="s">
        <v>3115</v>
      </c>
      <c r="I2561" s="53">
        <v>-3.3290733709501001</v>
      </c>
      <c r="J2561" s="53">
        <v>-79.763843020709103</v>
      </c>
      <c r="K2561" s="246">
        <v>45458</v>
      </c>
      <c r="L2561" s="53" t="s">
        <v>137</v>
      </c>
      <c r="M2561" s="53" t="s">
        <v>17</v>
      </c>
      <c r="N2561" s="247">
        <v>0.4375</v>
      </c>
      <c r="O2561" s="247">
        <v>0.64583333333333337</v>
      </c>
      <c r="P2561" s="53">
        <v>10.25</v>
      </c>
      <c r="Q2561" s="53" t="s">
        <v>46</v>
      </c>
      <c r="R2561" s="53" t="s">
        <v>47</v>
      </c>
      <c r="S2561" s="53" t="s">
        <v>83</v>
      </c>
      <c r="T2561" s="53"/>
      <c r="U2561" s="53" t="s">
        <v>50</v>
      </c>
    </row>
    <row r="2562" spans="1:21" s="186" customFormat="1" ht="14.25" customHeight="1" x14ac:dyDescent="0.25">
      <c r="A2562" s="53" t="str">
        <f>IFERROR(VLOOKUP(D2562,[28]CODIGOS!$A$1:$I$1872,2,0),"CODIGO INVALIDO ")</f>
        <v>ZONA 7</v>
      </c>
      <c r="B2562" s="53" t="str">
        <f>IFERROR(VLOOKUP(D2562,[28]CODIGOS!$A$1:$I$1872,3,0),"CODIGO INVALIDO ")</f>
        <v>EL ORO</v>
      </c>
      <c r="C2562" s="53" t="str">
        <f>IFERROR(VLOOKUP(D2562,[28]CODIGOS!$A$1:$I$1872,4,0),"CODIGO INVALIDO ")</f>
        <v>MACHALA</v>
      </c>
      <c r="D2562" s="53" t="s">
        <v>136</v>
      </c>
      <c r="E2562" s="53" t="str">
        <f>IFERROR(VLOOKUP(D2562,[29]CODIGOS!$A$1:$I$1872,6,0),"CODIGO INVALIDO ")</f>
        <v>MACHALA</v>
      </c>
      <c r="F2562" s="53" t="str">
        <f>IFERROR(VLOOKUP(D2562,[29]CODIGOS!$A$1:$I$1872,7,0),"CODIGO INVALIDO ")</f>
        <v>LAS KATYAS</v>
      </c>
      <c r="G2562" s="53" t="str">
        <f>IFERROR(VLOOKUP(D2562,[29]CODIGOS!$A$1:$I$1872,8,0),"CODIGO INVALIDO ")</f>
        <v>LAS KATYAS 2</v>
      </c>
      <c r="H2562" s="53" t="s">
        <v>845</v>
      </c>
      <c r="I2562" s="53">
        <v>-3.25207429042998</v>
      </c>
      <c r="J2562" s="53">
        <v>-79.853329280752803</v>
      </c>
      <c r="K2562" s="246">
        <v>45526</v>
      </c>
      <c r="L2562" s="53" t="s">
        <v>137</v>
      </c>
      <c r="M2562" s="53" t="s">
        <v>17</v>
      </c>
      <c r="N2562" s="247">
        <v>0.5625</v>
      </c>
      <c r="O2562" s="247">
        <v>0.64583333333333337</v>
      </c>
      <c r="P2562" s="53">
        <v>32.630000000000003</v>
      </c>
      <c r="Q2562" s="53" t="s">
        <v>46</v>
      </c>
      <c r="R2562" s="53" t="s">
        <v>47</v>
      </c>
      <c r="S2562" s="53" t="s">
        <v>83</v>
      </c>
      <c r="T2562" s="53"/>
      <c r="U2562" s="53" t="s">
        <v>50</v>
      </c>
    </row>
    <row r="2563" spans="1:21" s="186" customFormat="1" ht="14.25" customHeight="1" x14ac:dyDescent="0.25">
      <c r="A2563" s="53" t="str">
        <f>IFERROR(VLOOKUP(D2563,[28]CODIGOS!$A$1:$I$1872,2,0),"CODIGO INVALIDO ")</f>
        <v>ZONA 7</v>
      </c>
      <c r="B2563" s="53" t="str">
        <f>IFERROR(VLOOKUP(D2563,[28]CODIGOS!$A$1:$I$1872,3,0),"CODIGO INVALIDO ")</f>
        <v>EL ORO</v>
      </c>
      <c r="C2563" s="53" t="str">
        <f>IFERROR(VLOOKUP(D2563,[28]CODIGOS!$A$1:$I$1872,4,0),"CODIGO INVALIDO ")</f>
        <v>MACHALA</v>
      </c>
      <c r="D2563" s="53" t="s">
        <v>3113</v>
      </c>
      <c r="E2563" s="53" t="str">
        <f>IFERROR(VLOOKUP(D2563,[29]CODIGOS!$A$1:$I$1872,6,0),"CODIGO INVALIDO ")</f>
        <v>MACHALA</v>
      </c>
      <c r="F2563" s="53" t="str">
        <f>IFERROR(VLOOKUP(D2563,[29]CODIGOS!$A$1:$I$1872,7,0),"CODIGO INVALIDO ")</f>
        <v>LAS KATYAS</v>
      </c>
      <c r="G2563" s="53" t="str">
        <f>IFERROR(VLOOKUP(D2563,[29]CODIGOS!$A$1:$I$1872,8,0),"CODIGO INVALIDO ")</f>
        <v>LAS KATYAS 1</v>
      </c>
      <c r="H2563" s="53" t="s">
        <v>546</v>
      </c>
      <c r="I2563" s="53">
        <v>-3.6765235082202099</v>
      </c>
      <c r="J2563" s="53">
        <v>-79.693363005339705</v>
      </c>
      <c r="K2563" s="246">
        <v>45531</v>
      </c>
      <c r="L2563" s="53" t="s">
        <v>137</v>
      </c>
      <c r="M2563" s="53" t="s">
        <v>17</v>
      </c>
      <c r="N2563" s="247" t="s">
        <v>3116</v>
      </c>
      <c r="O2563" s="247">
        <v>0.52083333333333337</v>
      </c>
      <c r="P2563" s="53">
        <v>4.07</v>
      </c>
      <c r="Q2563" s="53" t="s">
        <v>46</v>
      </c>
      <c r="R2563" s="53" t="s">
        <v>47</v>
      </c>
      <c r="S2563" s="53" t="s">
        <v>228</v>
      </c>
      <c r="T2563" s="53"/>
      <c r="U2563" s="53" t="s">
        <v>50</v>
      </c>
    </row>
    <row r="2564" spans="1:21" s="186" customFormat="1" ht="14.25" customHeight="1" x14ac:dyDescent="0.25">
      <c r="A2564" s="53" t="str">
        <f>IFERROR(VLOOKUP(D2564,[28]CODIGOS!$A$1:$I$1872,2,0),"CODIGO INVALIDO ")</f>
        <v>ZONA 7</v>
      </c>
      <c r="B2564" s="53" t="str">
        <f>IFERROR(VLOOKUP(D2564,[28]CODIGOS!$A$1:$I$1872,3,0),"CODIGO INVALIDO ")</f>
        <v>EL ORO</v>
      </c>
      <c r="C2564" s="53" t="str">
        <f>IFERROR(VLOOKUP(D2564,[28]CODIGOS!$A$1:$I$1872,4,0),"CODIGO INVALIDO ")</f>
        <v>MACHALA</v>
      </c>
      <c r="D2564" s="53" t="s">
        <v>136</v>
      </c>
      <c r="E2564" s="53" t="str">
        <f>IFERROR(VLOOKUP(D2564,[29]CODIGOS!$A$1:$I$1872,6,0),"CODIGO INVALIDO ")</f>
        <v>MACHALA</v>
      </c>
      <c r="F2564" s="53" t="str">
        <f>IFERROR(VLOOKUP(D2564,[29]CODIGOS!$A$1:$I$1872,7,0),"CODIGO INVALIDO ")</f>
        <v>LAS KATYAS</v>
      </c>
      <c r="G2564" s="53" t="str">
        <f>IFERROR(VLOOKUP(D2564,[29]CODIGOS!$A$1:$I$1872,8,0),"CODIGO INVALIDO ")</f>
        <v>LAS KATYAS 2</v>
      </c>
      <c r="H2564" s="53" t="s">
        <v>3117</v>
      </c>
      <c r="I2564" s="53">
        <v>-3.3212808391166999</v>
      </c>
      <c r="J2564" s="53">
        <v>-79.837438693880202</v>
      </c>
      <c r="K2564" s="246">
        <v>45624</v>
      </c>
      <c r="L2564" s="53" t="s">
        <v>137</v>
      </c>
      <c r="M2564" s="53" t="s">
        <v>17</v>
      </c>
      <c r="N2564" s="247">
        <v>0.45833333333333331</v>
      </c>
      <c r="O2564" s="247">
        <v>0.625</v>
      </c>
      <c r="P2564" s="53">
        <v>34.32</v>
      </c>
      <c r="Q2564" s="53" t="s">
        <v>46</v>
      </c>
      <c r="R2564" s="53" t="s">
        <v>47</v>
      </c>
      <c r="S2564" s="53" t="s">
        <v>329</v>
      </c>
      <c r="T2564" s="53"/>
      <c r="U2564" s="53" t="s">
        <v>50</v>
      </c>
    </row>
    <row r="2565" spans="1:21" s="186" customFormat="1" ht="14.25" customHeight="1" x14ac:dyDescent="0.25">
      <c r="A2565" s="53" t="str">
        <f>IFERROR(VLOOKUP(D2565,[28]CODIGOS!$A$1:$I$1872,2,0),"CODIGO INVALIDO ")</f>
        <v>ZONA 7</v>
      </c>
      <c r="B2565" s="53" t="str">
        <f>IFERROR(VLOOKUP(D2565,[28]CODIGOS!$A$1:$I$1872,3,0),"CODIGO INVALIDO ")</f>
        <v>EL ORO</v>
      </c>
      <c r="C2565" s="53" t="str">
        <f>IFERROR(VLOOKUP(D2565,[28]CODIGOS!$A$1:$I$1872,4,0),"CODIGO INVALIDO ")</f>
        <v>MACHALA</v>
      </c>
      <c r="D2565" s="53" t="s">
        <v>136</v>
      </c>
      <c r="E2565" s="53" t="str">
        <f>IFERROR(VLOOKUP(D2565,[29]CODIGOS!$A$1:$I$1872,6,0),"CODIGO INVALIDO ")</f>
        <v>MACHALA</v>
      </c>
      <c r="F2565" s="53" t="str">
        <f>IFERROR(VLOOKUP(D2565,[29]CODIGOS!$A$1:$I$1872,7,0),"CODIGO INVALIDO ")</f>
        <v>LAS KATYAS</v>
      </c>
      <c r="G2565" s="53" t="str">
        <f>IFERROR(VLOOKUP(D2565,[29]CODIGOS!$A$1:$I$1872,8,0),"CODIGO INVALIDO ")</f>
        <v>LAS KATYAS 2</v>
      </c>
      <c r="H2565" s="53" t="s">
        <v>3118</v>
      </c>
      <c r="I2565" s="53">
        <v>-3.2681510192190202</v>
      </c>
      <c r="J2565" s="53">
        <v>-79.931562893106502</v>
      </c>
      <c r="K2565" s="246">
        <v>45631</v>
      </c>
      <c r="L2565" s="53" t="s">
        <v>137</v>
      </c>
      <c r="M2565" s="53" t="s">
        <v>17</v>
      </c>
      <c r="N2565" s="247">
        <v>0.41666666666666669</v>
      </c>
      <c r="O2565" s="247">
        <v>0.5</v>
      </c>
      <c r="P2565" s="53">
        <v>20.16</v>
      </c>
      <c r="Q2565" s="53" t="s">
        <v>46</v>
      </c>
      <c r="R2565" s="53" t="s">
        <v>109</v>
      </c>
      <c r="S2565" s="53" t="s">
        <v>372</v>
      </c>
      <c r="T2565" s="53"/>
      <c r="U2565" s="53" t="s">
        <v>50</v>
      </c>
    </row>
    <row r="2566" spans="1:21" s="186" customFormat="1" ht="14.25" customHeight="1" x14ac:dyDescent="0.25">
      <c r="A2566" s="53" t="str">
        <f>IFERROR(VLOOKUP(D2566,[28]CODIGOS!$A$1:$I$1872,2,0),"CODIGO INVALIDO ")</f>
        <v>ZONA 7</v>
      </c>
      <c r="B2566" s="53" t="str">
        <f>IFERROR(VLOOKUP(D2566,[28]CODIGOS!$A$1:$I$1872,3,0),"CODIGO INVALIDO ")</f>
        <v>ZAMORA CHINCHIPE</v>
      </c>
      <c r="C2566" s="53" t="str">
        <f>IFERROR(VLOOKUP(D2566,[28]CODIGOS!$A$1:$I$1872,4,0),"CODIGO INVALIDO ")</f>
        <v>ZAMORA</v>
      </c>
      <c r="D2566" s="53" t="s">
        <v>33</v>
      </c>
      <c r="E2566" s="53" t="str">
        <f>IFERROR(VLOOKUP(D2566,[29]CODIGOS!$A$1:$I$1872,6,0),"CODIGO INVALIDO ")</f>
        <v>ZAMORA</v>
      </c>
      <c r="F2566" s="53" t="str">
        <f>IFERROR(VLOOKUP(D2566,[29]CODIGOS!$A$1:$I$1872,7,0),"CODIGO INVALIDO ")</f>
        <v>CENTRO</v>
      </c>
      <c r="G2566" s="53" t="str">
        <f>IFERROR(VLOOKUP(D2566,[29]CODIGOS!$A$1:$I$1872,8,0),"CODIGO INVALIDO ")</f>
        <v>CENTRO 1</v>
      </c>
      <c r="H2566" s="53" t="s">
        <v>3119</v>
      </c>
      <c r="I2566" s="53">
        <v>-3.9302181738222299</v>
      </c>
      <c r="J2566" s="53">
        <v>-78.675268292427006</v>
      </c>
      <c r="K2566" s="246">
        <v>45350</v>
      </c>
      <c r="L2566" s="53" t="s">
        <v>34</v>
      </c>
      <c r="M2566" s="53" t="s">
        <v>17</v>
      </c>
      <c r="N2566" s="247">
        <v>0.97916666666666663</v>
      </c>
      <c r="O2566" s="247">
        <v>0.125</v>
      </c>
      <c r="P2566" s="53">
        <v>7.47</v>
      </c>
      <c r="Q2566" s="53" t="s">
        <v>46</v>
      </c>
      <c r="R2566" s="53" t="s">
        <v>47</v>
      </c>
      <c r="S2566" s="53" t="s">
        <v>49</v>
      </c>
      <c r="T2566" s="53"/>
      <c r="U2566" s="53" t="s">
        <v>50</v>
      </c>
    </row>
    <row r="2567" spans="1:21" s="186" customFormat="1" ht="14.25" customHeight="1" x14ac:dyDescent="0.25">
      <c r="A2567" s="53" t="str">
        <f>IFERROR(VLOOKUP(D2567,[28]CODIGOS!$A$1:$I$1872,2,0),"CODIGO INVALIDO ")</f>
        <v>ZONA 7</v>
      </c>
      <c r="B2567" s="53" t="str">
        <f>IFERROR(VLOOKUP(D2567,[28]CODIGOS!$A$1:$I$1872,3,0),"CODIGO INVALIDO ")</f>
        <v>ZAMORA CHINCHIPE</v>
      </c>
      <c r="C2567" s="53" t="str">
        <f>IFERROR(VLOOKUP(D2567,[28]CODIGOS!$A$1:$I$1872,4,0),"CODIGO INVALIDO ")</f>
        <v>ZAMORA</v>
      </c>
      <c r="D2567" s="53" t="s">
        <v>33</v>
      </c>
      <c r="E2567" s="53" t="str">
        <f>IFERROR(VLOOKUP(D2567,[29]CODIGOS!$A$1:$I$1872,6,0),"CODIGO INVALIDO ")</f>
        <v>ZAMORA</v>
      </c>
      <c r="F2567" s="53" t="str">
        <f>IFERROR(VLOOKUP(D2567,[29]CODIGOS!$A$1:$I$1872,7,0),"CODIGO INVALIDO ")</f>
        <v>CENTRO</v>
      </c>
      <c r="G2567" s="53" t="str">
        <f>IFERROR(VLOOKUP(D2567,[29]CODIGOS!$A$1:$I$1872,8,0),"CODIGO INVALIDO ")</f>
        <v>CENTRO 1</v>
      </c>
      <c r="H2567" s="53" t="s">
        <v>3120</v>
      </c>
      <c r="I2567" s="53">
        <v>-4.82930744</v>
      </c>
      <c r="J2567" s="53">
        <v>-78.12035942</v>
      </c>
      <c r="K2567" s="246">
        <v>45371</v>
      </c>
      <c r="L2567" s="53" t="s">
        <v>34</v>
      </c>
      <c r="M2567" s="53" t="s">
        <v>17</v>
      </c>
      <c r="N2567" s="247">
        <v>0.35416666666666669</v>
      </c>
      <c r="O2567" s="247">
        <v>0.75</v>
      </c>
      <c r="P2567" s="53">
        <v>6.33</v>
      </c>
      <c r="Q2567" s="53" t="s">
        <v>46</v>
      </c>
      <c r="R2567" s="53" t="s">
        <v>47</v>
      </c>
      <c r="S2567" s="53" t="s">
        <v>49</v>
      </c>
      <c r="T2567" s="53"/>
      <c r="U2567" s="53" t="s">
        <v>50</v>
      </c>
    </row>
    <row r="2568" spans="1:21" s="186" customFormat="1" ht="14.25" customHeight="1" x14ac:dyDescent="0.25">
      <c r="A2568" s="53" t="str">
        <f>IFERROR(VLOOKUP(D2568,[28]CODIGOS!$A$1:$I$1872,2,0),"CODIGO INVALIDO ")</f>
        <v>ZONA 7</v>
      </c>
      <c r="B2568" s="53" t="str">
        <f>IFERROR(VLOOKUP(D2568,[28]CODIGOS!$A$1:$I$1872,3,0),"CODIGO INVALIDO ")</f>
        <v>ZAMORA CHINCHIPE</v>
      </c>
      <c r="C2568" s="53" t="str">
        <f>IFERROR(VLOOKUP(D2568,[28]CODIGOS!$A$1:$I$1872,4,0),"CODIGO INVALIDO ")</f>
        <v>ZAMORA</v>
      </c>
      <c r="D2568" s="53" t="s">
        <v>33</v>
      </c>
      <c r="E2568" s="53" t="str">
        <f>IFERROR(VLOOKUP(D2568,[29]CODIGOS!$A$1:$I$1872,6,0),"CODIGO INVALIDO ")</f>
        <v>ZAMORA</v>
      </c>
      <c r="F2568" s="53" t="str">
        <f>IFERROR(VLOOKUP(D2568,[29]CODIGOS!$A$1:$I$1872,7,0),"CODIGO INVALIDO ")</f>
        <v>CENTRO</v>
      </c>
      <c r="G2568" s="53" t="str">
        <f>IFERROR(VLOOKUP(D2568,[29]CODIGOS!$A$1:$I$1872,8,0),"CODIGO INVALIDO ")</f>
        <v>CENTRO 1</v>
      </c>
      <c r="H2568" s="53" t="s">
        <v>3119</v>
      </c>
      <c r="I2568" s="53">
        <v>-4.0539800265311996</v>
      </c>
      <c r="J2568" s="53">
        <v>-78.932765722274794</v>
      </c>
      <c r="K2568" s="246">
        <v>45432</v>
      </c>
      <c r="L2568" s="53" t="s">
        <v>34</v>
      </c>
      <c r="M2568" s="53" t="s">
        <v>17</v>
      </c>
      <c r="N2568" s="247">
        <v>0.91666666666666663</v>
      </c>
      <c r="O2568" s="247">
        <v>0.125</v>
      </c>
      <c r="P2568" s="53">
        <v>12.33</v>
      </c>
      <c r="Q2568" s="53" t="s">
        <v>46</v>
      </c>
      <c r="R2568" s="53" t="s">
        <v>47</v>
      </c>
      <c r="S2568" s="53" t="s">
        <v>49</v>
      </c>
      <c r="T2568" s="53"/>
      <c r="U2568" s="53" t="s">
        <v>50</v>
      </c>
    </row>
    <row r="2569" spans="1:21" s="186" customFormat="1" ht="14.25" customHeight="1" x14ac:dyDescent="0.25">
      <c r="A2569" s="53" t="str">
        <f>IFERROR(VLOOKUP(D2569,[28]CODIGOS!$A$1:$I$1872,2,0),"CODIGO INVALIDO ")</f>
        <v>ZONA 7</v>
      </c>
      <c r="B2569" s="53" t="str">
        <f>IFERROR(VLOOKUP(D2569,[28]CODIGOS!$A$1:$I$1872,3,0),"CODIGO INVALIDO ")</f>
        <v>ZAMORA CHINCHIPE</v>
      </c>
      <c r="C2569" s="53" t="str">
        <f>IFERROR(VLOOKUP(D2569,[28]CODIGOS!$A$1:$I$1872,4,0),"CODIGO INVALIDO ")</f>
        <v>ZAMORA</v>
      </c>
      <c r="D2569" s="53" t="s">
        <v>33</v>
      </c>
      <c r="E2569" s="53" t="str">
        <f>IFERROR(VLOOKUP(D2569,[29]CODIGOS!$A$1:$I$1872,6,0),"CODIGO INVALIDO ")</f>
        <v>ZAMORA</v>
      </c>
      <c r="F2569" s="53" t="str">
        <f>IFERROR(VLOOKUP(D2569,[29]CODIGOS!$A$1:$I$1872,7,0),"CODIGO INVALIDO ")</f>
        <v>CENTRO</v>
      </c>
      <c r="G2569" s="53" t="str">
        <f>IFERROR(VLOOKUP(D2569,[29]CODIGOS!$A$1:$I$1872,8,0),"CODIGO INVALIDO ")</f>
        <v>CENTRO 1</v>
      </c>
      <c r="H2569" s="53" t="s">
        <v>3121</v>
      </c>
      <c r="I2569" s="53">
        <v>-3.61085410842038</v>
      </c>
      <c r="J2569" s="53">
        <f>-78.5791862010955</f>
        <v>-78.579186201095496</v>
      </c>
      <c r="K2569" s="246">
        <v>45456</v>
      </c>
      <c r="L2569" s="53" t="s">
        <v>34</v>
      </c>
      <c r="M2569" s="53" t="s">
        <v>17</v>
      </c>
      <c r="N2569" s="247">
        <v>0.375</v>
      </c>
      <c r="O2569" s="247">
        <v>0.79166666666666663</v>
      </c>
      <c r="P2569" s="53">
        <v>2.68</v>
      </c>
      <c r="Q2569" s="53" t="s">
        <v>46</v>
      </c>
      <c r="R2569" s="53" t="s">
        <v>47</v>
      </c>
      <c r="S2569" s="53" t="s">
        <v>49</v>
      </c>
      <c r="T2569" s="53"/>
      <c r="U2569" s="53" t="s">
        <v>50</v>
      </c>
    </row>
    <row r="2570" spans="1:21" s="186" customFormat="1" ht="14.25" customHeight="1" x14ac:dyDescent="0.25">
      <c r="A2570" s="53" t="str">
        <f>IFERROR(VLOOKUP(D2570,[28]CODIGOS!$A$1:$I$1872,2,0),"CODIGO INVALIDO ")</f>
        <v>ZONA 7</v>
      </c>
      <c r="B2570" s="53" t="str">
        <f>IFERROR(VLOOKUP(D2570,[28]CODIGOS!$A$1:$I$1872,3,0),"CODIGO INVALIDO ")</f>
        <v>ZAMORA CHINCHIPE</v>
      </c>
      <c r="C2570" s="53" t="str">
        <f>IFERROR(VLOOKUP(D2570,[28]CODIGOS!$A$1:$I$1872,4,0),"CODIGO INVALIDO ")</f>
        <v>ZAMORA</v>
      </c>
      <c r="D2570" s="53" t="s">
        <v>33</v>
      </c>
      <c r="E2570" s="53" t="str">
        <f>IFERROR(VLOOKUP(D2570,[29]CODIGOS!$A$1:$I$1872,6,0),"CODIGO INVALIDO ")</f>
        <v>ZAMORA</v>
      </c>
      <c r="F2570" s="53" t="str">
        <f>IFERROR(VLOOKUP(D2570,[29]CODIGOS!$A$1:$I$1872,7,0),"CODIGO INVALIDO ")</f>
        <v>CENTRO</v>
      </c>
      <c r="G2570" s="53" t="str">
        <f>IFERROR(VLOOKUP(D2570,[29]CODIGOS!$A$1:$I$1872,8,0),"CODIGO INVALIDO ")</f>
        <v>CENTRO 1</v>
      </c>
      <c r="H2570" s="53" t="s">
        <v>3122</v>
      </c>
      <c r="I2570" s="53">
        <v>-3.7304827104870699</v>
      </c>
      <c r="J2570" s="53">
        <v>-78.878241777420001</v>
      </c>
      <c r="K2570" s="246">
        <v>45460</v>
      </c>
      <c r="L2570" s="53" t="s">
        <v>34</v>
      </c>
      <c r="M2570" s="53" t="s">
        <v>17</v>
      </c>
      <c r="N2570" s="247">
        <v>0.375</v>
      </c>
      <c r="O2570" s="247">
        <v>0.75</v>
      </c>
      <c r="P2570" s="53">
        <v>2.12</v>
      </c>
      <c r="Q2570" s="53" t="s">
        <v>46</v>
      </c>
      <c r="R2570" s="53" t="s">
        <v>47</v>
      </c>
      <c r="S2570" s="53" t="s">
        <v>49</v>
      </c>
      <c r="T2570" s="53"/>
      <c r="U2570" s="53" t="s">
        <v>50</v>
      </c>
    </row>
    <row r="2571" spans="1:21" s="186" customFormat="1" ht="14.25" customHeight="1" x14ac:dyDescent="0.25">
      <c r="A2571" s="53" t="str">
        <f>IFERROR(VLOOKUP(D2571,[28]CODIGOS!$A$1:$I$1872,2,0),"CODIGO INVALIDO ")</f>
        <v>ZONA 7</v>
      </c>
      <c r="B2571" s="53" t="str">
        <f>IFERROR(VLOOKUP(D2571,[28]CODIGOS!$A$1:$I$1872,3,0),"CODIGO INVALIDO ")</f>
        <v>ZAMORA CHINCHIPE</v>
      </c>
      <c r="C2571" s="53" t="str">
        <f>IFERROR(VLOOKUP(D2571,[28]CODIGOS!$A$1:$I$1872,4,0),"CODIGO INVALIDO ")</f>
        <v>ZAMORA</v>
      </c>
      <c r="D2571" s="53" t="s">
        <v>33</v>
      </c>
      <c r="E2571" s="53" t="str">
        <f>IFERROR(VLOOKUP(D2571,[29]CODIGOS!$A$1:$I$1872,6,0),"CODIGO INVALIDO ")</f>
        <v>ZAMORA</v>
      </c>
      <c r="F2571" s="53" t="str">
        <f>IFERROR(VLOOKUP(D2571,[29]CODIGOS!$A$1:$I$1872,7,0),"CODIGO INVALIDO ")</f>
        <v>CENTRO</v>
      </c>
      <c r="G2571" s="53" t="str">
        <f>IFERROR(VLOOKUP(D2571,[29]CODIGOS!$A$1:$I$1872,8,0),"CODIGO INVALIDO ")</f>
        <v>CENTRO 1</v>
      </c>
      <c r="H2571" s="53" t="s">
        <v>3123</v>
      </c>
      <c r="I2571" s="53">
        <v>-4.0605724262837599</v>
      </c>
      <c r="J2571" s="53">
        <v>-78.943762779235797</v>
      </c>
      <c r="K2571" s="246">
        <v>45500</v>
      </c>
      <c r="L2571" s="53" t="s">
        <v>34</v>
      </c>
      <c r="M2571" s="53" t="s">
        <v>17</v>
      </c>
      <c r="N2571" s="247">
        <v>0.91666666666666663</v>
      </c>
      <c r="O2571" s="247">
        <v>0</v>
      </c>
      <c r="P2571" s="53">
        <v>7.85</v>
      </c>
      <c r="Q2571" s="53" t="s">
        <v>46</v>
      </c>
      <c r="R2571" s="53" t="s">
        <v>47</v>
      </c>
      <c r="S2571" s="53" t="s">
        <v>49</v>
      </c>
      <c r="T2571" s="53"/>
      <c r="U2571" s="53" t="s">
        <v>50</v>
      </c>
    </row>
    <row r="2572" spans="1:21" s="186" customFormat="1" ht="14.25" customHeight="1" x14ac:dyDescent="0.25">
      <c r="A2572" s="53" t="str">
        <f>IFERROR(VLOOKUP(D2572,[28]CODIGOS!$A$1:$I$1872,2,0),"CODIGO INVALIDO ")</f>
        <v>ZONA 8</v>
      </c>
      <c r="B2572" s="53" t="str">
        <f>IFERROR(VLOOKUP(D2572,[28]CODIGOS!$A$1:$I$1872,3,0),"CODIGO INVALIDO ")</f>
        <v>DMG</v>
      </c>
      <c r="C2572" s="53" t="str">
        <f>IFERROR(VLOOKUP(D2572,[28]CODIGOS!$A$1:$I$1872,4,0),"CODIGO INVALIDO ")</f>
        <v>GUAYAQUIL</v>
      </c>
      <c r="D2572" s="53" t="s">
        <v>3124</v>
      </c>
      <c r="E2572" s="53" t="str">
        <f>IFERROR(VLOOKUP(D2572,[29]CODIGOS!$A$1:$I$1872,6,0),"CODIGO INVALIDO ")</f>
        <v>ESTEROS</v>
      </c>
      <c r="F2572" s="53" t="str">
        <f>IFERROR(VLOOKUP(D2572,[29]CODIGOS!$A$1:$I$1872,7,0),"CODIGO INVALIDO ")</f>
        <v>MALVINAS NORTE</v>
      </c>
      <c r="G2572" s="53" t="str">
        <f>IFERROR(VLOOKUP(D2572,[29]CODIGOS!$A$1:$I$1872,8,0),"CODIGO INVALIDO ")</f>
        <v>MALVINAS NORTE 1</v>
      </c>
      <c r="H2572" s="53" t="s">
        <v>3125</v>
      </c>
      <c r="I2572" s="53">
        <v>-2.22240816041074</v>
      </c>
      <c r="J2572" s="53">
        <v>-79.899439731670995</v>
      </c>
      <c r="K2572" s="246">
        <v>45297</v>
      </c>
      <c r="L2572" s="53" t="s">
        <v>32</v>
      </c>
      <c r="M2572" s="53" t="s">
        <v>17</v>
      </c>
      <c r="N2572" s="247">
        <v>0.45833333333333331</v>
      </c>
      <c r="O2572" s="247" t="s">
        <v>3126</v>
      </c>
      <c r="P2572" s="53">
        <v>4.7300000000000004</v>
      </c>
      <c r="Q2572" s="53" t="s">
        <v>46</v>
      </c>
      <c r="R2572" s="53" t="s">
        <v>47</v>
      </c>
      <c r="S2572" s="53" t="s">
        <v>49</v>
      </c>
      <c r="T2572" s="53"/>
      <c r="U2572" s="53" t="s">
        <v>50</v>
      </c>
    </row>
    <row r="2573" spans="1:21" s="186" customFormat="1" ht="14.25" customHeight="1" x14ac:dyDescent="0.25">
      <c r="A2573" s="53" t="str">
        <f>IFERROR(VLOOKUP(D2573,[28]CODIGOS!$A$1:$I$1872,2,0),"CODIGO INVALIDO ")</f>
        <v>ZONA 8</v>
      </c>
      <c r="B2573" s="53" t="str">
        <f>IFERROR(VLOOKUP(D2573,[28]CODIGOS!$A$1:$I$1872,3,0),"CODIGO INVALIDO ")</f>
        <v>DMG</v>
      </c>
      <c r="C2573" s="53" t="str">
        <f>IFERROR(VLOOKUP(D2573,[28]CODIGOS!$A$1:$I$1872,4,0),"CODIGO INVALIDO ")</f>
        <v>GUAYAQUIL</v>
      </c>
      <c r="D2573" s="53" t="s">
        <v>3127</v>
      </c>
      <c r="E2573" s="53" t="str">
        <f>IFERROR(VLOOKUP(D2573,[29]CODIGOS!$A$1:$I$1872,6,0),"CODIGO INVALIDO ")</f>
        <v>SUR-DMG</v>
      </c>
      <c r="F2573" s="53" t="str">
        <f>IFERROR(VLOOKUP(D2573,[29]CODIGOS!$A$1:$I$1872,7,0),"CODIGO INVALIDO ")</f>
        <v>FLORESTA</v>
      </c>
      <c r="G2573" s="53" t="str">
        <f>IFERROR(VLOOKUP(D2573,[29]CODIGOS!$A$1:$I$1872,8,0),"CODIGO INVALIDO ")</f>
        <v>FLORESTA 2</v>
      </c>
      <c r="H2573" s="53" t="s">
        <v>3128</v>
      </c>
      <c r="I2573" s="53">
        <v>-2.1222898415731</v>
      </c>
      <c r="J2573" s="53">
        <v>-79.948743581771794</v>
      </c>
      <c r="K2573" s="246">
        <v>45299</v>
      </c>
      <c r="L2573" s="53" t="s">
        <v>32</v>
      </c>
      <c r="M2573" s="53" t="s">
        <v>17</v>
      </c>
      <c r="N2573" s="247" t="s">
        <v>2344</v>
      </c>
      <c r="O2573" s="247" t="s">
        <v>3129</v>
      </c>
      <c r="P2573" s="53">
        <v>20</v>
      </c>
      <c r="Q2573" s="53" t="s">
        <v>46</v>
      </c>
      <c r="R2573" s="53" t="s">
        <v>47</v>
      </c>
      <c r="S2573" s="53" t="s">
        <v>49</v>
      </c>
      <c r="T2573" s="53"/>
      <c r="U2573" s="53" t="s">
        <v>50</v>
      </c>
    </row>
    <row r="2574" spans="1:21" s="186" customFormat="1" ht="14.25" customHeight="1" x14ac:dyDescent="0.25">
      <c r="A2574" s="53" t="str">
        <f>IFERROR(VLOOKUP(D2574,[28]CODIGOS!$A$1:$I$1872,2,0),"CODIGO INVALIDO ")</f>
        <v>ZONA 8</v>
      </c>
      <c r="B2574" s="53" t="str">
        <f>IFERROR(VLOOKUP(D2574,[28]CODIGOS!$A$1:$I$1872,3,0),"CODIGO INVALIDO ")</f>
        <v>DMG</v>
      </c>
      <c r="C2574" s="53" t="str">
        <f>IFERROR(VLOOKUP(D2574,[28]CODIGOS!$A$1:$I$1872,4,0),"CODIGO INVALIDO ")</f>
        <v>GUAYAQUIL</v>
      </c>
      <c r="D2574" s="53" t="s">
        <v>3130</v>
      </c>
      <c r="E2574" s="53" t="str">
        <f>IFERROR(VLOOKUP(D2574,[29]CODIGOS!$A$1:$I$1872,6,0),"CODIGO INVALIDO ")</f>
        <v>FLORIDA</v>
      </c>
      <c r="F2574" s="53" t="str">
        <f>IFERROR(VLOOKUP(D2574,[29]CODIGOS!$A$1:$I$1872,7,0),"CODIGO INVALIDO ")</f>
        <v>FLORIDA</v>
      </c>
      <c r="G2574" s="53" t="str">
        <f>IFERROR(VLOOKUP(D2574,[29]CODIGOS!$A$1:$I$1872,8,0),"CODIGO INVALIDO ")</f>
        <v>FLORIDA 2</v>
      </c>
      <c r="H2574" s="53" t="s">
        <v>3131</v>
      </c>
      <c r="I2574" s="53">
        <v>-2.1279996295772201</v>
      </c>
      <c r="J2574" s="53">
        <v>-79.9507932003646</v>
      </c>
      <c r="K2574" s="246">
        <v>45307</v>
      </c>
      <c r="L2574" s="53" t="s">
        <v>32</v>
      </c>
      <c r="M2574" s="53" t="s">
        <v>17</v>
      </c>
      <c r="N2574" s="247">
        <v>0.31944444444444448</v>
      </c>
      <c r="O2574" s="247" t="s">
        <v>3132</v>
      </c>
      <c r="P2574" s="53">
        <v>4.2</v>
      </c>
      <c r="Q2574" s="53" t="s">
        <v>46</v>
      </c>
      <c r="R2574" s="53" t="s">
        <v>47</v>
      </c>
      <c r="S2574" s="53" t="s">
        <v>551</v>
      </c>
      <c r="T2574" s="53"/>
      <c r="U2574" s="53" t="s">
        <v>50</v>
      </c>
    </row>
    <row r="2575" spans="1:21" s="186" customFormat="1" ht="14.25" customHeight="1" x14ac:dyDescent="0.25">
      <c r="A2575" s="53" t="str">
        <f>IFERROR(VLOOKUP(D2575,[28]CODIGOS!$A$1:$I$1872,2,0),"CODIGO INVALIDO ")</f>
        <v>ZONA 8</v>
      </c>
      <c r="B2575" s="53" t="str">
        <f>IFERROR(VLOOKUP(D2575,[28]CODIGOS!$A$1:$I$1872,3,0),"CODIGO INVALIDO ")</f>
        <v>DMG</v>
      </c>
      <c r="C2575" s="53" t="str">
        <f>IFERROR(VLOOKUP(D2575,[28]CODIGOS!$A$1:$I$1872,4,0),"CODIGO INVALIDO ")</f>
        <v>GUAYAQUIL</v>
      </c>
      <c r="D2575" s="53" t="s">
        <v>3130</v>
      </c>
      <c r="E2575" s="53" t="str">
        <f>IFERROR(VLOOKUP(D2575,[29]CODIGOS!$A$1:$I$1872,6,0),"CODIGO INVALIDO ")</f>
        <v>FLORIDA</v>
      </c>
      <c r="F2575" s="53" t="str">
        <f>IFERROR(VLOOKUP(D2575,[29]CODIGOS!$A$1:$I$1872,7,0),"CODIGO INVALIDO ")</f>
        <v>FLORIDA</v>
      </c>
      <c r="G2575" s="53" t="str">
        <f>IFERROR(VLOOKUP(D2575,[29]CODIGOS!$A$1:$I$1872,8,0),"CODIGO INVALIDO ")</f>
        <v>FLORIDA 2</v>
      </c>
      <c r="H2575" s="53" t="s">
        <v>3133</v>
      </c>
      <c r="I2575" s="53">
        <v>-2.127999</v>
      </c>
      <c r="J2575" s="53">
        <v>-79.913085699999996</v>
      </c>
      <c r="K2575" s="246">
        <v>45323</v>
      </c>
      <c r="L2575" s="53" t="s">
        <v>32</v>
      </c>
      <c r="M2575" s="53" t="s">
        <v>17</v>
      </c>
      <c r="N2575" s="247">
        <v>0.50277777777777777</v>
      </c>
      <c r="O2575" s="247" t="s">
        <v>3132</v>
      </c>
      <c r="P2575" s="53">
        <v>23.91</v>
      </c>
      <c r="Q2575" s="53" t="s">
        <v>46</v>
      </c>
      <c r="R2575" s="53" t="s">
        <v>109</v>
      </c>
      <c r="S2575" s="53" t="s">
        <v>372</v>
      </c>
      <c r="T2575" s="53"/>
      <c r="U2575" s="53" t="s">
        <v>50</v>
      </c>
    </row>
    <row r="2576" spans="1:21" s="186" customFormat="1" ht="14.25" customHeight="1" x14ac:dyDescent="0.25">
      <c r="A2576" s="53" t="str">
        <f>IFERROR(VLOOKUP(D2576,[28]CODIGOS!$A$1:$I$1872,2,0),"CODIGO INVALIDO ")</f>
        <v>ZONA 8</v>
      </c>
      <c r="B2576" s="53" t="str">
        <f>IFERROR(VLOOKUP(D2576,[28]CODIGOS!$A$1:$I$1872,3,0),"CODIGO INVALIDO ")</f>
        <v>DMG</v>
      </c>
      <c r="C2576" s="53" t="str">
        <f>IFERROR(VLOOKUP(D2576,[28]CODIGOS!$A$1:$I$1872,4,0),"CODIGO INVALIDO ")</f>
        <v>GUAYAQUIL</v>
      </c>
      <c r="D2576" s="53" t="s">
        <v>3130</v>
      </c>
      <c r="E2576" s="53" t="str">
        <f>IFERROR(VLOOKUP(D2576,[29]CODIGOS!$A$1:$I$1872,6,0),"CODIGO INVALIDO ")</f>
        <v>FLORIDA</v>
      </c>
      <c r="F2576" s="53" t="str">
        <f>IFERROR(VLOOKUP(D2576,[29]CODIGOS!$A$1:$I$1872,7,0),"CODIGO INVALIDO ")</f>
        <v>FLORIDA</v>
      </c>
      <c r="G2576" s="53" t="str">
        <f>IFERROR(VLOOKUP(D2576,[29]CODIGOS!$A$1:$I$1872,8,0),"CODIGO INVALIDO ")</f>
        <v>FLORIDA 2</v>
      </c>
      <c r="H2576" s="53" t="s">
        <v>3134</v>
      </c>
      <c r="I2576" s="53">
        <v>-2.1359921282002698</v>
      </c>
      <c r="J2576" s="53">
        <v>-79.934609740388694</v>
      </c>
      <c r="K2576" s="246">
        <v>45348</v>
      </c>
      <c r="L2576" s="53" t="s">
        <v>32</v>
      </c>
      <c r="M2576" s="53" t="s">
        <v>17</v>
      </c>
      <c r="N2576" s="247">
        <v>0.5</v>
      </c>
      <c r="O2576" s="247" t="s">
        <v>207</v>
      </c>
      <c r="P2576" s="53">
        <v>22</v>
      </c>
      <c r="Q2576" s="53" t="s">
        <v>46</v>
      </c>
      <c r="R2576" s="53" t="s">
        <v>47</v>
      </c>
      <c r="S2576" s="53" t="s">
        <v>49</v>
      </c>
      <c r="T2576" s="53"/>
      <c r="U2576" s="53" t="s">
        <v>50</v>
      </c>
    </row>
    <row r="2577" spans="1:21" s="186" customFormat="1" ht="14.25" customHeight="1" x14ac:dyDescent="0.25">
      <c r="A2577" s="53" t="str">
        <f>IFERROR(VLOOKUP(D2577,[28]CODIGOS!$A$1:$I$1872,2,0),"CODIGO INVALIDO ")</f>
        <v>ZONA 8</v>
      </c>
      <c r="B2577" s="53" t="str">
        <f>IFERROR(VLOOKUP(D2577,[28]CODIGOS!$A$1:$I$1872,3,0),"CODIGO INVALIDO ")</f>
        <v>DMG</v>
      </c>
      <c r="C2577" s="53" t="str">
        <f>IFERROR(VLOOKUP(D2577,[28]CODIGOS!$A$1:$I$1872,4,0),"CODIGO INVALIDO ")</f>
        <v>GUAYAQUIL</v>
      </c>
      <c r="D2577" s="53" t="s">
        <v>2385</v>
      </c>
      <c r="E2577" s="53" t="str">
        <f>IFERROR(VLOOKUP(D2577,[29]CODIGOS!$A$1:$I$1872,6,0),"CODIGO INVALIDO ")</f>
        <v>PORTETE</v>
      </c>
      <c r="F2577" s="53" t="str">
        <f>IFERROR(VLOOKUP(D2577,[29]CODIGOS!$A$1:$I$1872,7,0),"CODIGO INVALIDO ")</f>
        <v>SUBURBIO</v>
      </c>
      <c r="G2577" s="53" t="str">
        <f>IFERROR(VLOOKUP(D2577,[29]CODIGOS!$A$1:$I$1872,8,0),"CODIGO INVALIDO ")</f>
        <v>SUBURBIO 3</v>
      </c>
      <c r="H2577" s="53" t="s">
        <v>3135</v>
      </c>
      <c r="I2577" s="53">
        <v>-2.2022936952305798</v>
      </c>
      <c r="J2577" s="53">
        <v>-79.925665293475504</v>
      </c>
      <c r="K2577" s="246">
        <v>45363</v>
      </c>
      <c r="L2577" s="53" t="s">
        <v>32</v>
      </c>
      <c r="M2577" s="53" t="s">
        <v>17</v>
      </c>
      <c r="N2577" s="247" t="s">
        <v>3136</v>
      </c>
      <c r="O2577" s="247" t="s">
        <v>3137</v>
      </c>
      <c r="P2577" s="53">
        <v>11.38</v>
      </c>
      <c r="Q2577" s="53" t="s">
        <v>46</v>
      </c>
      <c r="R2577" s="53" t="s">
        <v>47</v>
      </c>
      <c r="S2577" s="53" t="s">
        <v>49</v>
      </c>
      <c r="T2577" s="53"/>
      <c r="U2577" s="53" t="s">
        <v>50</v>
      </c>
    </row>
    <row r="2578" spans="1:21" s="186" customFormat="1" ht="14.25" customHeight="1" x14ac:dyDescent="0.25">
      <c r="A2578" s="53" t="str">
        <f>IFERROR(VLOOKUP(D2578,[28]CODIGOS!$A$1:$I$1872,2,0),"CODIGO INVALIDO ")</f>
        <v>ZONA 8</v>
      </c>
      <c r="B2578" s="53" t="str">
        <f>IFERROR(VLOOKUP(D2578,[28]CODIGOS!$A$1:$I$1872,3,0),"CODIGO INVALIDO ")</f>
        <v>DMG</v>
      </c>
      <c r="C2578" s="53" t="str">
        <f>IFERROR(VLOOKUP(D2578,[28]CODIGOS!$A$1:$I$1872,4,0),"CODIGO INVALIDO ")</f>
        <v>GUAYAQUIL</v>
      </c>
      <c r="D2578" s="53" t="s">
        <v>3138</v>
      </c>
      <c r="E2578" s="53" t="str">
        <f>IFERROR(VLOOKUP(D2578,[29]CODIGOS!$A$1:$I$1872,6,0),"CODIGO INVALIDO ")</f>
        <v>PORTETE</v>
      </c>
      <c r="F2578" s="53" t="str">
        <f>IFERROR(VLOOKUP(D2578,[29]CODIGOS!$A$1:$I$1872,7,0),"CODIGO INVALIDO ")</f>
        <v>BATALLON DEL SUBURBIO</v>
      </c>
      <c r="G2578" s="53" t="str">
        <f>IFERROR(VLOOKUP(D2578,[29]CODIGOS!$A$1:$I$1872,8,0),"CODIGO INVALIDO ")</f>
        <v>BATALLON DEL SUBURBIO 1</v>
      </c>
      <c r="H2578" s="53" t="s">
        <v>3139</v>
      </c>
      <c r="I2578" s="53">
        <v>-2.2059505844498299</v>
      </c>
      <c r="J2578" s="53">
        <v>-79.929456647638503</v>
      </c>
      <c r="K2578" s="246">
        <v>45378</v>
      </c>
      <c r="L2578" s="53" t="s">
        <v>32</v>
      </c>
      <c r="M2578" s="53" t="s">
        <v>17</v>
      </c>
      <c r="N2578" s="247">
        <v>0.46388888888888885</v>
      </c>
      <c r="O2578" s="247" t="s">
        <v>3140</v>
      </c>
      <c r="P2578" s="53">
        <v>3.86</v>
      </c>
      <c r="Q2578" s="53" t="s">
        <v>46</v>
      </c>
      <c r="R2578" s="53" t="s">
        <v>47</v>
      </c>
      <c r="S2578" s="53" t="s">
        <v>1093</v>
      </c>
      <c r="T2578" s="53" t="s">
        <v>120</v>
      </c>
      <c r="U2578" s="53" t="s">
        <v>50</v>
      </c>
    </row>
    <row r="2579" spans="1:21" s="186" customFormat="1" ht="14.25" customHeight="1" x14ac:dyDescent="0.25">
      <c r="A2579" s="53" t="str">
        <f>IFERROR(VLOOKUP(D2579,[28]CODIGOS!$A$1:$I$1872,2,0),"CODIGO INVALIDO ")</f>
        <v>ZONA 8</v>
      </c>
      <c r="B2579" s="53" t="str">
        <f>IFERROR(VLOOKUP(D2579,[28]CODIGOS!$A$1:$I$1872,3,0),"CODIGO INVALIDO ")</f>
        <v>DMG</v>
      </c>
      <c r="C2579" s="53" t="str">
        <f>IFERROR(VLOOKUP(D2579,[28]CODIGOS!$A$1:$I$1872,4,0),"CODIGO INVALIDO ")</f>
        <v>GUAYAQUIL</v>
      </c>
      <c r="D2579" s="53" t="s">
        <v>3138</v>
      </c>
      <c r="E2579" s="53" t="str">
        <f>IFERROR(VLOOKUP(D2579,[29]CODIGOS!$A$1:$I$1872,6,0),"CODIGO INVALIDO ")</f>
        <v>PORTETE</v>
      </c>
      <c r="F2579" s="53" t="str">
        <f>IFERROR(VLOOKUP(D2579,[29]CODIGOS!$A$1:$I$1872,7,0),"CODIGO INVALIDO ")</f>
        <v>BATALLON DEL SUBURBIO</v>
      </c>
      <c r="G2579" s="53" t="str">
        <f>IFERROR(VLOOKUP(D2579,[29]CODIGOS!$A$1:$I$1872,8,0),"CODIGO INVALIDO ")</f>
        <v>BATALLON DEL SUBURBIO 1</v>
      </c>
      <c r="H2579" s="53" t="s">
        <v>3141</v>
      </c>
      <c r="I2579" s="53">
        <v>-2.2223424524114201</v>
      </c>
      <c r="J2579" s="53">
        <v>-80.089769495226804</v>
      </c>
      <c r="K2579" s="246">
        <v>45393</v>
      </c>
      <c r="L2579" s="53" t="s">
        <v>32</v>
      </c>
      <c r="M2579" s="53" t="s">
        <v>17</v>
      </c>
      <c r="N2579" s="247">
        <v>0.48958333333333331</v>
      </c>
      <c r="O2579" s="247" t="s">
        <v>3142</v>
      </c>
      <c r="P2579" s="53">
        <v>23</v>
      </c>
      <c r="Q2579" s="53" t="s">
        <v>46</v>
      </c>
      <c r="R2579" s="53" t="s">
        <v>47</v>
      </c>
      <c r="S2579" s="53" t="s">
        <v>187</v>
      </c>
      <c r="T2579" s="53"/>
      <c r="U2579" s="53" t="s">
        <v>50</v>
      </c>
    </row>
    <row r="2580" spans="1:21" s="186" customFormat="1" ht="14.25" customHeight="1" x14ac:dyDescent="0.25">
      <c r="A2580" s="53" t="str">
        <f>IFERROR(VLOOKUP(D2580,[28]CODIGOS!$A$1:$I$1872,2,0),"CODIGO INVALIDO ")</f>
        <v>ZONA 8</v>
      </c>
      <c r="B2580" s="53" t="str">
        <f>IFERROR(VLOOKUP(D2580,[28]CODIGOS!$A$1:$I$1872,3,0),"CODIGO INVALIDO ")</f>
        <v>DMG</v>
      </c>
      <c r="C2580" s="53" t="str">
        <f>IFERROR(VLOOKUP(D2580,[28]CODIGOS!$A$1:$I$1872,4,0),"CODIGO INVALIDO ")</f>
        <v>GUAYAQUIL</v>
      </c>
      <c r="D2580" s="53" t="s">
        <v>3143</v>
      </c>
      <c r="E2580" s="53" t="str">
        <f>IFERROR(VLOOKUP(D2580,[29]CODIGOS!$A$1:$I$1872,6,0),"CODIGO INVALIDO ")</f>
        <v>PASCUALES</v>
      </c>
      <c r="F2580" s="53" t="str">
        <f>IFERROR(VLOOKUP(D2580,[29]CODIGOS!$A$1:$I$1872,7,0),"CODIGO INVALIDO ")</f>
        <v>SAN FRANCISCO</v>
      </c>
      <c r="G2580" s="53" t="str">
        <f>IFERROR(VLOOKUP(D2580,[29]CODIGOS!$A$1:$I$1872,8,0),"CODIGO INVALIDO ")</f>
        <v>SAN FRANCISCO 1</v>
      </c>
      <c r="H2580" s="53" t="s">
        <v>3144</v>
      </c>
      <c r="I2580" s="53">
        <v>-2.0740678020027801</v>
      </c>
      <c r="J2580" s="53">
        <v>-79.941304300615201</v>
      </c>
      <c r="K2580" s="246">
        <v>45408</v>
      </c>
      <c r="L2580" s="53" t="s">
        <v>32</v>
      </c>
      <c r="M2580" s="53" t="s">
        <v>17</v>
      </c>
      <c r="N2580" s="247">
        <v>0.39583333333333331</v>
      </c>
      <c r="O2580" s="247" t="s">
        <v>3145</v>
      </c>
      <c r="P2580" s="53">
        <v>34.96</v>
      </c>
      <c r="Q2580" s="53" t="s">
        <v>46</v>
      </c>
      <c r="R2580" s="53" t="s">
        <v>47</v>
      </c>
      <c r="S2580" s="53" t="s">
        <v>49</v>
      </c>
      <c r="T2580" s="53"/>
      <c r="U2580" s="53" t="s">
        <v>50</v>
      </c>
    </row>
    <row r="2581" spans="1:21" s="186" customFormat="1" ht="14.25" customHeight="1" x14ac:dyDescent="0.25">
      <c r="A2581" s="53" t="str">
        <f>IFERROR(VLOOKUP(D2581,[28]CODIGOS!$A$1:$I$1872,2,0),"CODIGO INVALIDO ")</f>
        <v>ZONA 8</v>
      </c>
      <c r="B2581" s="53" t="str">
        <f>IFERROR(VLOOKUP(D2581,[28]CODIGOS!$A$1:$I$1872,3,0),"CODIGO INVALIDO ")</f>
        <v>DMG</v>
      </c>
      <c r="C2581" s="53" t="str">
        <f>IFERROR(VLOOKUP(D2581,[28]CODIGOS!$A$1:$I$1872,4,0),"CODIGO INVALIDO ")</f>
        <v>GUAYAQUIL</v>
      </c>
      <c r="D2581" s="53" t="s">
        <v>3146</v>
      </c>
      <c r="E2581" s="53" t="str">
        <f>IFERROR(VLOOKUP(D2581,[29]CODIGOS!$A$1:$I$1872,6,0),"CODIGO INVALIDO ")</f>
        <v>MODELO</v>
      </c>
      <c r="F2581" s="53" t="str">
        <f>IFERROR(VLOOKUP(D2581,[29]CODIGOS!$A$1:$I$1872,7,0),"CODIGO INVALIDO ")</f>
        <v>SAUCES</v>
      </c>
      <c r="G2581" s="53" t="str">
        <f>IFERROR(VLOOKUP(D2581,[29]CODIGOS!$A$1:$I$1872,8,0),"CODIGO INVALIDO ")</f>
        <v>SAUCES 2</v>
      </c>
      <c r="H2581" s="53" t="s">
        <v>3147</v>
      </c>
      <c r="I2581" s="53">
        <v>-2.1313189000000001</v>
      </c>
      <c r="J2581" s="53">
        <v>-79.887576460181194</v>
      </c>
      <c r="K2581" s="246">
        <v>45449</v>
      </c>
      <c r="L2581" s="53" t="s">
        <v>32</v>
      </c>
      <c r="M2581" s="53" t="s">
        <v>17</v>
      </c>
      <c r="N2581" s="247" t="s">
        <v>2380</v>
      </c>
      <c r="O2581" s="247" t="s">
        <v>3148</v>
      </c>
      <c r="P2581" s="53">
        <v>19.03</v>
      </c>
      <c r="Q2581" s="53" t="s">
        <v>46</v>
      </c>
      <c r="R2581" s="53" t="s">
        <v>47</v>
      </c>
      <c r="S2581" s="53" t="s">
        <v>49</v>
      </c>
      <c r="T2581" s="53"/>
      <c r="U2581" s="53" t="s">
        <v>50</v>
      </c>
    </row>
    <row r="2582" spans="1:21" s="186" customFormat="1" ht="14.25" customHeight="1" x14ac:dyDescent="0.25">
      <c r="A2582" s="53" t="str">
        <f>IFERROR(VLOOKUP(D2582,[28]CODIGOS!$A$1:$I$1872,2,0),"CODIGO INVALIDO ")</f>
        <v>ZONA 8</v>
      </c>
      <c r="B2582" s="53" t="str">
        <f>IFERROR(VLOOKUP(D2582,[28]CODIGOS!$A$1:$I$1872,3,0),"CODIGO INVALIDO ")</f>
        <v>DMG</v>
      </c>
      <c r="C2582" s="53" t="str">
        <f>IFERROR(VLOOKUP(D2582,[28]CODIGOS!$A$1:$I$1872,4,0),"CODIGO INVALIDO ")</f>
        <v>GUAYAQUIL</v>
      </c>
      <c r="D2582" s="53" t="s">
        <v>975</v>
      </c>
      <c r="E2582" s="53" t="str">
        <f>IFERROR(VLOOKUP(D2582,[29]CODIGOS!$A$1:$I$1872,6,0),"CODIGO INVALIDO ")</f>
        <v>PASCUALES</v>
      </c>
      <c r="F2582" s="53" t="str">
        <f>IFERROR(VLOOKUP(D2582,[29]CODIGOS!$A$1:$I$1872,7,0),"CODIGO INVALIDO ")</f>
        <v>PUENTE LUCIA</v>
      </c>
      <c r="G2582" s="53" t="str">
        <f>IFERROR(VLOOKUP(D2582,[29]CODIGOS!$A$1:$I$1872,8,0),"CODIGO INVALIDO ")</f>
        <v>PUENTE LUCIA 1</v>
      </c>
      <c r="H2582" s="53" t="s">
        <v>897</v>
      </c>
      <c r="I2582" s="53">
        <v>-2.98620468660862</v>
      </c>
      <c r="J2582" s="53">
        <v>-79.985095046903893</v>
      </c>
      <c r="K2582" s="246">
        <v>45490</v>
      </c>
      <c r="L2582" s="53" t="s">
        <v>32</v>
      </c>
      <c r="M2582" s="53" t="s">
        <v>17</v>
      </c>
      <c r="N2582" s="247" t="s">
        <v>3149</v>
      </c>
      <c r="O2582" s="247" t="s">
        <v>3150</v>
      </c>
      <c r="P2582" s="53">
        <v>25.2</v>
      </c>
      <c r="Q2582" s="53" t="s">
        <v>46</v>
      </c>
      <c r="R2582" s="53" t="s">
        <v>47</v>
      </c>
      <c r="S2582" s="53" t="s">
        <v>187</v>
      </c>
      <c r="T2582" s="53"/>
      <c r="U2582" s="53" t="s">
        <v>50</v>
      </c>
    </row>
    <row r="2583" spans="1:21" s="186" customFormat="1" ht="14.25" customHeight="1" x14ac:dyDescent="0.25">
      <c r="A2583" s="53" t="str">
        <f>IFERROR(VLOOKUP(D2583,[28]CODIGOS!$A$1:$I$1872,2,0),"CODIGO INVALIDO ")</f>
        <v>ZONA 8</v>
      </c>
      <c r="B2583" s="53" t="str">
        <f>IFERROR(VLOOKUP(D2583,[28]CODIGOS!$A$1:$I$1872,3,0),"CODIGO INVALIDO ")</f>
        <v>DMG</v>
      </c>
      <c r="C2583" s="53" t="str">
        <f>IFERROR(VLOOKUP(D2583,[28]CODIGOS!$A$1:$I$1872,4,0),"CODIGO INVALIDO ")</f>
        <v>GUAYAQUIL</v>
      </c>
      <c r="D2583" s="53" t="s">
        <v>975</v>
      </c>
      <c r="E2583" s="53" t="str">
        <f>IFERROR(VLOOKUP(D2583,[29]CODIGOS!$A$1:$I$1872,6,0),"CODIGO INVALIDO ")</f>
        <v>PASCUALES</v>
      </c>
      <c r="F2583" s="53" t="str">
        <f>IFERROR(VLOOKUP(D2583,[29]CODIGOS!$A$1:$I$1872,7,0),"CODIGO INVALIDO ")</f>
        <v>PUENTE LUCIA</v>
      </c>
      <c r="G2583" s="53" t="str">
        <f>IFERROR(VLOOKUP(D2583,[29]CODIGOS!$A$1:$I$1872,8,0),"CODIGO INVALIDO ")</f>
        <v>PUENTE LUCIA 1</v>
      </c>
      <c r="H2583" s="53" t="s">
        <v>897</v>
      </c>
      <c r="I2583" s="53">
        <v>-2.98620468660862</v>
      </c>
      <c r="J2583" s="53">
        <v>-79.985095046903893</v>
      </c>
      <c r="K2583" s="246">
        <v>45502</v>
      </c>
      <c r="L2583" s="53" t="s">
        <v>32</v>
      </c>
      <c r="M2583" s="53" t="s">
        <v>17</v>
      </c>
      <c r="N2583" s="247" t="s">
        <v>3083</v>
      </c>
      <c r="O2583" s="247" t="s">
        <v>3151</v>
      </c>
      <c r="P2583" s="53">
        <v>22</v>
      </c>
      <c r="Q2583" s="53" t="s">
        <v>46</v>
      </c>
      <c r="R2583" s="53" t="s">
        <v>109</v>
      </c>
      <c r="S2583" s="53" t="s">
        <v>372</v>
      </c>
      <c r="T2583" s="53"/>
      <c r="U2583" s="53" t="s">
        <v>50</v>
      </c>
    </row>
    <row r="2584" spans="1:21" s="186" customFormat="1" ht="14.25" customHeight="1" x14ac:dyDescent="0.25">
      <c r="A2584" s="53" t="str">
        <f>IFERROR(VLOOKUP(D2584,[28]CODIGOS!$A$1:$I$1872,2,0),"CODIGO INVALIDO ")</f>
        <v>ZONA 8</v>
      </c>
      <c r="B2584" s="53" t="str">
        <f>IFERROR(VLOOKUP(D2584,[28]CODIGOS!$A$1:$I$1872,3,0),"CODIGO INVALIDO ")</f>
        <v>DMG</v>
      </c>
      <c r="C2584" s="53" t="str">
        <f>IFERROR(VLOOKUP(D2584,[28]CODIGOS!$A$1:$I$1872,4,0),"CODIGO INVALIDO ")</f>
        <v>GUAYAQUIL</v>
      </c>
      <c r="D2584" s="53" t="s">
        <v>493</v>
      </c>
      <c r="E2584" s="53" t="str">
        <f>IFERROR(VLOOKUP(D2584,[29]CODIGOS!$A$1:$I$1872,6,0),"CODIGO INVALIDO ")</f>
        <v>CEIBOS</v>
      </c>
      <c r="F2584" s="53" t="str">
        <f>IFERROR(VLOOKUP(D2584,[29]CODIGOS!$A$1:$I$1872,7,0),"CODIGO INVALIDO ")</f>
        <v>PUERTO HONDO</v>
      </c>
      <c r="G2584" s="53" t="str">
        <f>IFERROR(VLOOKUP(D2584,[29]CODIGOS!$A$1:$I$1872,8,0),"CODIGO INVALIDO ")</f>
        <v>PUERTO HONDO 1</v>
      </c>
      <c r="H2584" s="53" t="s">
        <v>3152</v>
      </c>
      <c r="I2584" s="53">
        <v>-2.1731014850116201</v>
      </c>
      <c r="J2584" s="53">
        <v>-80.092463470646095</v>
      </c>
      <c r="K2584" s="246">
        <v>45539</v>
      </c>
      <c r="L2584" s="53" t="s">
        <v>32</v>
      </c>
      <c r="M2584" s="53" t="s">
        <v>17</v>
      </c>
      <c r="N2584" s="247" t="s">
        <v>3153</v>
      </c>
      <c r="O2584" s="247" t="s">
        <v>3154</v>
      </c>
      <c r="P2584" s="53">
        <v>12.36</v>
      </c>
      <c r="Q2584" s="53" t="s">
        <v>46</v>
      </c>
      <c r="R2584" s="53" t="s">
        <v>47</v>
      </c>
      <c r="S2584" s="53" t="s">
        <v>75</v>
      </c>
      <c r="T2584" s="53" t="s">
        <v>467</v>
      </c>
      <c r="U2584" s="53" t="s">
        <v>50</v>
      </c>
    </row>
    <row r="2585" spans="1:21" s="186" customFormat="1" ht="14.25" customHeight="1" x14ac:dyDescent="0.25">
      <c r="A2585" s="53" t="str">
        <f>IFERROR(VLOOKUP(D2585,[28]CODIGOS!$A$1:$I$1872,2,0),"CODIGO INVALIDO ")</f>
        <v>ZONA 8</v>
      </c>
      <c r="B2585" s="53" t="str">
        <f>IFERROR(VLOOKUP(D2585,[28]CODIGOS!$A$1:$I$1872,3,0),"CODIGO INVALIDO ")</f>
        <v>DMG</v>
      </c>
      <c r="C2585" s="53" t="str">
        <f>IFERROR(VLOOKUP(D2585,[28]CODIGOS!$A$1:$I$1872,4,0),"CODIGO INVALIDO ")</f>
        <v>GUAYAQUIL</v>
      </c>
      <c r="D2585" s="53" t="s">
        <v>3155</v>
      </c>
      <c r="E2585" s="53" t="str">
        <f>IFERROR(VLOOKUP(D2585,[29]CODIGOS!$A$1:$I$1872,6,0),"CODIGO INVALIDO ")</f>
        <v>FLORIDA</v>
      </c>
      <c r="F2585" s="53" t="str">
        <f>IFERROR(VLOOKUP(D2585,[29]CODIGOS!$A$1:$I$1872,7,0),"CODIGO INVALIDO ")</f>
        <v>MARTHA DE ROLDOS</v>
      </c>
      <c r="G2585" s="53" t="str">
        <f>IFERROR(VLOOKUP(D2585,[29]CODIGOS!$A$1:$I$1872,8,0),"CODIGO INVALIDO ")</f>
        <v>MARTHA DE ROLDOS 1</v>
      </c>
      <c r="H2585" s="53" t="s">
        <v>3156</v>
      </c>
      <c r="I2585" s="53">
        <v>-2.1408109857205</v>
      </c>
      <c r="J2585" s="53">
        <v>-79.924147389273003</v>
      </c>
      <c r="K2585" s="246">
        <v>45541</v>
      </c>
      <c r="L2585" s="53" t="s">
        <v>32</v>
      </c>
      <c r="M2585" s="53" t="s">
        <v>17</v>
      </c>
      <c r="N2585" s="247" t="s">
        <v>3157</v>
      </c>
      <c r="O2585" s="247" t="s">
        <v>3158</v>
      </c>
      <c r="P2585" s="53">
        <v>34.130000000000003</v>
      </c>
      <c r="Q2585" s="53" t="s">
        <v>46</v>
      </c>
      <c r="R2585" s="53" t="s">
        <v>47</v>
      </c>
      <c r="S2585" s="53" t="s">
        <v>49</v>
      </c>
      <c r="T2585" s="53"/>
      <c r="U2585" s="53" t="s">
        <v>50</v>
      </c>
    </row>
    <row r="2586" spans="1:21" s="186" customFormat="1" ht="14.25" customHeight="1" x14ac:dyDescent="0.25">
      <c r="A2586" s="53" t="str">
        <f>IFERROR(VLOOKUP(D2586,[28]CODIGOS!$A$1:$I$1872,2,0),"CODIGO INVALIDO ")</f>
        <v>ZONA 8</v>
      </c>
      <c r="B2586" s="53" t="str">
        <f>IFERROR(VLOOKUP(D2586,[28]CODIGOS!$A$1:$I$1872,3,0),"CODIGO INVALIDO ")</f>
        <v>DMG</v>
      </c>
      <c r="C2586" s="53" t="str">
        <f>IFERROR(VLOOKUP(D2586,[28]CODIGOS!$A$1:$I$1872,4,0),"CODIGO INVALIDO ")</f>
        <v>GUAYAQUIL</v>
      </c>
      <c r="D2586" s="53" t="s">
        <v>2385</v>
      </c>
      <c r="E2586" s="53" t="str">
        <f>IFERROR(VLOOKUP(D2586,[29]CODIGOS!$A$1:$I$1872,6,0),"CODIGO INVALIDO ")</f>
        <v>PORTETE</v>
      </c>
      <c r="F2586" s="53" t="str">
        <f>IFERROR(VLOOKUP(D2586,[29]CODIGOS!$A$1:$I$1872,7,0),"CODIGO INVALIDO ")</f>
        <v>SUBURBIO</v>
      </c>
      <c r="G2586" s="53" t="str">
        <f>IFERROR(VLOOKUP(D2586,[29]CODIGOS!$A$1:$I$1872,8,0),"CODIGO INVALIDO ")</f>
        <v>SUBURBIO 3</v>
      </c>
      <c r="H2586" s="53" t="s">
        <v>3135</v>
      </c>
      <c r="I2586" s="53">
        <v>-2.20546479165926</v>
      </c>
      <c r="J2586" s="53">
        <v>-79.931148290634098</v>
      </c>
      <c r="K2586" s="246">
        <v>45544</v>
      </c>
      <c r="L2586" s="53" t="s">
        <v>32</v>
      </c>
      <c r="M2586" s="53" t="s">
        <v>17</v>
      </c>
      <c r="N2586" s="247" t="s">
        <v>3159</v>
      </c>
      <c r="O2586" s="247" t="s">
        <v>3160</v>
      </c>
      <c r="P2586" s="53">
        <v>17.37</v>
      </c>
      <c r="Q2586" s="53" t="s">
        <v>46</v>
      </c>
      <c r="R2586" s="53" t="s">
        <v>47</v>
      </c>
      <c r="S2586" s="53" t="s">
        <v>49</v>
      </c>
      <c r="T2586" s="53"/>
      <c r="U2586" s="53" t="s">
        <v>50</v>
      </c>
    </row>
    <row r="2587" spans="1:21" s="186" customFormat="1" ht="14.25" customHeight="1" x14ac:dyDescent="0.25">
      <c r="A2587" s="53" t="str">
        <f>IFERROR(VLOOKUP(D2587,[28]CODIGOS!$A$1:$I$1872,2,0),"CODIGO INVALIDO ")</f>
        <v>ZONA 8</v>
      </c>
      <c r="B2587" s="53" t="str">
        <f>IFERROR(VLOOKUP(D2587,[28]CODIGOS!$A$1:$I$1872,3,0),"CODIGO INVALIDO ")</f>
        <v>DMG</v>
      </c>
      <c r="C2587" s="53" t="str">
        <f>IFERROR(VLOOKUP(D2587,[28]CODIGOS!$A$1:$I$1872,4,0),"CODIGO INVALIDO ")</f>
        <v>GUAYAQUIL</v>
      </c>
      <c r="D2587" s="53" t="s">
        <v>3161</v>
      </c>
      <c r="E2587" s="53" t="str">
        <f>IFERROR(VLOOKUP(D2587,[29]CODIGOS!$A$1:$I$1872,6,0),"CODIGO INVALIDO ")</f>
        <v>PASCUALES</v>
      </c>
      <c r="F2587" s="53" t="str">
        <f>IFERROR(VLOOKUP(D2587,[29]CODIGOS!$A$1:$I$1872,7,0),"CODIGO INVALIDO ")</f>
        <v>ORQUIDEAS</v>
      </c>
      <c r="G2587" s="53" t="str">
        <f>IFERROR(VLOOKUP(D2587,[29]CODIGOS!$A$1:$I$1872,8,0),"CODIGO INVALIDO ")</f>
        <v>ORQUIDEAS 2</v>
      </c>
      <c r="H2587" s="53" t="s">
        <v>3162</v>
      </c>
      <c r="I2587" s="53">
        <v>-2.0877936962623398</v>
      </c>
      <c r="J2587" s="53">
        <v>-79.901496328012499</v>
      </c>
      <c r="K2587" s="246">
        <v>45591</v>
      </c>
      <c r="L2587" s="53" t="s">
        <v>32</v>
      </c>
      <c r="M2587" s="53" t="s">
        <v>17</v>
      </c>
      <c r="N2587" s="247" t="s">
        <v>3163</v>
      </c>
      <c r="O2587" s="247" t="s">
        <v>3164</v>
      </c>
      <c r="P2587" s="53">
        <v>60</v>
      </c>
      <c r="Q2587" s="53" t="s">
        <v>46</v>
      </c>
      <c r="R2587" s="53" t="s">
        <v>47</v>
      </c>
      <c r="S2587" s="53" t="s">
        <v>165</v>
      </c>
      <c r="T2587" s="53" t="s">
        <v>467</v>
      </c>
      <c r="U2587" s="53" t="s">
        <v>50</v>
      </c>
    </row>
    <row r="2588" spans="1:21" s="186" customFormat="1" ht="14.25" customHeight="1" x14ac:dyDescent="0.25">
      <c r="A2588" s="53" t="str">
        <f>IFERROR(VLOOKUP(D2588,[28]CODIGOS!$A$1:$I$1872,2,0),"CODIGO INVALIDO ")</f>
        <v>ZONA 8</v>
      </c>
      <c r="B2588" s="53" t="str">
        <f>IFERROR(VLOOKUP(D2588,[28]CODIGOS!$A$1:$I$1872,3,0),"CODIGO INVALIDO ")</f>
        <v>DMG</v>
      </c>
      <c r="C2588" s="53" t="str">
        <f>IFERROR(VLOOKUP(D2588,[28]CODIGOS!$A$1:$I$1872,4,0),"CODIGO INVALIDO ")</f>
        <v>DURAN</v>
      </c>
      <c r="D2588" s="53" t="s">
        <v>3165</v>
      </c>
      <c r="E2588" s="53" t="str">
        <f>IFERROR(VLOOKUP(D2588,[29]CODIGOS!$A$1:$I$1872,6,0),"CODIGO INVALIDO ")</f>
        <v>DURAN</v>
      </c>
      <c r="F2588" s="53" t="str">
        <f>IFERROR(VLOOKUP(D2588,[29]CODIGOS!$A$1:$I$1872,7,0),"CODIGO INVALIDO ")</f>
        <v>RECREO</v>
      </c>
      <c r="G2588" s="53" t="str">
        <f>IFERROR(VLOOKUP(D2588,[29]CODIGOS!$A$1:$I$1872,8,0),"CODIGO INVALIDO ")</f>
        <v>RECREO 2</v>
      </c>
      <c r="H2588" s="53" t="s">
        <v>3166</v>
      </c>
      <c r="I2588" s="53">
        <v>-2.1808440678432301</v>
      </c>
      <c r="J2588" s="53">
        <v>-79.805915951728807</v>
      </c>
      <c r="K2588" s="246">
        <v>45592</v>
      </c>
      <c r="L2588" s="53" t="s">
        <v>32</v>
      </c>
      <c r="M2588" s="53" t="s">
        <v>17</v>
      </c>
      <c r="N2588" s="247" t="s">
        <v>3167</v>
      </c>
      <c r="O2588" s="247" t="s">
        <v>3168</v>
      </c>
      <c r="P2588" s="53">
        <v>13.58</v>
      </c>
      <c r="Q2588" s="53" t="s">
        <v>46</v>
      </c>
      <c r="R2588" s="53" t="s">
        <v>109</v>
      </c>
      <c r="S2588" s="53" t="s">
        <v>65</v>
      </c>
      <c r="T2588" s="53"/>
      <c r="U2588" s="53" t="s">
        <v>50</v>
      </c>
    </row>
    <row r="2589" spans="1:21" s="186" customFormat="1" ht="14.25" customHeight="1" x14ac:dyDescent="0.25">
      <c r="A2589" s="53" t="str">
        <f>IFERROR(VLOOKUP(D2589,[28]CODIGOS!$A$1:$I$1872,2,0),"CODIGO INVALIDO ")</f>
        <v>ZONA 8</v>
      </c>
      <c r="B2589" s="53" t="str">
        <f>IFERROR(VLOOKUP(D2589,[28]CODIGOS!$A$1:$I$1872,3,0),"CODIGO INVALIDO ")</f>
        <v>DMG</v>
      </c>
      <c r="C2589" s="53" t="str">
        <f>IFERROR(VLOOKUP(D2589,[28]CODIGOS!$A$1:$I$1872,4,0),"CODIGO INVALIDO ")</f>
        <v>GUAYAQUIL</v>
      </c>
      <c r="D2589" s="53" t="s">
        <v>3169</v>
      </c>
      <c r="E2589" s="53" t="str">
        <f>IFERROR(VLOOKUP(D2589,[29]CODIGOS!$A$1:$I$1872,6,0),"CODIGO INVALIDO ")</f>
        <v>ESTEROS</v>
      </c>
      <c r="F2589" s="53" t="str">
        <f>IFERROR(VLOOKUP(D2589,[29]CODIGOS!$A$1:$I$1872,7,0),"CODIGO INVALIDO ")</f>
        <v>TRINITARIA SUR</v>
      </c>
      <c r="G2589" s="53" t="str">
        <f>IFERROR(VLOOKUP(D2589,[29]CODIGOS!$A$1:$I$1872,8,0),"CODIGO INVALIDO ")</f>
        <v>TRINITARIA SUR 2</v>
      </c>
      <c r="H2589" s="53" t="s">
        <v>3170</v>
      </c>
      <c r="I2589" s="53">
        <v>-2.2398180697462098</v>
      </c>
      <c r="J2589" s="53">
        <v>-79.918625070525295</v>
      </c>
      <c r="K2589" s="246">
        <v>45603</v>
      </c>
      <c r="L2589" s="53" t="s">
        <v>32</v>
      </c>
      <c r="M2589" s="53" t="s">
        <v>17</v>
      </c>
      <c r="N2589" s="247" t="s">
        <v>207</v>
      </c>
      <c r="O2589" s="247" t="s">
        <v>3171</v>
      </c>
      <c r="P2589" s="53">
        <v>2.5299999999999998</v>
      </c>
      <c r="Q2589" s="53" t="s">
        <v>46</v>
      </c>
      <c r="R2589" s="53" t="s">
        <v>47</v>
      </c>
      <c r="S2589" s="53" t="s">
        <v>187</v>
      </c>
      <c r="T2589" s="53"/>
      <c r="U2589" s="53" t="s">
        <v>50</v>
      </c>
    </row>
    <row r="2590" spans="1:21" s="186" customFormat="1" ht="14.25" customHeight="1" x14ac:dyDescent="0.25">
      <c r="A2590" s="53" t="str">
        <f>IFERROR(VLOOKUP(D2590,[28]CODIGOS!$A$1:$I$1872,2,0),"CODIGO INVALIDO ")</f>
        <v>ZONA 8</v>
      </c>
      <c r="B2590" s="53" t="str">
        <f>IFERROR(VLOOKUP(D2590,[28]CODIGOS!$A$1:$I$1872,3,0),"CODIGO INVALIDO ")</f>
        <v>DMG</v>
      </c>
      <c r="C2590" s="53" t="str">
        <f>IFERROR(VLOOKUP(D2590,[28]CODIGOS!$A$1:$I$1872,4,0),"CODIGO INVALIDO ")</f>
        <v>GUAYAQUIL</v>
      </c>
      <c r="D2590" s="53" t="s">
        <v>3155</v>
      </c>
      <c r="E2590" s="53" t="str">
        <f>IFERROR(VLOOKUP(D2590,[29]CODIGOS!$A$1:$I$1872,6,0),"CODIGO INVALIDO ")</f>
        <v>FLORIDA</v>
      </c>
      <c r="F2590" s="53" t="str">
        <f>IFERROR(VLOOKUP(D2590,[29]CODIGOS!$A$1:$I$1872,7,0),"CODIGO INVALIDO ")</f>
        <v>MARTHA DE ROLDOS</v>
      </c>
      <c r="G2590" s="53" t="str">
        <f>IFERROR(VLOOKUP(D2590,[29]CODIGOS!$A$1:$I$1872,8,0),"CODIGO INVALIDO ")</f>
        <v>MARTHA DE ROLDOS 1</v>
      </c>
      <c r="H2590" s="53" t="s">
        <v>3156</v>
      </c>
      <c r="I2590" s="53">
        <v>-2.1596860499999999</v>
      </c>
      <c r="J2590" s="53">
        <v>-79.918747430423707</v>
      </c>
      <c r="K2590" s="246">
        <v>45604</v>
      </c>
      <c r="L2590" s="53" t="s">
        <v>32</v>
      </c>
      <c r="M2590" s="53" t="s">
        <v>17</v>
      </c>
      <c r="N2590" s="247" t="s">
        <v>3172</v>
      </c>
      <c r="O2590" s="247" t="s">
        <v>3173</v>
      </c>
      <c r="P2590" s="53">
        <v>8.9</v>
      </c>
      <c r="Q2590" s="53" t="s">
        <v>46</v>
      </c>
      <c r="R2590" s="53" t="s">
        <v>47</v>
      </c>
      <c r="S2590" s="53" t="s">
        <v>49</v>
      </c>
      <c r="T2590" s="53"/>
      <c r="U2590" s="53" t="s">
        <v>50</v>
      </c>
    </row>
    <row r="2591" spans="1:21" s="186" customFormat="1" ht="14.25" customHeight="1" x14ac:dyDescent="0.25">
      <c r="A2591" s="53" t="str">
        <f>IFERROR(VLOOKUP(D2591,[28]CODIGOS!$A$1:$I$1872,2,0),"CODIGO INVALIDO ")</f>
        <v>ZONA 8</v>
      </c>
      <c r="B2591" s="53" t="str">
        <f>IFERROR(VLOOKUP(D2591,[28]CODIGOS!$A$1:$I$1872,3,0),"CODIGO INVALIDO ")</f>
        <v>DMG</v>
      </c>
      <c r="C2591" s="53" t="str">
        <f>IFERROR(VLOOKUP(D2591,[28]CODIGOS!$A$1:$I$1872,4,0),"CODIGO INVALIDO ")</f>
        <v>GUAYAQUIL</v>
      </c>
      <c r="D2591" s="53" t="s">
        <v>3174</v>
      </c>
      <c r="E2591" s="53" t="str">
        <f>IFERROR(VLOOKUP(D2591,[29]CODIGOS!$A$1:$I$1872,6,0),"CODIGO INVALIDO ")</f>
        <v>NUEVA PROSPERINA</v>
      </c>
      <c r="F2591" s="53" t="str">
        <f>IFERROR(VLOOKUP(D2591,[29]CODIGOS!$A$1:$I$1872,7,0),"CODIGO INVALIDO ")</f>
        <v>FLOR DE BASTION</v>
      </c>
      <c r="G2591" s="53" t="str">
        <f>IFERROR(VLOOKUP(D2591,[29]CODIGOS!$A$1:$I$1872,8,0),"CODIGO INVALIDO ")</f>
        <v>FLOR DE BASTION 1</v>
      </c>
      <c r="H2591" s="53" t="s">
        <v>3175</v>
      </c>
      <c r="I2591" s="53">
        <v>-2.08697056272409</v>
      </c>
      <c r="J2591" s="53">
        <v>-79.962703331480995</v>
      </c>
      <c r="K2591" s="246">
        <v>45607</v>
      </c>
      <c r="L2591" s="53" t="s">
        <v>32</v>
      </c>
      <c r="M2591" s="53" t="s">
        <v>17</v>
      </c>
      <c r="N2591" s="247" t="s">
        <v>310</v>
      </c>
      <c r="O2591" s="247" t="s">
        <v>3176</v>
      </c>
      <c r="P2591" s="53">
        <v>38.26</v>
      </c>
      <c r="Q2591" s="53" t="s">
        <v>46</v>
      </c>
      <c r="R2591" s="53" t="s">
        <v>47</v>
      </c>
      <c r="S2591" s="53" t="s">
        <v>49</v>
      </c>
      <c r="T2591" s="53"/>
      <c r="U2591" s="53" t="s">
        <v>50</v>
      </c>
    </row>
    <row r="2592" spans="1:21" s="186" customFormat="1" ht="14.25" customHeight="1" x14ac:dyDescent="0.25">
      <c r="A2592" s="53" t="str">
        <f>IFERROR(VLOOKUP(D2592,[28]CODIGOS!$A$1:$I$1872,2,0),"CODIGO INVALIDO ")</f>
        <v>ZONA 8</v>
      </c>
      <c r="B2592" s="53" t="str">
        <f>IFERROR(VLOOKUP(D2592,[28]CODIGOS!$A$1:$I$1872,3,0),"CODIGO INVALIDO ")</f>
        <v>DMG</v>
      </c>
      <c r="C2592" s="53" t="str">
        <f>IFERROR(VLOOKUP(D2592,[28]CODIGOS!$A$1:$I$1872,4,0),"CODIGO INVALIDO ")</f>
        <v>DURAN</v>
      </c>
      <c r="D2592" s="53" t="s">
        <v>3177</v>
      </c>
      <c r="E2592" s="53" t="str">
        <f>IFERROR(VLOOKUP(D2592,[29]CODIGOS!$A$1:$I$1872,6,0),"CODIGO INVALIDO ")</f>
        <v>DURAN</v>
      </c>
      <c r="F2592" s="53" t="str">
        <f>IFERROR(VLOOKUP(D2592,[29]CODIGOS!$A$1:$I$1872,7,0),"CODIGO INVALIDO ")</f>
        <v>RECREO</v>
      </c>
      <c r="G2592" s="53" t="str">
        <f>IFERROR(VLOOKUP(D2592,[29]CODIGOS!$A$1:$I$1872,8,0),"CODIGO INVALIDO ")</f>
        <v>RECREO 5</v>
      </c>
      <c r="H2592" s="53" t="s">
        <v>3178</v>
      </c>
      <c r="I2592" s="53">
        <v>-2.1647264000000002</v>
      </c>
      <c r="J2592" s="53">
        <v>-79.7941912</v>
      </c>
      <c r="K2592" s="246">
        <v>45616</v>
      </c>
      <c r="L2592" s="53" t="s">
        <v>32</v>
      </c>
      <c r="M2592" s="53" t="s">
        <v>17</v>
      </c>
      <c r="N2592" s="247" t="s">
        <v>3136</v>
      </c>
      <c r="O2592" s="247" t="s">
        <v>3179</v>
      </c>
      <c r="P2592" s="53">
        <v>19.559999999999999</v>
      </c>
      <c r="Q2592" s="53" t="s">
        <v>46</v>
      </c>
      <c r="R2592" s="53" t="s">
        <v>47</v>
      </c>
      <c r="S2592" s="53" t="s">
        <v>467</v>
      </c>
      <c r="T2592" s="53"/>
      <c r="U2592" s="53" t="s">
        <v>50</v>
      </c>
    </row>
    <row r="2593" spans="1:21" s="186" customFormat="1" ht="14.25" customHeight="1" x14ac:dyDescent="0.25">
      <c r="A2593" s="53" t="str">
        <f>IFERROR(VLOOKUP(D2593,[28]CODIGOS!$A$1:$I$1872,2,0),"CODIGO INVALIDO ")</f>
        <v>ZONA 8</v>
      </c>
      <c r="B2593" s="53" t="str">
        <f>IFERROR(VLOOKUP(D2593,[28]CODIGOS!$A$1:$I$1872,3,0),"CODIGO INVALIDO ")</f>
        <v>DMG</v>
      </c>
      <c r="C2593" s="53" t="str">
        <f>IFERROR(VLOOKUP(D2593,[28]CODIGOS!$A$1:$I$1872,4,0),"CODIGO INVALIDO ")</f>
        <v>DURAN</v>
      </c>
      <c r="D2593" s="53" t="s">
        <v>3180</v>
      </c>
      <c r="E2593" s="53" t="str">
        <f>IFERROR(VLOOKUP(D2593,[29]CODIGOS!$A$1:$I$1872,6,0),"CODIGO INVALIDO ")</f>
        <v>DURAN</v>
      </c>
      <c r="F2593" s="53" t="str">
        <f>IFERROR(VLOOKUP(D2593,[29]CODIGOS!$A$1:$I$1872,7,0),"CODIGO INVALIDO ")</f>
        <v>RECREO</v>
      </c>
      <c r="G2593" s="53" t="str">
        <f>IFERROR(VLOOKUP(D2593,[29]CODIGOS!$A$1:$I$1872,8,0),"CODIGO INVALIDO ")</f>
        <v>RECREO 6</v>
      </c>
      <c r="H2593" s="53" t="s">
        <v>3178</v>
      </c>
      <c r="I2593" s="53">
        <v>-2.1636164999999998</v>
      </c>
      <c r="J2593" s="53">
        <v>-79.792958034058699</v>
      </c>
      <c r="K2593" s="246">
        <v>45616</v>
      </c>
      <c r="L2593" s="53" t="s">
        <v>32</v>
      </c>
      <c r="M2593" s="53" t="s">
        <v>17</v>
      </c>
      <c r="N2593" s="247" t="s">
        <v>485</v>
      </c>
      <c r="O2593" s="247" t="s">
        <v>3181</v>
      </c>
      <c r="P2593" s="53">
        <v>8.41</v>
      </c>
      <c r="Q2593" s="53" t="s">
        <v>46</v>
      </c>
      <c r="R2593" s="53" t="s">
        <v>47</v>
      </c>
      <c r="S2593" s="53" t="s">
        <v>448</v>
      </c>
      <c r="T2593" s="53"/>
      <c r="U2593" s="53" t="s">
        <v>50</v>
      </c>
    </row>
    <row r="2594" spans="1:21" s="186" customFormat="1" ht="14.25" customHeight="1" x14ac:dyDescent="0.25">
      <c r="A2594" s="53" t="str">
        <f>IFERROR(VLOOKUP(D2594,[28]CODIGOS!$A$1:$I$1872,2,0),"CODIGO INVALIDO ")</f>
        <v>ZONA 9</v>
      </c>
      <c r="B2594" s="53" t="str">
        <f>IFERROR(VLOOKUP(D2594,[28]CODIGOS!$A$1:$I$1872,3,0),"CODIGO INVALIDO ")</f>
        <v>DMQ</v>
      </c>
      <c r="C2594" s="53" t="str">
        <f>IFERROR(VLOOKUP(D2594,[28]CODIGOS!$A$1:$I$1872,4,0),"CODIGO INVALIDO ")</f>
        <v>QUITO</v>
      </c>
      <c r="D2594" s="53" t="s">
        <v>576</v>
      </c>
      <c r="E2594" s="53" t="str">
        <f>IFERROR(VLOOKUP(D2594,[29]CODIGOS!$A$1:$I$1872,6,0),"CODIGO INVALIDO ")</f>
        <v>TUMBACO</v>
      </c>
      <c r="F2594" s="53" t="str">
        <f>IFERROR(VLOOKUP(D2594,[29]CODIGOS!$A$1:$I$1872,7,0),"CODIGO INVALIDO ")</f>
        <v>TUMBACO</v>
      </c>
      <c r="G2594" s="53" t="str">
        <f>IFERROR(VLOOKUP(D2594,[29]CODIGOS!$A$1:$I$1872,8,0),"CODIGO INVALIDO ")</f>
        <v>TUMBACO 2</v>
      </c>
      <c r="H2594" s="53" t="s">
        <v>3182</v>
      </c>
      <c r="I2594" s="53">
        <v>-0.20326273720490201</v>
      </c>
      <c r="J2594" s="53">
        <v>-78.376421928405705</v>
      </c>
      <c r="K2594" s="246">
        <v>45294</v>
      </c>
      <c r="L2594" s="53" t="s">
        <v>42</v>
      </c>
      <c r="M2594" s="53" t="s">
        <v>17</v>
      </c>
      <c r="N2594" s="247">
        <v>0.6875</v>
      </c>
      <c r="O2594" s="247">
        <v>0.72916666666666663</v>
      </c>
      <c r="P2594" s="53">
        <v>7.5</v>
      </c>
      <c r="Q2594" s="53" t="s">
        <v>46</v>
      </c>
      <c r="R2594" s="53" t="s">
        <v>47</v>
      </c>
      <c r="S2594" s="53" t="s">
        <v>382</v>
      </c>
      <c r="T2594" s="53"/>
      <c r="U2594" s="53" t="s">
        <v>50</v>
      </c>
    </row>
    <row r="2595" spans="1:21" s="186" customFormat="1" ht="14.25" customHeight="1" x14ac:dyDescent="0.25">
      <c r="A2595" s="53" t="str">
        <f>IFERROR(VLOOKUP(D2595,[28]CODIGOS!$A$1:$I$1872,2,0),"CODIGO INVALIDO ")</f>
        <v>ZONA 2</v>
      </c>
      <c r="B2595" s="53" t="str">
        <f>IFERROR(VLOOKUP(D2595,[28]CODIGOS!$A$1:$I$1872,3,0),"CODIGO INVALIDO ")</f>
        <v>PICHINCHA</v>
      </c>
      <c r="C2595" s="53" t="str">
        <f>IFERROR(VLOOKUP(D2595,[28]CODIGOS!$A$1:$I$1872,4,0),"CODIGO INVALIDO ")</f>
        <v>CAYAMBE</v>
      </c>
      <c r="D2595" s="53" t="s">
        <v>3183</v>
      </c>
      <c r="E2595" s="53" t="str">
        <f>IFERROR(VLOOKUP(D2595,[29]CODIGOS!$A$1:$I$1872,6,0),"CODIGO INVALIDO ")</f>
        <v>CAYAMBE</v>
      </c>
      <c r="F2595" s="53" t="str">
        <f>IFERROR(VLOOKUP(D2595,[29]CODIGOS!$A$1:$I$1872,7,0),"CODIGO INVALIDO ")</f>
        <v>CUSUBAMBA</v>
      </c>
      <c r="G2595" s="53" t="str">
        <f>IFERROR(VLOOKUP(D2595,[29]CODIGOS!$A$1:$I$1872,8,0),"CODIGO INVALIDO ")</f>
        <v>CUSUBAMBA 1</v>
      </c>
      <c r="H2595" s="53" t="s">
        <v>3184</v>
      </c>
      <c r="I2595" s="53">
        <v>-4.8655467529154998E-2</v>
      </c>
      <c r="J2595" s="53">
        <v>-78.285563913618603</v>
      </c>
      <c r="K2595" s="246">
        <v>45294</v>
      </c>
      <c r="L2595" s="53" t="s">
        <v>42</v>
      </c>
      <c r="M2595" s="53" t="s">
        <v>17</v>
      </c>
      <c r="N2595" s="247">
        <v>0.58333333333333337</v>
      </c>
      <c r="O2595" s="247">
        <v>0.72916666666666663</v>
      </c>
      <c r="P2595" s="53">
        <v>6.57</v>
      </c>
      <c r="Q2595" s="53" t="s">
        <v>46</v>
      </c>
      <c r="R2595" s="53" t="s">
        <v>47</v>
      </c>
      <c r="S2595" s="53" t="s">
        <v>1429</v>
      </c>
      <c r="T2595" s="53"/>
      <c r="U2595" s="53" t="s">
        <v>50</v>
      </c>
    </row>
    <row r="2596" spans="1:21" s="186" customFormat="1" ht="14.25" customHeight="1" x14ac:dyDescent="0.25">
      <c r="A2596" s="53" t="str">
        <f>IFERROR(VLOOKUP(D2596,[28]CODIGOS!$A$1:$I$1872,2,0),"CODIGO INVALIDO ")</f>
        <v>ZONA 9</v>
      </c>
      <c r="B2596" s="53" t="str">
        <f>IFERROR(VLOOKUP(D2596,[28]CODIGOS!$A$1:$I$1872,3,0),"CODIGO INVALIDO ")</f>
        <v>DMQ</v>
      </c>
      <c r="C2596" s="53" t="str">
        <f>IFERROR(VLOOKUP(D2596,[28]CODIGOS!$A$1:$I$1872,4,0),"CODIGO INVALIDO ")</f>
        <v>QUITO</v>
      </c>
      <c r="D2596" s="53" t="s">
        <v>324</v>
      </c>
      <c r="E2596" s="53" t="str">
        <f>IFERROR(VLOOKUP(D2596,[29]CODIGOS!$A$1:$I$1872,6,0),"CODIGO INVALIDO ")</f>
        <v>LOS CHILLOS</v>
      </c>
      <c r="F2596" s="53" t="str">
        <f>IFERROR(VLOOKUP(D2596,[29]CODIGOS!$A$1:$I$1872,7,0),"CODIGO INVALIDO ")</f>
        <v>CONOCOTO SUR</v>
      </c>
      <c r="G2596" s="53" t="str">
        <f>IFERROR(VLOOKUP(D2596,[29]CODIGOS!$A$1:$I$1872,8,0),"CODIGO INVALIDO ")</f>
        <v>CONOCOTO SUR 2</v>
      </c>
      <c r="H2596" s="53" t="s">
        <v>3185</v>
      </c>
      <c r="I2596" s="53">
        <v>-0.29240668541423298</v>
      </c>
      <c r="J2596" s="53">
        <v>-78.513623590831202</v>
      </c>
      <c r="K2596" s="246">
        <v>45297</v>
      </c>
      <c r="L2596" s="53" t="s">
        <v>42</v>
      </c>
      <c r="M2596" s="53" t="s">
        <v>17</v>
      </c>
      <c r="N2596" s="247">
        <v>0.35416666666666669</v>
      </c>
      <c r="O2596" s="247">
        <v>0.5</v>
      </c>
      <c r="P2596" s="53">
        <v>3.02</v>
      </c>
      <c r="Q2596" s="53" t="s">
        <v>46</v>
      </c>
      <c r="R2596" s="53" t="s">
        <v>47</v>
      </c>
      <c r="S2596" s="53" t="s">
        <v>83</v>
      </c>
      <c r="T2596" s="53"/>
      <c r="U2596" s="53" t="s">
        <v>50</v>
      </c>
    </row>
    <row r="2597" spans="1:21" s="186" customFormat="1" ht="14.25" customHeight="1" x14ac:dyDescent="0.25">
      <c r="A2597" s="53" t="str">
        <f>IFERROR(VLOOKUP(D2597,[28]CODIGOS!$A$1:$I$1872,2,0),"CODIGO INVALIDO ")</f>
        <v>ZONA 9</v>
      </c>
      <c r="B2597" s="53" t="str">
        <f>IFERROR(VLOOKUP(D2597,[28]CODIGOS!$A$1:$I$1872,3,0),"CODIGO INVALIDO ")</f>
        <v>DMQ</v>
      </c>
      <c r="C2597" s="53" t="str">
        <f>IFERROR(VLOOKUP(D2597,[28]CODIGOS!$A$1:$I$1872,4,0),"CODIGO INVALIDO ")</f>
        <v>QUITO</v>
      </c>
      <c r="D2597" s="53" t="s">
        <v>2523</v>
      </c>
      <c r="E2597" s="53" t="str">
        <f>IFERROR(VLOOKUP(D2597,[29]CODIGOS!$A$1:$I$1872,6,0),"CODIGO INVALIDO ")</f>
        <v>QUITUMBE</v>
      </c>
      <c r="F2597" s="53" t="str">
        <f>IFERROR(VLOOKUP(D2597,[29]CODIGOS!$A$1:$I$1872,7,0),"CODIGO INVALIDO ")</f>
        <v>QUITUMBE</v>
      </c>
      <c r="G2597" s="53" t="str">
        <f>IFERROR(VLOOKUP(D2597,[29]CODIGOS!$A$1:$I$1872,8,0),"CODIGO INVALIDO ")</f>
        <v>QUITUMBE 1</v>
      </c>
      <c r="H2597" s="53" t="s">
        <v>3186</v>
      </c>
      <c r="I2597" s="53">
        <v>-0.353277634363309</v>
      </c>
      <c r="J2597" s="53">
        <v>-78.554176729332795</v>
      </c>
      <c r="K2597" s="246">
        <v>45306</v>
      </c>
      <c r="L2597" s="53" t="s">
        <v>42</v>
      </c>
      <c r="M2597" s="53" t="s">
        <v>17</v>
      </c>
      <c r="N2597" s="247">
        <v>0.4375</v>
      </c>
      <c r="O2597" s="247">
        <v>0.5</v>
      </c>
      <c r="P2597" s="53">
        <v>2.2400000000000002</v>
      </c>
      <c r="Q2597" s="53" t="s">
        <v>46</v>
      </c>
      <c r="R2597" s="53" t="s">
        <v>47</v>
      </c>
      <c r="S2597" s="53" t="s">
        <v>83</v>
      </c>
      <c r="T2597" s="53"/>
      <c r="U2597" s="53" t="s">
        <v>50</v>
      </c>
    </row>
    <row r="2598" spans="1:21" s="186" customFormat="1" ht="14.25" customHeight="1" x14ac:dyDescent="0.25">
      <c r="A2598" s="53" t="str">
        <f>IFERROR(VLOOKUP(D2598,[28]CODIGOS!$A$1:$I$1872,2,0),"CODIGO INVALIDO ")</f>
        <v>ZONA 9</v>
      </c>
      <c r="B2598" s="53" t="str">
        <f>IFERROR(VLOOKUP(D2598,[28]CODIGOS!$A$1:$I$1872,3,0),"CODIGO INVALIDO ")</f>
        <v>DMQ</v>
      </c>
      <c r="C2598" s="53" t="str">
        <f>IFERROR(VLOOKUP(D2598,[28]CODIGOS!$A$1:$I$1872,4,0),"CODIGO INVALIDO ")</f>
        <v>QUITO</v>
      </c>
      <c r="D2598" s="53" t="s">
        <v>849</v>
      </c>
      <c r="E2598" s="53" t="str">
        <f>IFERROR(VLOOKUP(D2598,[29]CODIGOS!$A$1:$I$1872,6,0),"CODIGO INVALIDO ")</f>
        <v>ELOY ALFARO-DMQ</v>
      </c>
      <c r="F2598" s="53" t="str">
        <f>IFERROR(VLOOKUP(D2598,[29]CODIGOS!$A$1:$I$1872,7,0),"CODIGO INVALIDO ")</f>
        <v>MAGDALENA</v>
      </c>
      <c r="G2598" s="53" t="str">
        <f>IFERROR(VLOOKUP(D2598,[29]CODIGOS!$A$1:$I$1872,8,0),"CODIGO INVALIDO ")</f>
        <v>MAGDALENA 1</v>
      </c>
      <c r="H2598" s="53" t="s">
        <v>3187</v>
      </c>
      <c r="I2598" s="53">
        <v>-0.232300026359059</v>
      </c>
      <c r="J2598" s="53">
        <v>-78.524406587605299</v>
      </c>
      <c r="K2598" s="246">
        <v>45308</v>
      </c>
      <c r="L2598" s="53" t="s">
        <v>42</v>
      </c>
      <c r="M2598" s="53" t="s">
        <v>17</v>
      </c>
      <c r="N2598" s="247">
        <v>0.51388888888888895</v>
      </c>
      <c r="O2598" s="247">
        <v>0.55555555555555558</v>
      </c>
      <c r="P2598" s="53">
        <v>6.28</v>
      </c>
      <c r="Q2598" s="53" t="s">
        <v>46</v>
      </c>
      <c r="R2598" s="53" t="s">
        <v>47</v>
      </c>
      <c r="S2598" s="53" t="s">
        <v>1848</v>
      </c>
      <c r="T2598" s="53" t="s">
        <v>382</v>
      </c>
      <c r="U2598" s="53" t="s">
        <v>50</v>
      </c>
    </row>
    <row r="2599" spans="1:21" s="186" customFormat="1" ht="14.25" customHeight="1" x14ac:dyDescent="0.25">
      <c r="A2599" s="53" t="str">
        <f>IFERROR(VLOOKUP(D2599,[28]CODIGOS!$A$1:$I$1872,2,0),"CODIGO INVALIDO ")</f>
        <v>ZONA 9</v>
      </c>
      <c r="B2599" s="53" t="str">
        <f>IFERROR(VLOOKUP(D2599,[28]CODIGOS!$A$1:$I$1872,3,0),"CODIGO INVALIDO ")</f>
        <v>DMQ</v>
      </c>
      <c r="C2599" s="53" t="str">
        <f>IFERROR(VLOOKUP(D2599,[28]CODIGOS!$A$1:$I$1872,4,0),"CODIGO INVALIDO ")</f>
        <v>QUITO</v>
      </c>
      <c r="D2599" s="53" t="s">
        <v>3188</v>
      </c>
      <c r="E2599" s="53" t="str">
        <f>IFERROR(VLOOKUP(D2599,[29]CODIGOS!$A$1:$I$1872,6,0),"CODIGO INVALIDO ")</f>
        <v>MANUELA SAENZ</v>
      </c>
      <c r="F2599" s="53" t="str">
        <f>IFERROR(VLOOKUP(D2599,[29]CODIGOS!$A$1:$I$1872,7,0),"CODIGO INVALIDO ")</f>
        <v>ITCHIMBIA</v>
      </c>
      <c r="G2599" s="53" t="str">
        <f>IFERROR(VLOOKUP(D2599,[29]CODIGOS!$A$1:$I$1872,8,0),"CODIGO INVALIDO ")</f>
        <v>ITCHIMBIA 1</v>
      </c>
      <c r="H2599" s="53" t="s">
        <v>2444</v>
      </c>
      <c r="I2599" s="53">
        <v>-0.20681395920085899</v>
      </c>
      <c r="J2599" s="53">
        <v>-78.460761308670001</v>
      </c>
      <c r="K2599" s="246">
        <v>45310</v>
      </c>
      <c r="L2599" s="53" t="s">
        <v>42</v>
      </c>
      <c r="M2599" s="53" t="s">
        <v>17</v>
      </c>
      <c r="N2599" s="247">
        <v>0.5</v>
      </c>
      <c r="O2599" s="247">
        <v>0.54166666666666663</v>
      </c>
      <c r="P2599" s="53">
        <v>6.15</v>
      </c>
      <c r="Q2599" s="53" t="s">
        <v>46</v>
      </c>
      <c r="R2599" s="53" t="s">
        <v>47</v>
      </c>
      <c r="S2599" s="53" t="s">
        <v>416</v>
      </c>
      <c r="T2599" s="53" t="s">
        <v>382</v>
      </c>
      <c r="U2599" s="53" t="s">
        <v>50</v>
      </c>
    </row>
    <row r="2600" spans="1:21" s="186" customFormat="1" ht="14.25" customHeight="1" x14ac:dyDescent="0.25">
      <c r="A2600" s="53" t="str">
        <f>IFERROR(VLOOKUP(D2600,[28]CODIGOS!$A$1:$I$1872,2,0),"CODIGO INVALIDO ")</f>
        <v>ZONA 9</v>
      </c>
      <c r="B2600" s="53" t="str">
        <f>IFERROR(VLOOKUP(D2600,[28]CODIGOS!$A$1:$I$1872,3,0),"CODIGO INVALIDO ")</f>
        <v>DMQ</v>
      </c>
      <c r="C2600" s="53" t="str">
        <f>IFERROR(VLOOKUP(D2600,[28]CODIGOS!$A$1:$I$1872,4,0),"CODIGO INVALIDO ")</f>
        <v>QUITO</v>
      </c>
      <c r="D2600" s="53" t="s">
        <v>2502</v>
      </c>
      <c r="E2600" s="53" t="str">
        <f>IFERROR(VLOOKUP(D2600,[29]CODIGOS!$A$1:$I$1872,6,0),"CODIGO INVALIDO ")</f>
        <v>ELOY ALFARO-DMQ</v>
      </c>
      <c r="F2600" s="53" t="str">
        <f>IFERROR(VLOOKUP(D2600,[29]CODIGOS!$A$1:$I$1872,7,0),"CODIGO INVALIDO ")</f>
        <v>MENA</v>
      </c>
      <c r="G2600" s="53" t="str">
        <f>IFERROR(VLOOKUP(D2600,[29]CODIGOS!$A$1:$I$1872,8,0),"CODIGO INVALIDO ")</f>
        <v>MENA 3</v>
      </c>
      <c r="H2600" s="53" t="s">
        <v>3189</v>
      </c>
      <c r="I2600" s="53">
        <v>-0.26152519966152898</v>
      </c>
      <c r="J2600" s="53">
        <v>-78.547992110252395</v>
      </c>
      <c r="K2600" s="246">
        <v>45313</v>
      </c>
      <c r="L2600" s="53" t="s">
        <v>42</v>
      </c>
      <c r="M2600" s="53" t="s">
        <v>17</v>
      </c>
      <c r="N2600" s="247">
        <v>0.33333333333333331</v>
      </c>
      <c r="O2600" s="247">
        <v>0.70833333333333337</v>
      </c>
      <c r="P2600" s="53">
        <v>2.25</v>
      </c>
      <c r="Q2600" s="53" t="s">
        <v>46</v>
      </c>
      <c r="R2600" s="53" t="s">
        <v>47</v>
      </c>
      <c r="S2600" s="53" t="s">
        <v>1429</v>
      </c>
      <c r="T2600" s="53"/>
      <c r="U2600" s="53" t="s">
        <v>50</v>
      </c>
    </row>
    <row r="2601" spans="1:21" s="186" customFormat="1" ht="14.25" customHeight="1" x14ac:dyDescent="0.25">
      <c r="A2601" s="53" t="str">
        <f>IFERROR(VLOOKUP(D2601,[28]CODIGOS!$A$1:$I$1872,2,0),"CODIGO INVALIDO ")</f>
        <v>ZONA 9</v>
      </c>
      <c r="B2601" s="53" t="str">
        <f>IFERROR(VLOOKUP(D2601,[28]CODIGOS!$A$1:$I$1872,3,0),"CODIGO INVALIDO ")</f>
        <v>DMQ</v>
      </c>
      <c r="C2601" s="53" t="str">
        <f>IFERROR(VLOOKUP(D2601,[28]CODIGOS!$A$1:$I$1872,4,0),"CODIGO INVALIDO ")</f>
        <v>QUITO</v>
      </c>
      <c r="D2601" s="53" t="s">
        <v>3190</v>
      </c>
      <c r="E2601" s="53" t="str">
        <f>IFERROR(VLOOKUP(D2601,[29]CODIGOS!$A$1:$I$1872,6,0),"CODIGO INVALIDO ")</f>
        <v>QUITUMBE</v>
      </c>
      <c r="F2601" s="53" t="str">
        <f>IFERROR(VLOOKUP(D2601,[29]CODIGOS!$A$1:$I$1872,7,0),"CODIGO INVALIDO ")</f>
        <v>ECUATORIANA</v>
      </c>
      <c r="G2601" s="53" t="str">
        <f>IFERROR(VLOOKUP(D2601,[29]CODIGOS!$A$1:$I$1872,8,0),"CODIGO INVALIDO ")</f>
        <v>ECUATORIANA 1</v>
      </c>
      <c r="H2601" s="53" t="s">
        <v>3191</v>
      </c>
      <c r="I2601" s="53">
        <v>-0.29298738869615798</v>
      </c>
      <c r="J2601" s="53">
        <v>-78.572804927382293</v>
      </c>
      <c r="K2601" s="246">
        <v>45315</v>
      </c>
      <c r="L2601" s="53" t="s">
        <v>42</v>
      </c>
      <c r="M2601" s="53" t="s">
        <v>17</v>
      </c>
      <c r="N2601" s="247">
        <v>0.70833333333333337</v>
      </c>
      <c r="O2601" s="247">
        <v>0.75</v>
      </c>
      <c r="P2601" s="53">
        <v>8.92</v>
      </c>
      <c r="Q2601" s="53" t="s">
        <v>46</v>
      </c>
      <c r="R2601" s="53" t="s">
        <v>47</v>
      </c>
      <c r="S2601" s="53" t="s">
        <v>176</v>
      </c>
      <c r="T2601" s="53"/>
      <c r="U2601" s="53" t="s">
        <v>50</v>
      </c>
    </row>
    <row r="2602" spans="1:21" s="186" customFormat="1" ht="14.25" customHeight="1" x14ac:dyDescent="0.25">
      <c r="A2602" s="53" t="str">
        <f>IFERROR(VLOOKUP(D2602,[28]CODIGOS!$A$1:$I$1872,2,0),"CODIGO INVALIDO ")</f>
        <v>ZONA 9</v>
      </c>
      <c r="B2602" s="53" t="str">
        <f>IFERROR(VLOOKUP(D2602,[28]CODIGOS!$A$1:$I$1872,3,0),"CODIGO INVALIDO ")</f>
        <v>DMQ</v>
      </c>
      <c r="C2602" s="53" t="str">
        <f>IFERROR(VLOOKUP(D2602,[28]CODIGOS!$A$1:$I$1872,4,0),"CODIGO INVALIDO ")</f>
        <v>QUITO</v>
      </c>
      <c r="D2602" s="53" t="s">
        <v>3192</v>
      </c>
      <c r="E2602" s="53" t="str">
        <f>IFERROR(VLOOKUP(D2602,[29]CODIGOS!$A$1:$I$1872,6,0),"CODIGO INVALIDO ")</f>
        <v>QUITUMBE</v>
      </c>
      <c r="F2602" s="53" t="str">
        <f>IFERROR(VLOOKUP(D2602,[29]CODIGOS!$A$1:$I$1872,7,0),"CODIGO INVALIDO ")</f>
        <v>ECUATORIANA</v>
      </c>
      <c r="G2602" s="53" t="str">
        <f>IFERROR(VLOOKUP(D2602,[29]CODIGOS!$A$1:$I$1872,8,0),"CODIGO INVALIDO ")</f>
        <v>ECUATORIANA 2</v>
      </c>
      <c r="H2602" s="53" t="s">
        <v>3193</v>
      </c>
      <c r="I2602" s="53">
        <v>-0.290416589925305</v>
      </c>
      <c r="J2602" s="53">
        <v>-78.580553100650704</v>
      </c>
      <c r="K2602" s="246">
        <v>45315</v>
      </c>
      <c r="L2602" s="53" t="s">
        <v>42</v>
      </c>
      <c r="M2602" s="53" t="s">
        <v>17</v>
      </c>
      <c r="N2602" s="247">
        <v>0.6875</v>
      </c>
      <c r="O2602" s="247">
        <v>0.70833333333333337</v>
      </c>
      <c r="P2602" s="53">
        <v>4.01</v>
      </c>
      <c r="Q2602" s="53" t="s">
        <v>46</v>
      </c>
      <c r="R2602" s="53" t="s">
        <v>47</v>
      </c>
      <c r="S2602" s="53" t="s">
        <v>83</v>
      </c>
      <c r="T2602" s="53" t="s">
        <v>382</v>
      </c>
      <c r="U2602" s="53" t="s">
        <v>50</v>
      </c>
    </row>
    <row r="2603" spans="1:21" s="186" customFormat="1" ht="14.25" customHeight="1" x14ac:dyDescent="0.25">
      <c r="A2603" s="53" t="str">
        <f>IFERROR(VLOOKUP(D2603,[28]CODIGOS!$A$1:$I$1872,2,0),"CODIGO INVALIDO ")</f>
        <v>ZONA 9</v>
      </c>
      <c r="B2603" s="53" t="str">
        <f>IFERROR(VLOOKUP(D2603,[28]CODIGOS!$A$1:$I$1872,3,0),"CODIGO INVALIDO ")</f>
        <v>DMQ</v>
      </c>
      <c r="C2603" s="53" t="str">
        <f>IFERROR(VLOOKUP(D2603,[28]CODIGOS!$A$1:$I$1872,4,0),"CODIGO INVALIDO ")</f>
        <v>QUITO</v>
      </c>
      <c r="D2603" s="53" t="s">
        <v>1265</v>
      </c>
      <c r="E2603" s="53" t="str">
        <f>IFERROR(VLOOKUP(D2603,[29]CODIGOS!$A$1:$I$1872,6,0),"CODIGO INVALIDO ")</f>
        <v>QUITUMBE</v>
      </c>
      <c r="F2603" s="53" t="str">
        <f>IFERROR(VLOOKUP(D2603,[29]CODIGOS!$A$1:$I$1872,7,0),"CODIGO INVALIDO ")</f>
        <v>CHILLOGALLO</v>
      </c>
      <c r="G2603" s="53" t="str">
        <f>IFERROR(VLOOKUP(D2603,[29]CODIGOS!$A$1:$I$1872,8,0),"CODIGO INVALIDO ")</f>
        <v>CHILLOGALLO 5</v>
      </c>
      <c r="H2603" s="53" t="s">
        <v>3194</v>
      </c>
      <c r="I2603" s="53">
        <v>-0.28786944767650902</v>
      </c>
      <c r="J2603" s="53">
        <v>-78.565992555732805</v>
      </c>
      <c r="K2603" s="246">
        <v>45315</v>
      </c>
      <c r="L2603" s="53" t="s">
        <v>42</v>
      </c>
      <c r="M2603" s="53" t="s">
        <v>17</v>
      </c>
      <c r="N2603" s="247">
        <v>0.52083333333333337</v>
      </c>
      <c r="O2603" s="247">
        <v>0.5625</v>
      </c>
      <c r="P2603" s="53">
        <v>4.33</v>
      </c>
      <c r="Q2603" s="53" t="s">
        <v>46</v>
      </c>
      <c r="R2603" s="53" t="s">
        <v>47</v>
      </c>
      <c r="S2603" s="53" t="s">
        <v>216</v>
      </c>
      <c r="T2603" s="53"/>
      <c r="U2603" s="53" t="s">
        <v>50</v>
      </c>
    </row>
    <row r="2604" spans="1:21" s="186" customFormat="1" ht="14.25" customHeight="1" x14ac:dyDescent="0.25">
      <c r="A2604" s="53" t="str">
        <f>IFERROR(VLOOKUP(D2604,[28]CODIGOS!$A$1:$I$1872,2,0),"CODIGO INVALIDO ")</f>
        <v>ZONA 9</v>
      </c>
      <c r="B2604" s="53" t="str">
        <f>IFERROR(VLOOKUP(D2604,[28]CODIGOS!$A$1:$I$1872,3,0),"CODIGO INVALIDO ")</f>
        <v>DMQ</v>
      </c>
      <c r="C2604" s="53" t="str">
        <f>IFERROR(VLOOKUP(D2604,[28]CODIGOS!$A$1:$I$1872,4,0),"CODIGO INVALIDO ")</f>
        <v>QUITO</v>
      </c>
      <c r="D2604" s="53" t="s">
        <v>849</v>
      </c>
      <c r="E2604" s="53" t="str">
        <f>IFERROR(VLOOKUP(D2604,[29]CODIGOS!$A$1:$I$1872,6,0),"CODIGO INVALIDO ")</f>
        <v>ELOY ALFARO-DMQ</v>
      </c>
      <c r="F2604" s="53" t="str">
        <f>IFERROR(VLOOKUP(D2604,[29]CODIGOS!$A$1:$I$1872,7,0),"CODIGO INVALIDO ")</f>
        <v>MAGDALENA</v>
      </c>
      <c r="G2604" s="53" t="str">
        <f>IFERROR(VLOOKUP(D2604,[29]CODIGOS!$A$1:$I$1872,8,0),"CODIGO INVALIDO ")</f>
        <v>MAGDALENA 1</v>
      </c>
      <c r="H2604" s="53" t="s">
        <v>3189</v>
      </c>
      <c r="I2604" s="53">
        <v>-0.23695459999999999</v>
      </c>
      <c r="J2604" s="53">
        <v>-78.526371499999996</v>
      </c>
      <c r="K2604" s="246">
        <v>45316</v>
      </c>
      <c r="L2604" s="53" t="s">
        <v>42</v>
      </c>
      <c r="M2604" s="53" t="s">
        <v>17</v>
      </c>
      <c r="N2604" s="247">
        <v>0.64583333333333337</v>
      </c>
      <c r="O2604" s="247">
        <v>0.6875</v>
      </c>
      <c r="P2604" s="53">
        <v>3.48</v>
      </c>
      <c r="Q2604" s="53" t="s">
        <v>46</v>
      </c>
      <c r="R2604" s="53" t="s">
        <v>47</v>
      </c>
      <c r="S2604" s="53" t="s">
        <v>83</v>
      </c>
      <c r="T2604" s="53" t="s">
        <v>168</v>
      </c>
      <c r="U2604" s="53" t="s">
        <v>50</v>
      </c>
    </row>
    <row r="2605" spans="1:21" s="186" customFormat="1" ht="14.25" customHeight="1" x14ac:dyDescent="0.25">
      <c r="A2605" s="53" t="str">
        <f>IFERROR(VLOOKUP(D2605,[28]CODIGOS!$A$1:$I$1872,2,0),"CODIGO INVALIDO ")</f>
        <v>ZONA 9</v>
      </c>
      <c r="B2605" s="53" t="str">
        <f>IFERROR(VLOOKUP(D2605,[28]CODIGOS!$A$1:$I$1872,3,0),"CODIGO INVALIDO ")</f>
        <v>DMQ</v>
      </c>
      <c r="C2605" s="53" t="str">
        <f>IFERROR(VLOOKUP(D2605,[28]CODIGOS!$A$1:$I$1872,4,0),"CODIGO INVALIDO ")</f>
        <v>QUITO</v>
      </c>
      <c r="D2605" s="53" t="s">
        <v>2483</v>
      </c>
      <c r="E2605" s="53" t="str">
        <f>IFERROR(VLOOKUP(D2605,[29]CODIGOS!$A$1:$I$1872,6,0),"CODIGO INVALIDO ")</f>
        <v>TUMBACO</v>
      </c>
      <c r="F2605" s="53" t="str">
        <f>IFERROR(VLOOKUP(D2605,[29]CODIGOS!$A$1:$I$1872,7,0),"CODIGO INVALIDO ")</f>
        <v>TUMBACO SUR</v>
      </c>
      <c r="G2605" s="53" t="str">
        <f>IFERROR(VLOOKUP(D2605,[29]CODIGOS!$A$1:$I$1872,8,0),"CODIGO INVALIDO ")</f>
        <v>TUMBACO SUR 2</v>
      </c>
      <c r="H2605" s="53" t="s">
        <v>3195</v>
      </c>
      <c r="I2605" s="53">
        <v>-0.21462281596145799</v>
      </c>
      <c r="J2605" s="53">
        <v>-78.390729809034099</v>
      </c>
      <c r="K2605" s="246">
        <v>45316</v>
      </c>
      <c r="L2605" s="53" t="s">
        <v>42</v>
      </c>
      <c r="M2605" s="53" t="s">
        <v>17</v>
      </c>
      <c r="N2605" s="247">
        <v>0.60416666666666663</v>
      </c>
      <c r="O2605" s="247">
        <v>0.64583333333333337</v>
      </c>
      <c r="P2605" s="53">
        <v>5.51</v>
      </c>
      <c r="Q2605" s="53" t="s">
        <v>46</v>
      </c>
      <c r="R2605" s="53" t="s">
        <v>47</v>
      </c>
      <c r="S2605" s="53" t="s">
        <v>448</v>
      </c>
      <c r="T2605" s="53" t="s">
        <v>75</v>
      </c>
      <c r="U2605" s="53" t="s">
        <v>50</v>
      </c>
    </row>
    <row r="2606" spans="1:21" s="186" customFormat="1" ht="14.25" customHeight="1" x14ac:dyDescent="0.25">
      <c r="A2606" s="53" t="str">
        <f>IFERROR(VLOOKUP(D2606,[28]CODIGOS!$A$1:$I$1872,2,0),"CODIGO INVALIDO ")</f>
        <v>ZONA 9</v>
      </c>
      <c r="B2606" s="53" t="str">
        <f>IFERROR(VLOOKUP(D2606,[28]CODIGOS!$A$1:$I$1872,3,0),"CODIGO INVALIDO ")</f>
        <v>DMQ</v>
      </c>
      <c r="C2606" s="53" t="str">
        <f>IFERROR(VLOOKUP(D2606,[28]CODIGOS!$A$1:$I$1872,4,0),"CODIGO INVALIDO ")</f>
        <v>QUITO</v>
      </c>
      <c r="D2606" s="53" t="s">
        <v>2483</v>
      </c>
      <c r="E2606" s="53" t="str">
        <f>IFERROR(VLOOKUP(D2606,[29]CODIGOS!$A$1:$I$1872,6,0),"CODIGO INVALIDO ")</f>
        <v>TUMBACO</v>
      </c>
      <c r="F2606" s="53" t="str">
        <f>IFERROR(VLOOKUP(D2606,[29]CODIGOS!$A$1:$I$1872,7,0),"CODIGO INVALIDO ")</f>
        <v>TUMBACO SUR</v>
      </c>
      <c r="G2606" s="53" t="str">
        <f>IFERROR(VLOOKUP(D2606,[29]CODIGOS!$A$1:$I$1872,8,0),"CODIGO INVALIDO ")</f>
        <v>TUMBACO SUR 2</v>
      </c>
      <c r="H2606" s="53" t="s">
        <v>3195</v>
      </c>
      <c r="I2606" s="53">
        <v>-0.21432635700557301</v>
      </c>
      <c r="J2606" s="53">
        <v>-78.389820386345207</v>
      </c>
      <c r="K2606" s="246">
        <v>45316</v>
      </c>
      <c r="L2606" s="53" t="s">
        <v>42</v>
      </c>
      <c r="M2606" s="53" t="s">
        <v>17</v>
      </c>
      <c r="N2606" s="247">
        <v>0.45833333333333331</v>
      </c>
      <c r="O2606" s="247">
        <v>0.5</v>
      </c>
      <c r="P2606" s="53">
        <v>3.64</v>
      </c>
      <c r="Q2606" s="53" t="s">
        <v>46</v>
      </c>
      <c r="R2606" s="53" t="s">
        <v>47</v>
      </c>
      <c r="S2606" s="53" t="s">
        <v>448</v>
      </c>
      <c r="T2606" s="53" t="s">
        <v>75</v>
      </c>
      <c r="U2606" s="53" t="s">
        <v>50</v>
      </c>
    </row>
    <row r="2607" spans="1:21" s="186" customFormat="1" ht="14.25" customHeight="1" x14ac:dyDescent="0.25">
      <c r="A2607" s="53" t="str">
        <f>IFERROR(VLOOKUP(D2607,[28]CODIGOS!$A$1:$I$1872,2,0),"CODIGO INVALIDO ")</f>
        <v>ZONA 9</v>
      </c>
      <c r="B2607" s="53" t="str">
        <f>IFERROR(VLOOKUP(D2607,[28]CODIGOS!$A$1:$I$1872,3,0),"CODIGO INVALIDO ")</f>
        <v>DMQ</v>
      </c>
      <c r="C2607" s="53" t="str">
        <f>IFERROR(VLOOKUP(D2607,[28]CODIGOS!$A$1:$I$1872,4,0),"CODIGO INVALIDO ")</f>
        <v>QUITO</v>
      </c>
      <c r="D2607" s="53" t="s">
        <v>243</v>
      </c>
      <c r="E2607" s="53" t="str">
        <f>IFERROR(VLOOKUP(D2607,[29]CODIGOS!$A$1:$I$1872,6,0),"CODIGO INVALIDO ")</f>
        <v>TUMBACO</v>
      </c>
      <c r="F2607" s="53" t="str">
        <f>IFERROR(VLOOKUP(D2607,[29]CODIGOS!$A$1:$I$1872,7,0),"CODIGO INVALIDO ")</f>
        <v>YARUQUI</v>
      </c>
      <c r="G2607" s="53" t="str">
        <f>IFERROR(VLOOKUP(D2607,[29]CODIGOS!$A$1:$I$1872,8,0),"CODIGO INVALIDO ")</f>
        <v>YARUQUI 1</v>
      </c>
      <c r="H2607" s="53" t="s">
        <v>3196</v>
      </c>
      <c r="I2607" s="53">
        <v>-0.169812975080087</v>
      </c>
      <c r="J2607" s="53">
        <v>-78.326382616720807</v>
      </c>
      <c r="K2607" s="246">
        <v>45317</v>
      </c>
      <c r="L2607" s="53" t="s">
        <v>42</v>
      </c>
      <c r="M2607" s="53" t="s">
        <v>17</v>
      </c>
      <c r="N2607" s="247">
        <v>0.47916666666666669</v>
      </c>
      <c r="O2607" s="247">
        <v>0.5625</v>
      </c>
      <c r="P2607" s="53">
        <v>5.03</v>
      </c>
      <c r="Q2607" s="53" t="s">
        <v>46</v>
      </c>
      <c r="R2607" s="53" t="s">
        <v>47</v>
      </c>
      <c r="S2607" s="53" t="s">
        <v>83</v>
      </c>
      <c r="T2607" s="53"/>
      <c r="U2607" s="53" t="s">
        <v>50</v>
      </c>
    </row>
    <row r="2608" spans="1:21" s="186" customFormat="1" ht="14.25" customHeight="1" x14ac:dyDescent="0.25">
      <c r="A2608" s="53" t="str">
        <f>IFERROR(VLOOKUP(D2608,[28]CODIGOS!$A$1:$I$1872,2,0),"CODIGO INVALIDO ")</f>
        <v>ZONA 9</v>
      </c>
      <c r="B2608" s="53" t="str">
        <f>IFERROR(VLOOKUP(D2608,[28]CODIGOS!$A$1:$I$1872,3,0),"CODIGO INVALIDO ")</f>
        <v>DMQ</v>
      </c>
      <c r="C2608" s="53" t="str">
        <f>IFERROR(VLOOKUP(D2608,[28]CODIGOS!$A$1:$I$1872,4,0),"CODIGO INVALIDO ")</f>
        <v>QUITO</v>
      </c>
      <c r="D2608" s="53" t="s">
        <v>576</v>
      </c>
      <c r="E2608" s="53" t="str">
        <f>IFERROR(VLOOKUP(D2608,[29]CODIGOS!$A$1:$I$1872,6,0),"CODIGO INVALIDO ")</f>
        <v>TUMBACO</v>
      </c>
      <c r="F2608" s="53" t="str">
        <f>IFERROR(VLOOKUP(D2608,[29]CODIGOS!$A$1:$I$1872,7,0),"CODIGO INVALIDO ")</f>
        <v>TUMBACO</v>
      </c>
      <c r="G2608" s="53" t="str">
        <f>IFERROR(VLOOKUP(D2608,[29]CODIGOS!$A$1:$I$1872,8,0),"CODIGO INVALIDO ")</f>
        <v>TUMBACO 2</v>
      </c>
      <c r="H2608" s="53" t="s">
        <v>3197</v>
      </c>
      <c r="I2608" s="53">
        <v>-0.20649746059580701</v>
      </c>
      <c r="J2608" s="53">
        <v>-78.381582498550401</v>
      </c>
      <c r="K2608" s="246">
        <v>45318</v>
      </c>
      <c r="L2608" s="53" t="s">
        <v>42</v>
      </c>
      <c r="M2608" s="53" t="s">
        <v>17</v>
      </c>
      <c r="N2608" s="247">
        <v>0.52083333333333337</v>
      </c>
      <c r="O2608" s="247">
        <v>0.5625</v>
      </c>
      <c r="P2608" s="53">
        <v>3.3</v>
      </c>
      <c r="Q2608" s="53" t="s">
        <v>46</v>
      </c>
      <c r="R2608" s="53" t="s">
        <v>47</v>
      </c>
      <c r="S2608" s="53" t="s">
        <v>83</v>
      </c>
      <c r="T2608" s="53" t="s">
        <v>48</v>
      </c>
      <c r="U2608" s="53" t="s">
        <v>50</v>
      </c>
    </row>
    <row r="2609" spans="1:21" s="186" customFormat="1" ht="14.25" customHeight="1" x14ac:dyDescent="0.25">
      <c r="A2609" s="53" t="str">
        <f>IFERROR(VLOOKUP(D2609,[28]CODIGOS!$A$1:$I$1872,2,0),"CODIGO INVALIDO ")</f>
        <v>ZONA 2</v>
      </c>
      <c r="B2609" s="53" t="str">
        <f>IFERROR(VLOOKUP(D2609,[28]CODIGOS!$A$1:$I$1872,3,0),"CODIGO INVALIDO ")</f>
        <v>PICHINCHA</v>
      </c>
      <c r="C2609" s="53" t="str">
        <f>IFERROR(VLOOKUP(D2609,[28]CODIGOS!$A$1:$I$1872,4,0),"CODIGO INVALIDO ")</f>
        <v>RUMIÑAHUI</v>
      </c>
      <c r="D2609" s="53" t="s">
        <v>984</v>
      </c>
      <c r="E2609" s="53" t="str">
        <f>IFERROR(VLOOKUP(D2609,[29]CODIGOS!$A$1:$I$1872,6,0),"CODIGO INVALIDO ")</f>
        <v>RUMIÑAHUI - MEJIA</v>
      </c>
      <c r="F2609" s="53" t="str">
        <f>IFERROR(VLOOKUP(D2609,[29]CODIGOS!$A$1:$I$1872,7,0),"CODIGO INVALIDO ")</f>
        <v>MOLINUCO</v>
      </c>
      <c r="G2609" s="53" t="str">
        <f>IFERROR(VLOOKUP(D2609,[29]CODIGOS!$A$1:$I$1872,8,0),"CODIGO INVALIDO ")</f>
        <v>MOLINUCO 2</v>
      </c>
      <c r="H2609" s="53" t="s">
        <v>3198</v>
      </c>
      <c r="I2609" s="53">
        <v>-0.35128666488117399</v>
      </c>
      <c r="J2609" s="53">
        <v>-78.437217977937806</v>
      </c>
      <c r="K2609" s="246">
        <v>45339</v>
      </c>
      <c r="L2609" s="53" t="s">
        <v>42</v>
      </c>
      <c r="M2609" s="53" t="s">
        <v>17</v>
      </c>
      <c r="N2609" s="247">
        <v>0.35416666666666669</v>
      </c>
      <c r="O2609" s="247">
        <v>0.625</v>
      </c>
      <c r="P2609" s="53">
        <v>10.08</v>
      </c>
      <c r="Q2609" s="53" t="s">
        <v>46</v>
      </c>
      <c r="R2609" s="53" t="s">
        <v>47</v>
      </c>
      <c r="S2609" s="53" t="s">
        <v>3199</v>
      </c>
      <c r="T2609" s="53" t="s">
        <v>165</v>
      </c>
      <c r="U2609" s="53" t="s">
        <v>50</v>
      </c>
    </row>
    <row r="2610" spans="1:21" s="186" customFormat="1" ht="14.25" customHeight="1" x14ac:dyDescent="0.25">
      <c r="A2610" s="53" t="str">
        <f>IFERROR(VLOOKUP(D2610,[28]CODIGOS!$A$1:$I$1872,2,0),"CODIGO INVALIDO ")</f>
        <v>ZONA 9</v>
      </c>
      <c r="B2610" s="53" t="str">
        <f>IFERROR(VLOOKUP(D2610,[28]CODIGOS!$A$1:$I$1872,3,0),"CODIGO INVALIDO ")</f>
        <v>DMQ</v>
      </c>
      <c r="C2610" s="53" t="str">
        <f>IFERROR(VLOOKUP(D2610,[28]CODIGOS!$A$1:$I$1872,4,0),"CODIGO INVALIDO ")</f>
        <v>QUITO</v>
      </c>
      <c r="D2610" s="53" t="s">
        <v>2403</v>
      </c>
      <c r="E2610" s="53" t="str">
        <f>IFERROR(VLOOKUP(D2610,[29]CODIGOS!$A$1:$I$1872,6,0),"CODIGO INVALIDO ")</f>
        <v>CALDERON</v>
      </c>
      <c r="F2610" s="53" t="str">
        <f>IFERROR(VLOOKUP(D2610,[29]CODIGOS!$A$1:$I$1872,7,0),"CODIGO INVALIDO ")</f>
        <v>SAN JUAN DE CALDERON</v>
      </c>
      <c r="G2610" s="53" t="str">
        <f>IFERROR(VLOOKUP(D2610,[29]CODIGOS!$A$1:$I$1872,8,0),"CODIGO INVALIDO ")</f>
        <v>SAN JUAN DE CALDERON 2</v>
      </c>
      <c r="H2610" s="53" t="s">
        <v>3200</v>
      </c>
      <c r="I2610" s="53">
        <v>-8.6694297826079E-2</v>
      </c>
      <c r="J2610" s="53">
        <v>-78.423455320247399</v>
      </c>
      <c r="K2610" s="246">
        <v>45341</v>
      </c>
      <c r="L2610" s="53" t="s">
        <v>42</v>
      </c>
      <c r="M2610" s="53" t="s">
        <v>17</v>
      </c>
      <c r="N2610" s="247">
        <v>0.35416666666666669</v>
      </c>
      <c r="O2610" s="247">
        <v>0.79166666666666663</v>
      </c>
      <c r="P2610" s="53">
        <v>8.07</v>
      </c>
      <c r="Q2610" s="53" t="s">
        <v>46</v>
      </c>
      <c r="R2610" s="53" t="s">
        <v>47</v>
      </c>
      <c r="S2610" s="53" t="s">
        <v>75</v>
      </c>
      <c r="T2610" s="53"/>
      <c r="U2610" s="53" t="s">
        <v>50</v>
      </c>
    </row>
    <row r="2611" spans="1:21" s="186" customFormat="1" ht="14.25" customHeight="1" x14ac:dyDescent="0.25">
      <c r="A2611" s="53" t="str">
        <f>IFERROR(VLOOKUP(D2611,[28]CODIGOS!$A$1:$I$1872,2,0),"CODIGO INVALIDO ")</f>
        <v>ZONA 9</v>
      </c>
      <c r="B2611" s="53" t="str">
        <f>IFERROR(VLOOKUP(D2611,[28]CODIGOS!$A$1:$I$1872,3,0),"CODIGO INVALIDO ")</f>
        <v>DMQ</v>
      </c>
      <c r="C2611" s="53" t="str">
        <f>IFERROR(VLOOKUP(D2611,[28]CODIGOS!$A$1:$I$1872,4,0),"CODIGO INVALIDO ")</f>
        <v>QUITO</v>
      </c>
      <c r="D2611" s="53" t="s">
        <v>1206</v>
      </c>
      <c r="E2611" s="53" t="str">
        <f>IFERROR(VLOOKUP(D2611,[29]CODIGOS!$A$1:$I$1872,6,0),"CODIGO INVALIDO ")</f>
        <v>QUITUMBE</v>
      </c>
      <c r="F2611" s="53" t="str">
        <f>IFERROR(VLOOKUP(D2611,[29]CODIGOS!$A$1:$I$1872,7,0),"CODIGO INVALIDO ")</f>
        <v>GUAMANI</v>
      </c>
      <c r="G2611" s="53" t="str">
        <f>IFERROR(VLOOKUP(D2611,[29]CODIGOS!$A$1:$I$1872,8,0),"CODIGO INVALIDO ")</f>
        <v>GUAMANI 1</v>
      </c>
      <c r="H2611" s="53" t="s">
        <v>3201</v>
      </c>
      <c r="I2611" s="53">
        <v>-0.31015993937877001</v>
      </c>
      <c r="J2611" s="53">
        <v>-78.553866760693495</v>
      </c>
      <c r="K2611" s="246">
        <v>45343</v>
      </c>
      <c r="L2611" s="53" t="s">
        <v>42</v>
      </c>
      <c r="M2611" s="53" t="s">
        <v>17</v>
      </c>
      <c r="N2611" s="247">
        <v>0.52083333333333337</v>
      </c>
      <c r="O2611" s="247">
        <v>0.5625</v>
      </c>
      <c r="P2611" s="53">
        <v>7.66</v>
      </c>
      <c r="Q2611" s="53" t="s">
        <v>46</v>
      </c>
      <c r="R2611" s="53" t="s">
        <v>47</v>
      </c>
      <c r="S2611" s="53" t="s">
        <v>1419</v>
      </c>
      <c r="T2611" s="53"/>
      <c r="U2611" s="53" t="s">
        <v>50</v>
      </c>
    </row>
    <row r="2612" spans="1:21" s="186" customFormat="1" ht="14.25" customHeight="1" x14ac:dyDescent="0.25">
      <c r="A2612" s="53" t="str">
        <f>IFERROR(VLOOKUP(D2612,[28]CODIGOS!$A$1:$I$1872,2,0),"CODIGO INVALIDO ")</f>
        <v>ZONA 9</v>
      </c>
      <c r="B2612" s="53" t="str">
        <f>IFERROR(VLOOKUP(D2612,[28]CODIGOS!$A$1:$I$1872,3,0),"CODIGO INVALIDO ")</f>
        <v>DMQ</v>
      </c>
      <c r="C2612" s="53" t="str">
        <f>IFERROR(VLOOKUP(D2612,[28]CODIGOS!$A$1:$I$1872,4,0),"CODIGO INVALIDO ")</f>
        <v>QUITO</v>
      </c>
      <c r="D2612" s="53" t="s">
        <v>2403</v>
      </c>
      <c r="E2612" s="53" t="str">
        <f>IFERROR(VLOOKUP(D2612,[29]CODIGOS!$A$1:$I$1872,6,0),"CODIGO INVALIDO ")</f>
        <v>CALDERON</v>
      </c>
      <c r="F2612" s="53" t="str">
        <f>IFERROR(VLOOKUP(D2612,[29]CODIGOS!$A$1:$I$1872,7,0),"CODIGO INVALIDO ")</f>
        <v>SAN JUAN DE CALDERON</v>
      </c>
      <c r="G2612" s="53" t="str">
        <f>IFERROR(VLOOKUP(D2612,[29]CODIGOS!$A$1:$I$1872,8,0),"CODIGO INVALIDO ")</f>
        <v>SAN JUAN DE CALDERON 2</v>
      </c>
      <c r="H2612" s="53" t="s">
        <v>3202</v>
      </c>
      <c r="I2612" s="53">
        <v>-8.6734490118011001E-2</v>
      </c>
      <c r="J2612" s="53">
        <v>-78.423229639910204</v>
      </c>
      <c r="K2612" s="246">
        <v>45357</v>
      </c>
      <c r="L2612" s="53" t="s">
        <v>42</v>
      </c>
      <c r="M2612" s="53" t="s">
        <v>17</v>
      </c>
      <c r="N2612" s="247">
        <v>0.35416666666666669</v>
      </c>
      <c r="O2612" s="247">
        <v>0.72916666666666663</v>
      </c>
      <c r="P2612" s="53">
        <v>2.58</v>
      </c>
      <c r="Q2612" s="53" t="s">
        <v>46</v>
      </c>
      <c r="R2612" s="53" t="s">
        <v>47</v>
      </c>
      <c r="S2612" s="53" t="s">
        <v>48</v>
      </c>
      <c r="T2612" s="53"/>
      <c r="U2612" s="53" t="s">
        <v>50</v>
      </c>
    </row>
    <row r="2613" spans="1:21" s="186" customFormat="1" ht="14.25" customHeight="1" x14ac:dyDescent="0.25">
      <c r="A2613" s="53" t="str">
        <f>IFERROR(VLOOKUP(D2613,[28]CODIGOS!$A$1:$I$1872,2,0),"CODIGO INVALIDO ")</f>
        <v>ZONA 9</v>
      </c>
      <c r="B2613" s="53" t="str">
        <f>IFERROR(VLOOKUP(D2613,[28]CODIGOS!$A$1:$I$1872,3,0),"CODIGO INVALIDO ")</f>
        <v>DMQ</v>
      </c>
      <c r="C2613" s="53" t="str">
        <f>IFERROR(VLOOKUP(D2613,[28]CODIGOS!$A$1:$I$1872,4,0),"CODIGO INVALIDO ")</f>
        <v>QUITO</v>
      </c>
      <c r="D2613" s="53" t="s">
        <v>323</v>
      </c>
      <c r="E2613" s="53" t="str">
        <f>IFERROR(VLOOKUP(D2613,[29]CODIGOS!$A$1:$I$1872,6,0),"CODIGO INVALIDO ")</f>
        <v>LA DELICIA</v>
      </c>
      <c r="F2613" s="53" t="str">
        <f>IFERROR(VLOOKUP(D2613,[29]CODIGOS!$A$1:$I$1872,7,0),"CODIGO INVALIDO ")</f>
        <v>SAN ANTONIO BAJO</v>
      </c>
      <c r="G2613" s="53" t="str">
        <f>IFERROR(VLOOKUP(D2613,[29]CODIGOS!$A$1:$I$1872,8,0),"CODIGO INVALIDO ")</f>
        <v>SAN ANTONIO BAJO 1</v>
      </c>
      <c r="H2613" s="53" t="s">
        <v>3203</v>
      </c>
      <c r="I2613" s="53">
        <v>-4.3504645294100003E-3</v>
      </c>
      <c r="J2613" s="53">
        <v>-78.463722961117597</v>
      </c>
      <c r="K2613" s="246">
        <v>45357</v>
      </c>
      <c r="L2613" s="53" t="s">
        <v>42</v>
      </c>
      <c r="M2613" s="53" t="s">
        <v>17</v>
      </c>
      <c r="N2613" s="247">
        <v>0.35416666666666669</v>
      </c>
      <c r="O2613" s="247">
        <v>0.72916666666666663</v>
      </c>
      <c r="P2613" s="53">
        <v>6.47</v>
      </c>
      <c r="Q2613" s="53" t="s">
        <v>46</v>
      </c>
      <c r="R2613" s="53" t="s">
        <v>47</v>
      </c>
      <c r="S2613" s="53" t="s">
        <v>2550</v>
      </c>
      <c r="T2613" s="53" t="s">
        <v>266</v>
      </c>
      <c r="U2613" s="53" t="s">
        <v>50</v>
      </c>
    </row>
    <row r="2614" spans="1:21" s="186" customFormat="1" ht="14.25" customHeight="1" x14ac:dyDescent="0.25">
      <c r="A2614" s="53" t="str">
        <f>IFERROR(VLOOKUP(D2614,[28]CODIGOS!$A$1:$I$1872,2,0),"CODIGO INVALIDO ")</f>
        <v>ZONA 9</v>
      </c>
      <c r="B2614" s="53" t="str">
        <f>IFERROR(VLOOKUP(D2614,[28]CODIGOS!$A$1:$I$1872,3,0),"CODIGO INVALIDO ")</f>
        <v>DMQ</v>
      </c>
      <c r="C2614" s="53" t="str">
        <f>IFERROR(VLOOKUP(D2614,[28]CODIGOS!$A$1:$I$1872,4,0),"CODIGO INVALIDO ")</f>
        <v>QUITO</v>
      </c>
      <c r="D2614" s="53" t="s">
        <v>1090</v>
      </c>
      <c r="E2614" s="53" t="str">
        <f>IFERROR(VLOOKUP(D2614,[29]CODIGOS!$A$1:$I$1872,6,0),"CODIGO INVALIDO ")</f>
        <v>LOS CHILLOS</v>
      </c>
      <c r="F2614" s="53" t="str">
        <f>IFERROR(VLOOKUP(D2614,[29]CODIGOS!$A$1:$I$1872,7,0),"CODIGO INVALIDO ")</f>
        <v>PINTAG</v>
      </c>
      <c r="G2614" s="53" t="str">
        <f>IFERROR(VLOOKUP(D2614,[29]CODIGOS!$A$1:$I$1872,8,0),"CODIGO INVALIDO ")</f>
        <v>PINTAG 2</v>
      </c>
      <c r="H2614" s="53" t="s">
        <v>3204</v>
      </c>
      <c r="I2614" s="53">
        <v>-0.34075757545406399</v>
      </c>
      <c r="J2614" s="53">
        <v>-78.410731347151398</v>
      </c>
      <c r="K2614" s="246">
        <v>45358</v>
      </c>
      <c r="L2614" s="53" t="s">
        <v>42</v>
      </c>
      <c r="M2614" s="53" t="s">
        <v>17</v>
      </c>
      <c r="N2614" s="247">
        <v>0.47916666666666669</v>
      </c>
      <c r="O2614" s="247">
        <v>0.5625</v>
      </c>
      <c r="P2614" s="53">
        <v>70.2</v>
      </c>
      <c r="Q2614" s="53" t="s">
        <v>46</v>
      </c>
      <c r="R2614" s="53" t="s">
        <v>47</v>
      </c>
      <c r="S2614" s="53" t="s">
        <v>83</v>
      </c>
      <c r="T2614" s="53"/>
      <c r="U2614" s="53" t="s">
        <v>50</v>
      </c>
    </row>
    <row r="2615" spans="1:21" s="186" customFormat="1" ht="14.25" customHeight="1" x14ac:dyDescent="0.25">
      <c r="A2615" s="53" t="str">
        <f>IFERROR(VLOOKUP(D2615,[28]CODIGOS!$A$1:$I$1872,2,0),"CODIGO INVALIDO ")</f>
        <v>ZONA 9</v>
      </c>
      <c r="B2615" s="53" t="str">
        <f>IFERROR(VLOOKUP(D2615,[28]CODIGOS!$A$1:$I$1872,3,0),"CODIGO INVALIDO ")</f>
        <v>DMQ</v>
      </c>
      <c r="C2615" s="53" t="str">
        <f>IFERROR(VLOOKUP(D2615,[28]CODIGOS!$A$1:$I$1872,4,0),"CODIGO INVALIDO ")</f>
        <v>QUITO</v>
      </c>
      <c r="D2615" s="53" t="s">
        <v>409</v>
      </c>
      <c r="E2615" s="53" t="str">
        <f>IFERROR(VLOOKUP(D2615,[29]CODIGOS!$A$1:$I$1872,6,0),"CODIGO INVALIDO ")</f>
        <v>TUMBACO</v>
      </c>
      <c r="F2615" s="53" t="str">
        <f>IFERROR(VLOOKUP(D2615,[29]CODIGOS!$A$1:$I$1872,7,0),"CODIGO INVALIDO ")</f>
        <v>TABLON</v>
      </c>
      <c r="G2615" s="53" t="str">
        <f>IFERROR(VLOOKUP(D2615,[29]CODIGOS!$A$1:$I$1872,8,0),"CODIGO INVALIDO ")</f>
        <v>TABLON 1</v>
      </c>
      <c r="H2615" s="53" t="s">
        <v>3205</v>
      </c>
      <c r="I2615" s="53">
        <v>-0.26624583745838798</v>
      </c>
      <c r="J2615" s="53">
        <v>-78.281176686286898</v>
      </c>
      <c r="K2615" s="246">
        <v>45361</v>
      </c>
      <c r="L2615" s="53" t="s">
        <v>42</v>
      </c>
      <c r="M2615" s="53" t="s">
        <v>17</v>
      </c>
      <c r="N2615" s="247">
        <v>0.53472222222222221</v>
      </c>
      <c r="O2615" s="247">
        <v>0.92777777777777781</v>
      </c>
      <c r="P2615" s="53">
        <v>18.3</v>
      </c>
      <c r="Q2615" s="53" t="s">
        <v>46</v>
      </c>
      <c r="R2615" s="53" t="s">
        <v>47</v>
      </c>
      <c r="S2615" s="53" t="s">
        <v>1300</v>
      </c>
      <c r="T2615" s="53"/>
      <c r="U2615" s="53" t="s">
        <v>50</v>
      </c>
    </row>
    <row r="2616" spans="1:21" s="186" customFormat="1" ht="14.25" customHeight="1" x14ac:dyDescent="0.25">
      <c r="A2616" s="53" t="str">
        <f>IFERROR(VLOOKUP(D2616,[28]CODIGOS!$A$1:$I$1872,2,0),"CODIGO INVALIDO ")</f>
        <v>ZONA 9</v>
      </c>
      <c r="B2616" s="53" t="str">
        <f>IFERROR(VLOOKUP(D2616,[28]CODIGOS!$A$1:$I$1872,3,0),"CODIGO INVALIDO ")</f>
        <v>DMQ</v>
      </c>
      <c r="C2616" s="53" t="str">
        <f>IFERROR(VLOOKUP(D2616,[28]CODIGOS!$A$1:$I$1872,4,0),"CODIGO INVALIDO ")</f>
        <v>QUITO</v>
      </c>
      <c r="D2616" s="53" t="s">
        <v>409</v>
      </c>
      <c r="E2616" s="53" t="str">
        <f>IFERROR(VLOOKUP(D2616,[29]CODIGOS!$A$1:$I$1872,6,0),"CODIGO INVALIDO ")</f>
        <v>TUMBACO</v>
      </c>
      <c r="F2616" s="53" t="str">
        <f>IFERROR(VLOOKUP(D2616,[29]CODIGOS!$A$1:$I$1872,7,0),"CODIGO INVALIDO ")</f>
        <v>TABLON</v>
      </c>
      <c r="G2616" s="53" t="str">
        <f>IFERROR(VLOOKUP(D2616,[29]CODIGOS!$A$1:$I$1872,8,0),"CODIGO INVALIDO ")</f>
        <v>TABLON 1</v>
      </c>
      <c r="H2616" s="53" t="s">
        <v>3205</v>
      </c>
      <c r="I2616" s="53">
        <v>-0.26606881357342699</v>
      </c>
      <c r="J2616" s="53">
        <v>-78.281080126762404</v>
      </c>
      <c r="K2616" s="246">
        <v>45361</v>
      </c>
      <c r="L2616" s="53" t="s">
        <v>42</v>
      </c>
      <c r="M2616" s="53" t="s">
        <v>17</v>
      </c>
      <c r="N2616" s="247">
        <v>0.5444444444444444</v>
      </c>
      <c r="O2616" s="247">
        <v>0.92777777777777781</v>
      </c>
      <c r="P2616" s="53">
        <v>14.29</v>
      </c>
      <c r="Q2616" s="53" t="s">
        <v>46</v>
      </c>
      <c r="R2616" s="53" t="s">
        <v>47</v>
      </c>
      <c r="S2616" s="53" t="s">
        <v>49</v>
      </c>
      <c r="T2616" s="53" t="s">
        <v>75</v>
      </c>
      <c r="U2616" s="53" t="s">
        <v>50</v>
      </c>
    </row>
    <row r="2617" spans="1:21" s="186" customFormat="1" ht="14.25" customHeight="1" x14ac:dyDescent="0.25">
      <c r="A2617" s="53" t="str">
        <f>IFERROR(VLOOKUP(D2617,[28]CODIGOS!$A$1:$I$1872,2,0),"CODIGO INVALIDO ")</f>
        <v>ZONA 9</v>
      </c>
      <c r="B2617" s="53" t="str">
        <f>IFERROR(VLOOKUP(D2617,[28]CODIGOS!$A$1:$I$1872,3,0),"CODIGO INVALIDO ")</f>
        <v>DMQ</v>
      </c>
      <c r="C2617" s="53" t="str">
        <f>IFERROR(VLOOKUP(D2617,[28]CODIGOS!$A$1:$I$1872,4,0),"CODIGO INVALIDO ")</f>
        <v>QUITO</v>
      </c>
      <c r="D2617" s="53" t="s">
        <v>3206</v>
      </c>
      <c r="E2617" s="53" t="str">
        <f>IFERROR(VLOOKUP(D2617,[29]CODIGOS!$A$1:$I$1872,6,0),"CODIGO INVALIDO ")</f>
        <v>LA DELICIA</v>
      </c>
      <c r="F2617" s="53" t="str">
        <f>IFERROR(VLOOKUP(D2617,[29]CODIGOS!$A$1:$I$1872,7,0),"CODIGO INVALIDO ")</f>
        <v>EL MIRADOR</v>
      </c>
      <c r="G2617" s="53" t="str">
        <f>IFERROR(VLOOKUP(D2617,[29]CODIGOS!$A$1:$I$1872,8,0),"CODIGO INVALIDO ")</f>
        <v>EL MIRADOR 1</v>
      </c>
      <c r="H2617" s="53" t="s">
        <v>3207</v>
      </c>
      <c r="I2617" s="53">
        <v>-0.126059431511127</v>
      </c>
      <c r="J2617" s="53">
        <v>-78.472005843614099</v>
      </c>
      <c r="K2617" s="246">
        <v>45363</v>
      </c>
      <c r="L2617" s="53" t="s">
        <v>42</v>
      </c>
      <c r="M2617" s="53" t="s">
        <v>17</v>
      </c>
      <c r="N2617" s="247">
        <v>0.5625</v>
      </c>
      <c r="O2617" s="247">
        <v>0.60416666666666663</v>
      </c>
      <c r="P2617" s="53">
        <v>7.2</v>
      </c>
      <c r="Q2617" s="53" t="s">
        <v>46</v>
      </c>
      <c r="R2617" s="53" t="s">
        <v>47</v>
      </c>
      <c r="S2617" s="53" t="s">
        <v>48</v>
      </c>
      <c r="T2617" s="53"/>
      <c r="U2617" s="53" t="s">
        <v>50</v>
      </c>
    </row>
    <row r="2618" spans="1:21" s="186" customFormat="1" ht="14.25" customHeight="1" x14ac:dyDescent="0.25">
      <c r="A2618" s="53" t="str">
        <f>IFERROR(VLOOKUP(D2618,[28]CODIGOS!$A$1:$I$1872,2,0),"CODIGO INVALIDO ")</f>
        <v>ZONA 9</v>
      </c>
      <c r="B2618" s="53" t="str">
        <f>IFERROR(VLOOKUP(D2618,[28]CODIGOS!$A$1:$I$1872,3,0),"CODIGO INVALIDO ")</f>
        <v>DMQ</v>
      </c>
      <c r="C2618" s="53" t="str">
        <f>IFERROR(VLOOKUP(D2618,[28]CODIGOS!$A$1:$I$1872,4,0),"CODIGO INVALIDO ")</f>
        <v>QUITO</v>
      </c>
      <c r="D2618" s="53" t="s">
        <v>214</v>
      </c>
      <c r="E2618" s="53" t="str">
        <f>IFERROR(VLOOKUP(D2618,[29]CODIGOS!$A$1:$I$1872,6,0),"CODIGO INVALIDO ")</f>
        <v>LOS CHILLOS</v>
      </c>
      <c r="F2618" s="53" t="str">
        <f>IFERROR(VLOOKUP(D2618,[29]CODIGOS!$A$1:$I$1872,7,0),"CODIGO INVALIDO ")</f>
        <v>CONOCOTO SUR</v>
      </c>
      <c r="G2618" s="53" t="str">
        <f>IFERROR(VLOOKUP(D2618,[29]CODIGOS!$A$1:$I$1872,8,0),"CODIGO INVALIDO ")</f>
        <v>CONOCOTO SUR 1</v>
      </c>
      <c r="H2618" s="53" t="s">
        <v>3208</v>
      </c>
      <c r="I2618" s="53">
        <v>-0.29126342987197801</v>
      </c>
      <c r="J2618" s="53">
        <v>-78.485530564085494</v>
      </c>
      <c r="K2618" s="246">
        <v>45364</v>
      </c>
      <c r="L2618" s="53" t="s">
        <v>42</v>
      </c>
      <c r="M2618" s="53" t="s">
        <v>17</v>
      </c>
      <c r="N2618" s="247">
        <v>0.58333333333333337</v>
      </c>
      <c r="O2618" s="247">
        <v>0.625</v>
      </c>
      <c r="P2618" s="53">
        <v>9</v>
      </c>
      <c r="Q2618" s="53" t="s">
        <v>46</v>
      </c>
      <c r="R2618" s="53" t="s">
        <v>47</v>
      </c>
      <c r="S2618" s="53" t="s">
        <v>161</v>
      </c>
      <c r="T2618" s="53"/>
      <c r="U2618" s="53" t="s">
        <v>50</v>
      </c>
    </row>
    <row r="2619" spans="1:21" s="186" customFormat="1" ht="14.25" customHeight="1" x14ac:dyDescent="0.25">
      <c r="A2619" s="53" t="str">
        <f>IFERROR(VLOOKUP(D2619,[28]CODIGOS!$A$1:$I$1872,2,0),"CODIGO INVALIDO ")</f>
        <v>ZONA 9</v>
      </c>
      <c r="B2619" s="53" t="str">
        <f>IFERROR(VLOOKUP(D2619,[28]CODIGOS!$A$1:$I$1872,3,0),"CODIGO INVALIDO ")</f>
        <v>DMQ</v>
      </c>
      <c r="C2619" s="53" t="str">
        <f>IFERROR(VLOOKUP(D2619,[28]CODIGOS!$A$1:$I$1872,4,0),"CODIGO INVALIDO ")</f>
        <v>QUITO</v>
      </c>
      <c r="D2619" s="53" t="s">
        <v>3209</v>
      </c>
      <c r="E2619" s="53" t="str">
        <f>IFERROR(VLOOKUP(D2619,[29]CODIGOS!$A$1:$I$1872,6,0),"CODIGO INVALIDO ")</f>
        <v>EUGENIO ESPEJO</v>
      </c>
      <c r="F2619" s="53" t="str">
        <f>IFERROR(VLOOKUP(D2619,[29]CODIGOS!$A$1:$I$1872,7,0),"CODIGO INVALIDO ")</f>
        <v>EL BOSQUE</v>
      </c>
      <c r="G2619" s="53" t="str">
        <f>IFERROR(VLOOKUP(D2619,[29]CODIGOS!$A$1:$I$1872,8,0),"CODIGO INVALIDO ")</f>
        <v>EL BOSQUE 3</v>
      </c>
      <c r="H2619" s="53" t="s">
        <v>3210</v>
      </c>
      <c r="I2619" s="53">
        <v>-0.17634084336633599</v>
      </c>
      <c r="J2619" s="53">
        <v>-78.49118074674</v>
      </c>
      <c r="K2619" s="246">
        <v>45374</v>
      </c>
      <c r="L2619" s="53" t="s">
        <v>42</v>
      </c>
      <c r="M2619" s="53" t="s">
        <v>17</v>
      </c>
      <c r="N2619" s="247">
        <v>0.625</v>
      </c>
      <c r="O2619" s="247">
        <v>0.66666666666666663</v>
      </c>
      <c r="P2619" s="53">
        <v>24.56</v>
      </c>
      <c r="Q2619" s="53" t="s">
        <v>46</v>
      </c>
      <c r="R2619" s="53" t="s">
        <v>47</v>
      </c>
      <c r="S2619" s="53" t="s">
        <v>75</v>
      </c>
      <c r="T2619" s="53" t="s">
        <v>1094</v>
      </c>
      <c r="U2619" s="53" t="s">
        <v>50</v>
      </c>
    </row>
    <row r="2620" spans="1:21" s="186" customFormat="1" ht="14.25" customHeight="1" x14ac:dyDescent="0.25">
      <c r="A2620" s="53" t="str">
        <f>IFERROR(VLOOKUP(D2620,[28]CODIGOS!$A$1:$I$1872,2,0),"CODIGO INVALIDO ")</f>
        <v>ZONA 9</v>
      </c>
      <c r="B2620" s="53" t="str">
        <f>IFERROR(VLOOKUP(D2620,[28]CODIGOS!$A$1:$I$1872,3,0),"CODIGO INVALIDO ")</f>
        <v>DMQ</v>
      </c>
      <c r="C2620" s="53" t="str">
        <f>IFERROR(VLOOKUP(D2620,[28]CODIGOS!$A$1:$I$1872,4,0),"CODIGO INVALIDO ")</f>
        <v>QUITO</v>
      </c>
      <c r="D2620" s="53" t="s">
        <v>3211</v>
      </c>
      <c r="E2620" s="53" t="str">
        <f>IFERROR(VLOOKUP(D2620,[29]CODIGOS!$A$1:$I$1872,6,0),"CODIGO INVALIDO ")</f>
        <v>CALDERON</v>
      </c>
      <c r="F2620" s="53" t="str">
        <f>IFERROR(VLOOKUP(D2620,[29]CODIGOS!$A$1:$I$1872,7,0),"CODIGO INVALIDO ")</f>
        <v>LOS LLANOS</v>
      </c>
      <c r="G2620" s="53" t="str">
        <f>IFERROR(VLOOKUP(D2620,[29]CODIGOS!$A$1:$I$1872,8,0),"CODIGO INVALIDO ")</f>
        <v>LOS LLANOS 2</v>
      </c>
      <c r="H2620" s="53" t="s">
        <v>1470</v>
      </c>
      <c r="I2620" s="53">
        <v>-0.113655601908885</v>
      </c>
      <c r="J2620" s="53">
        <v>-78.434305706978506</v>
      </c>
      <c r="K2620" s="246">
        <v>45375</v>
      </c>
      <c r="L2620" s="53" t="s">
        <v>42</v>
      </c>
      <c r="M2620" s="53" t="s">
        <v>17</v>
      </c>
      <c r="N2620" s="247">
        <v>0.44444444444444442</v>
      </c>
      <c r="O2620" s="247">
        <v>0.4861111111111111</v>
      </c>
      <c r="P2620" s="53">
        <v>4.47</v>
      </c>
      <c r="Q2620" s="53" t="s">
        <v>46</v>
      </c>
      <c r="R2620" s="53" t="s">
        <v>47</v>
      </c>
      <c r="S2620" s="53" t="s">
        <v>3212</v>
      </c>
      <c r="T2620" s="53" t="s">
        <v>382</v>
      </c>
      <c r="U2620" s="53" t="s">
        <v>50</v>
      </c>
    </row>
    <row r="2621" spans="1:21" s="186" customFormat="1" ht="14.25" customHeight="1" x14ac:dyDescent="0.25">
      <c r="A2621" s="53" t="str">
        <f>IFERROR(VLOOKUP(D2621,[28]CODIGOS!$A$1:$I$1872,2,0),"CODIGO INVALIDO ")</f>
        <v>ZONA 9</v>
      </c>
      <c r="B2621" s="53" t="str">
        <f>IFERROR(VLOOKUP(D2621,[28]CODIGOS!$A$1:$I$1872,3,0),"CODIGO INVALIDO ")</f>
        <v>DMQ</v>
      </c>
      <c r="C2621" s="53" t="str">
        <f>IFERROR(VLOOKUP(D2621,[28]CODIGOS!$A$1:$I$1872,4,0),"CODIGO INVALIDO ")</f>
        <v>QUITO</v>
      </c>
      <c r="D2621" s="53" t="s">
        <v>3211</v>
      </c>
      <c r="E2621" s="53" t="str">
        <f>IFERROR(VLOOKUP(D2621,[29]CODIGOS!$A$1:$I$1872,6,0),"CODIGO INVALIDO ")</f>
        <v>CALDERON</v>
      </c>
      <c r="F2621" s="53" t="str">
        <f>IFERROR(VLOOKUP(D2621,[29]CODIGOS!$A$1:$I$1872,7,0),"CODIGO INVALIDO ")</f>
        <v>LOS LLANOS</v>
      </c>
      <c r="G2621" s="53" t="str">
        <f>IFERROR(VLOOKUP(D2621,[29]CODIGOS!$A$1:$I$1872,8,0),"CODIGO INVALIDO ")</f>
        <v>LOS LLANOS 2</v>
      </c>
      <c r="H2621" s="53" t="s">
        <v>2471</v>
      </c>
      <c r="I2621" s="53">
        <v>-0.210002190776331</v>
      </c>
      <c r="J2621" s="53">
        <v>-78.364309072494507</v>
      </c>
      <c r="K2621" s="246">
        <v>45376</v>
      </c>
      <c r="L2621" s="53" t="s">
        <v>42</v>
      </c>
      <c r="M2621" s="53" t="s">
        <v>17</v>
      </c>
      <c r="N2621" s="247">
        <v>0.54166666666666663</v>
      </c>
      <c r="O2621" s="247">
        <v>0.58333333333333337</v>
      </c>
      <c r="P2621" s="53">
        <v>5.07</v>
      </c>
      <c r="Q2621" s="53" t="s">
        <v>46</v>
      </c>
      <c r="R2621" s="53" t="s">
        <v>47</v>
      </c>
      <c r="S2621" s="53" t="s">
        <v>1044</v>
      </c>
      <c r="T2621" s="53" t="s">
        <v>427</v>
      </c>
      <c r="U2621" s="53" t="s">
        <v>50</v>
      </c>
    </row>
    <row r="2622" spans="1:21" s="186" customFormat="1" ht="14.25" customHeight="1" x14ac:dyDescent="0.25">
      <c r="A2622" s="53" t="str">
        <f>IFERROR(VLOOKUP(D2622,[28]CODIGOS!$A$1:$I$1872,2,0),"CODIGO INVALIDO ")</f>
        <v>ZONA 9</v>
      </c>
      <c r="B2622" s="53" t="str">
        <f>IFERROR(VLOOKUP(D2622,[28]CODIGOS!$A$1:$I$1872,3,0),"CODIGO INVALIDO ")</f>
        <v>DMQ</v>
      </c>
      <c r="C2622" s="53" t="str">
        <f>IFERROR(VLOOKUP(D2622,[28]CODIGOS!$A$1:$I$1872,4,0),"CODIGO INVALIDO ")</f>
        <v>QUITO</v>
      </c>
      <c r="D2622" s="53" t="s">
        <v>3211</v>
      </c>
      <c r="E2622" s="53" t="str">
        <f>IFERROR(VLOOKUP(D2622,[29]CODIGOS!$A$1:$I$1872,6,0),"CODIGO INVALIDO ")</f>
        <v>CALDERON</v>
      </c>
      <c r="F2622" s="53" t="str">
        <f>IFERROR(VLOOKUP(D2622,[29]CODIGOS!$A$1:$I$1872,7,0),"CODIGO INVALIDO ")</f>
        <v>LOS LLANOS</v>
      </c>
      <c r="G2622" s="53" t="str">
        <f>IFERROR(VLOOKUP(D2622,[29]CODIGOS!$A$1:$I$1872,8,0),"CODIGO INVALIDO ")</f>
        <v>LOS LLANOS 2</v>
      </c>
      <c r="H2622" s="53" t="s">
        <v>3213</v>
      </c>
      <c r="I2622" s="53">
        <v>-0.32968995000000001</v>
      </c>
      <c r="J2622" s="53">
        <v>-78.418217284639695</v>
      </c>
      <c r="K2622" s="246">
        <v>45380</v>
      </c>
      <c r="L2622" s="53" t="s">
        <v>42</v>
      </c>
      <c r="M2622" s="53" t="s">
        <v>17</v>
      </c>
      <c r="N2622" s="247">
        <v>0.53125</v>
      </c>
      <c r="O2622" s="247">
        <v>0.57291666666666663</v>
      </c>
      <c r="P2622" s="53">
        <v>8.17</v>
      </c>
      <c r="Q2622" s="53" t="s">
        <v>46</v>
      </c>
      <c r="R2622" s="53" t="s">
        <v>47</v>
      </c>
      <c r="S2622" s="53" t="s">
        <v>176</v>
      </c>
      <c r="T2622" s="53"/>
      <c r="U2622" s="53" t="s">
        <v>50</v>
      </c>
    </row>
    <row r="2623" spans="1:21" s="186" customFormat="1" ht="14.25" customHeight="1" x14ac:dyDescent="0.25">
      <c r="A2623" s="53" t="str">
        <f>IFERROR(VLOOKUP(D2623,[28]CODIGOS!$A$1:$I$1872,2,0),"CODIGO INVALIDO ")</f>
        <v>ZONA 9</v>
      </c>
      <c r="B2623" s="53" t="str">
        <f>IFERROR(VLOOKUP(D2623,[28]CODIGOS!$A$1:$I$1872,3,0),"CODIGO INVALIDO ")</f>
        <v>DMQ</v>
      </c>
      <c r="C2623" s="53" t="str">
        <f>IFERROR(VLOOKUP(D2623,[28]CODIGOS!$A$1:$I$1872,4,0),"CODIGO INVALIDO ")</f>
        <v>QUITO</v>
      </c>
      <c r="D2623" s="53" t="s">
        <v>2473</v>
      </c>
      <c r="E2623" s="53" t="str">
        <f>IFERROR(VLOOKUP(D2623,[29]CODIGOS!$A$1:$I$1872,6,0),"CODIGO INVALIDO ")</f>
        <v>TUMBACO</v>
      </c>
      <c r="F2623" s="53" t="str">
        <f>IFERROR(VLOOKUP(D2623,[29]CODIGOS!$A$1:$I$1872,7,0),"CODIGO INVALIDO ")</f>
        <v>TUMBACO SUR</v>
      </c>
      <c r="G2623" s="53" t="str">
        <f>IFERROR(VLOOKUP(D2623,[29]CODIGOS!$A$1:$I$1872,8,0),"CODIGO INVALIDO ")</f>
        <v>TUMBACO SUR 1</v>
      </c>
      <c r="H2623" s="53" t="s">
        <v>2450</v>
      </c>
      <c r="I2623" s="53">
        <v>-0.22153169844975101</v>
      </c>
      <c r="J2623" s="53">
        <v>-78.395573052854999</v>
      </c>
      <c r="K2623" s="246">
        <v>45395</v>
      </c>
      <c r="L2623" s="53" t="s">
        <v>42</v>
      </c>
      <c r="M2623" s="53" t="s">
        <v>17</v>
      </c>
      <c r="N2623" s="247">
        <v>0.33333333333333331</v>
      </c>
      <c r="O2623" s="247">
        <v>0.83333333333333337</v>
      </c>
      <c r="P2623" s="53">
        <v>5.65</v>
      </c>
      <c r="Q2623" s="53" t="s">
        <v>46</v>
      </c>
      <c r="R2623" s="53" t="s">
        <v>47</v>
      </c>
      <c r="S2623" s="53" t="s">
        <v>1508</v>
      </c>
      <c r="T2623" s="53" t="s">
        <v>454</v>
      </c>
      <c r="U2623" s="53" t="s">
        <v>50</v>
      </c>
    </row>
    <row r="2624" spans="1:21" s="186" customFormat="1" ht="14.25" customHeight="1" x14ac:dyDescent="0.25">
      <c r="A2624" s="53" t="str">
        <f>IFERROR(VLOOKUP(D2624,[28]CODIGOS!$A$1:$I$1872,2,0),"CODIGO INVALIDO ")</f>
        <v>ZONA 9</v>
      </c>
      <c r="B2624" s="53" t="str">
        <f>IFERROR(VLOOKUP(D2624,[28]CODIGOS!$A$1:$I$1872,3,0),"CODIGO INVALIDO ")</f>
        <v>DMQ</v>
      </c>
      <c r="C2624" s="53" t="str">
        <f>IFERROR(VLOOKUP(D2624,[28]CODIGOS!$A$1:$I$1872,4,0),"CODIGO INVALIDO ")</f>
        <v>QUITO</v>
      </c>
      <c r="D2624" s="53" t="s">
        <v>2483</v>
      </c>
      <c r="E2624" s="53" t="str">
        <f>IFERROR(VLOOKUP(D2624,[29]CODIGOS!$A$1:$I$1872,6,0),"CODIGO INVALIDO ")</f>
        <v>TUMBACO</v>
      </c>
      <c r="F2624" s="53" t="str">
        <f>IFERROR(VLOOKUP(D2624,[29]CODIGOS!$A$1:$I$1872,7,0),"CODIGO INVALIDO ")</f>
        <v>TUMBACO SUR</v>
      </c>
      <c r="G2624" s="53" t="str">
        <f>IFERROR(VLOOKUP(D2624,[29]CODIGOS!$A$1:$I$1872,8,0),"CODIGO INVALIDO ")</f>
        <v>TUMBACO SUR 2</v>
      </c>
      <c r="H2624" s="53" t="s">
        <v>3214</v>
      </c>
      <c r="I2624" s="53">
        <v>-0.20912959298049999</v>
      </c>
      <c r="J2624" s="53">
        <v>-78.388215572962906</v>
      </c>
      <c r="K2624" s="246">
        <v>45399</v>
      </c>
      <c r="L2624" s="53" t="s">
        <v>42</v>
      </c>
      <c r="M2624" s="53" t="s">
        <v>17</v>
      </c>
      <c r="N2624" s="247">
        <v>0.75</v>
      </c>
      <c r="O2624" s="247">
        <v>0.79166666666666663</v>
      </c>
      <c r="P2624" s="53">
        <v>6.22</v>
      </c>
      <c r="Q2624" s="53" t="s">
        <v>46</v>
      </c>
      <c r="R2624" s="53" t="s">
        <v>47</v>
      </c>
      <c r="S2624" s="53" t="s">
        <v>217</v>
      </c>
      <c r="T2624" s="53"/>
      <c r="U2624" s="53" t="s">
        <v>50</v>
      </c>
    </row>
    <row r="2625" spans="1:21" s="186" customFormat="1" ht="14.25" customHeight="1" x14ac:dyDescent="0.25">
      <c r="A2625" s="53" t="str">
        <f>IFERROR(VLOOKUP(D2625,[28]CODIGOS!$A$1:$I$1872,2,0),"CODIGO INVALIDO ")</f>
        <v>ZONA 9</v>
      </c>
      <c r="B2625" s="53" t="str">
        <f>IFERROR(VLOOKUP(D2625,[28]CODIGOS!$A$1:$I$1872,3,0),"CODIGO INVALIDO ")</f>
        <v>DMQ</v>
      </c>
      <c r="C2625" s="53" t="str">
        <f>IFERROR(VLOOKUP(D2625,[28]CODIGOS!$A$1:$I$1872,4,0),"CODIGO INVALIDO ")</f>
        <v>QUITO</v>
      </c>
      <c r="D2625" s="53" t="s">
        <v>410</v>
      </c>
      <c r="E2625" s="53" t="str">
        <f>IFERROR(VLOOKUP(D2625,[29]CODIGOS!$A$1:$I$1872,6,0),"CODIGO INVALIDO ")</f>
        <v>QUITUMBE</v>
      </c>
      <c r="F2625" s="53" t="str">
        <f>IFERROR(VLOOKUP(D2625,[29]CODIGOS!$A$1:$I$1872,7,0),"CODIGO INVALIDO ")</f>
        <v>CHILLOGALLO</v>
      </c>
      <c r="G2625" s="53" t="str">
        <f>IFERROR(VLOOKUP(D2625,[29]CODIGOS!$A$1:$I$1872,8,0),"CODIGO INVALIDO ")</f>
        <v>CHILLOGALLO 1</v>
      </c>
      <c r="H2625" s="53" t="s">
        <v>3215</v>
      </c>
      <c r="I2625" s="53">
        <v>-0.28384092579472497</v>
      </c>
      <c r="J2625" s="53">
        <v>-78.562395572662297</v>
      </c>
      <c r="K2625" s="246">
        <v>45401</v>
      </c>
      <c r="L2625" s="53" t="s">
        <v>42</v>
      </c>
      <c r="M2625" s="53" t="s">
        <v>17</v>
      </c>
      <c r="N2625" s="247">
        <v>0.47916666666666669</v>
      </c>
      <c r="O2625" s="247">
        <v>0.52083333333333337</v>
      </c>
      <c r="P2625" s="53">
        <v>3.64</v>
      </c>
      <c r="Q2625" s="53" t="s">
        <v>46</v>
      </c>
      <c r="R2625" s="53" t="s">
        <v>47</v>
      </c>
      <c r="S2625" s="53" t="s">
        <v>598</v>
      </c>
      <c r="T2625" s="53" t="s">
        <v>3216</v>
      </c>
      <c r="U2625" s="53" t="s">
        <v>50</v>
      </c>
    </row>
    <row r="2626" spans="1:21" s="186" customFormat="1" ht="14.25" customHeight="1" x14ac:dyDescent="0.25">
      <c r="A2626" s="53" t="str">
        <f>IFERROR(VLOOKUP(D2626,[28]CODIGOS!$A$1:$I$1872,2,0),"CODIGO INVALIDO ")</f>
        <v>ZONA 9</v>
      </c>
      <c r="B2626" s="53" t="str">
        <f>IFERROR(VLOOKUP(D2626,[28]CODIGOS!$A$1:$I$1872,3,0),"CODIGO INVALIDO ")</f>
        <v>DMQ</v>
      </c>
      <c r="C2626" s="53" t="str">
        <f>IFERROR(VLOOKUP(D2626,[28]CODIGOS!$A$1:$I$1872,4,0),"CODIGO INVALIDO ")</f>
        <v>QUITO</v>
      </c>
      <c r="D2626" s="53" t="s">
        <v>146</v>
      </c>
      <c r="E2626" s="53" t="str">
        <f>IFERROR(VLOOKUP(D2626,[29]CODIGOS!$A$1:$I$1872,6,0),"CODIGO INVALIDO ")</f>
        <v>LOS CHILLOS</v>
      </c>
      <c r="F2626" s="53" t="str">
        <f>IFERROR(VLOOKUP(D2626,[29]CODIGOS!$A$1:$I$1872,7,0),"CODIGO INVALIDO ")</f>
        <v>SANTA ROSA</v>
      </c>
      <c r="G2626" s="53" t="str">
        <f>IFERROR(VLOOKUP(D2626,[29]CODIGOS!$A$1:$I$1872,8,0),"CODIGO INVALIDO ")</f>
        <v>SANTA ROSA 1</v>
      </c>
      <c r="H2626" s="53" t="s">
        <v>3217</v>
      </c>
      <c r="I2626" s="53">
        <v>-0.41311489223004999</v>
      </c>
      <c r="J2626" s="53">
        <v>-78.364488170542501</v>
      </c>
      <c r="K2626" s="246">
        <v>45401</v>
      </c>
      <c r="L2626" s="53" t="s">
        <v>42</v>
      </c>
      <c r="M2626" s="53" t="s">
        <v>17</v>
      </c>
      <c r="N2626" s="247">
        <v>0.5</v>
      </c>
      <c r="O2626" s="247">
        <v>0.58333333333333337</v>
      </c>
      <c r="P2626" s="53">
        <v>9.1</v>
      </c>
      <c r="Q2626" s="53" t="s">
        <v>46</v>
      </c>
      <c r="R2626" s="53" t="s">
        <v>47</v>
      </c>
      <c r="S2626" s="53" t="s">
        <v>176</v>
      </c>
      <c r="T2626" s="53"/>
      <c r="U2626" s="53" t="s">
        <v>50</v>
      </c>
    </row>
    <row r="2627" spans="1:21" s="192" customFormat="1" ht="15" customHeight="1" x14ac:dyDescent="0.2">
      <c r="A2627" s="53" t="str">
        <f>IFERROR(VLOOKUP(D2627,[28]CODIGOS!$A$1:$I$1872,2,0),"CODIGO INVALIDO ")</f>
        <v>ZONA 9</v>
      </c>
      <c r="B2627" s="53" t="str">
        <f>IFERROR(VLOOKUP(D2627,[28]CODIGOS!$A$1:$I$1872,3,0),"CODIGO INVALIDO ")</f>
        <v>DMQ</v>
      </c>
      <c r="C2627" s="53" t="str">
        <f>IFERROR(VLOOKUP(D2627,[28]CODIGOS!$A$1:$I$1872,4,0),"CODIGO INVALIDO ")</f>
        <v>QUITO</v>
      </c>
      <c r="D2627" s="74" t="s">
        <v>3190</v>
      </c>
      <c r="E2627" s="53" t="str">
        <f>IFERROR(VLOOKUP(D2627,[29]CODIGOS!$A$1:$I$1872,6,0),"CODIGO INVALIDO ")</f>
        <v>QUITUMBE</v>
      </c>
      <c r="F2627" s="53" t="str">
        <f>IFERROR(VLOOKUP(D2627,[29]CODIGOS!$A$1:$I$1872,7,0),"CODIGO INVALIDO ")</f>
        <v>ECUATORIANA</v>
      </c>
      <c r="G2627" s="53" t="str">
        <f>IFERROR(VLOOKUP(D2627,[29]CODIGOS!$A$1:$I$1872,8,0),"CODIGO INVALIDO ")</f>
        <v>ECUATORIANA 1</v>
      </c>
      <c r="H2627" s="93" t="s">
        <v>3193</v>
      </c>
      <c r="I2627" s="55">
        <v>-0.29297067743309702</v>
      </c>
      <c r="J2627" s="122">
        <v>-78.572793615706999</v>
      </c>
      <c r="K2627" s="246">
        <v>45402</v>
      </c>
      <c r="L2627" s="45" t="s">
        <v>42</v>
      </c>
      <c r="M2627" s="74" t="s">
        <v>17</v>
      </c>
      <c r="N2627" s="252">
        <v>0.4513888888888889</v>
      </c>
      <c r="O2627" s="252">
        <v>0.5</v>
      </c>
      <c r="P2627" s="55">
        <v>5.13</v>
      </c>
      <c r="Q2627" s="53" t="s">
        <v>46</v>
      </c>
      <c r="R2627" s="55" t="s">
        <v>47</v>
      </c>
      <c r="S2627" s="55" t="s">
        <v>176</v>
      </c>
      <c r="T2627" s="55" t="s">
        <v>166</v>
      </c>
      <c r="U2627" s="74" t="s">
        <v>50</v>
      </c>
    </row>
    <row r="2628" spans="1:21" s="192" customFormat="1" ht="15" customHeight="1" x14ac:dyDescent="0.2">
      <c r="A2628" s="53" t="str">
        <f>IFERROR(VLOOKUP(D2628,[28]CODIGOS!$A$1:$I$1872,2,0),"CODIGO INVALIDO ")</f>
        <v>ZONA 9</v>
      </c>
      <c r="B2628" s="53" t="str">
        <f>IFERROR(VLOOKUP(D2628,[28]CODIGOS!$A$1:$I$1872,3,0),"CODIGO INVALIDO ")</f>
        <v>DMQ</v>
      </c>
      <c r="C2628" s="53" t="str">
        <f>IFERROR(VLOOKUP(D2628,[28]CODIGOS!$A$1:$I$1872,4,0),"CODIGO INVALIDO ")</f>
        <v>QUITO</v>
      </c>
      <c r="D2628" s="74" t="s">
        <v>410</v>
      </c>
      <c r="E2628" s="53" t="str">
        <f>IFERROR(VLOOKUP(D2628,[29]CODIGOS!$A$1:$I$1872,6,0),"CODIGO INVALIDO ")</f>
        <v>QUITUMBE</v>
      </c>
      <c r="F2628" s="53" t="str">
        <f>IFERROR(VLOOKUP(D2628,[29]CODIGOS!$A$1:$I$1872,7,0),"CODIGO INVALIDO ")</f>
        <v>CHILLOGALLO</v>
      </c>
      <c r="G2628" s="53" t="str">
        <f>IFERROR(VLOOKUP(D2628,[29]CODIGOS!$A$1:$I$1872,8,0),"CODIGO INVALIDO ")</f>
        <v>CHILLOGALLO 1</v>
      </c>
      <c r="H2628" s="93" t="s">
        <v>3218</v>
      </c>
      <c r="I2628" s="55">
        <v>-0.278565602764617</v>
      </c>
      <c r="J2628" s="122">
        <v>-78.558288058050493</v>
      </c>
      <c r="K2628" s="246">
        <v>45402</v>
      </c>
      <c r="L2628" s="45" t="s">
        <v>42</v>
      </c>
      <c r="M2628" s="74" t="s">
        <v>17</v>
      </c>
      <c r="N2628" s="252">
        <v>0.55555555555555558</v>
      </c>
      <c r="O2628" s="252">
        <v>0.58333333333333337</v>
      </c>
      <c r="P2628" s="55">
        <v>4.6500000000000004</v>
      </c>
      <c r="Q2628" s="53" t="s">
        <v>46</v>
      </c>
      <c r="R2628" s="55" t="s">
        <v>47</v>
      </c>
      <c r="S2628" s="55" t="s">
        <v>1429</v>
      </c>
      <c r="T2628" s="55"/>
      <c r="U2628" s="74" t="s">
        <v>50</v>
      </c>
    </row>
    <row r="2629" spans="1:21" s="192" customFormat="1" ht="15" customHeight="1" x14ac:dyDescent="0.2">
      <c r="A2629" s="53" t="str">
        <f>IFERROR(VLOOKUP(D2629,[28]CODIGOS!$A$1:$I$1872,2,0),"CODIGO INVALIDO ")</f>
        <v>ZONA 9</v>
      </c>
      <c r="B2629" s="53" t="str">
        <f>IFERROR(VLOOKUP(D2629,[28]CODIGOS!$A$1:$I$1872,3,0),"CODIGO INVALIDO ")</f>
        <v>DMQ</v>
      </c>
      <c r="C2629" s="53" t="str">
        <f>IFERROR(VLOOKUP(D2629,[28]CODIGOS!$A$1:$I$1872,4,0),"CODIGO INVALIDO ")</f>
        <v>QUITO</v>
      </c>
      <c r="D2629" s="74" t="s">
        <v>410</v>
      </c>
      <c r="E2629" s="53" t="str">
        <f>IFERROR(VLOOKUP(D2629,[29]CODIGOS!$A$1:$I$1872,6,0),"CODIGO INVALIDO ")</f>
        <v>QUITUMBE</v>
      </c>
      <c r="F2629" s="53" t="str">
        <f>IFERROR(VLOOKUP(D2629,[29]CODIGOS!$A$1:$I$1872,7,0),"CODIGO INVALIDO ")</f>
        <v>CHILLOGALLO</v>
      </c>
      <c r="G2629" s="53" t="str">
        <f>IFERROR(VLOOKUP(D2629,[29]CODIGOS!$A$1:$I$1872,8,0),"CODIGO INVALIDO ")</f>
        <v>CHILLOGALLO 1</v>
      </c>
      <c r="H2629" s="93" t="s">
        <v>3218</v>
      </c>
      <c r="I2629" s="55">
        <v>-0.278565602764617</v>
      </c>
      <c r="J2629" s="122">
        <v>-78.558288058050493</v>
      </c>
      <c r="K2629" s="246">
        <v>45402</v>
      </c>
      <c r="L2629" s="45" t="s">
        <v>42</v>
      </c>
      <c r="M2629" s="74" t="s">
        <v>17</v>
      </c>
      <c r="N2629" s="252">
        <v>0.54861111111111116</v>
      </c>
      <c r="O2629" s="252">
        <v>0.58333333333333337</v>
      </c>
      <c r="P2629" s="55">
        <v>4.6500000000000004</v>
      </c>
      <c r="Q2629" s="53" t="s">
        <v>46</v>
      </c>
      <c r="R2629" s="55" t="s">
        <v>47</v>
      </c>
      <c r="S2629" s="55" t="s">
        <v>1429</v>
      </c>
      <c r="T2629" s="55"/>
      <c r="U2629" s="74" t="s">
        <v>50</v>
      </c>
    </row>
    <row r="2630" spans="1:21" s="192" customFormat="1" ht="15" customHeight="1" x14ac:dyDescent="0.2">
      <c r="A2630" s="53" t="str">
        <f>IFERROR(VLOOKUP(D2630,[28]CODIGOS!$A$1:$I$1872,2,0),"CODIGO INVALIDO ")</f>
        <v>ZONA 9</v>
      </c>
      <c r="B2630" s="53" t="str">
        <f>IFERROR(VLOOKUP(D2630,[28]CODIGOS!$A$1:$I$1872,3,0),"CODIGO INVALIDO ")</f>
        <v>DMQ</v>
      </c>
      <c r="C2630" s="53" t="str">
        <f>IFERROR(VLOOKUP(D2630,[28]CODIGOS!$A$1:$I$1872,4,0),"CODIGO INVALIDO ")</f>
        <v>QUITO</v>
      </c>
      <c r="D2630" s="74" t="s">
        <v>3219</v>
      </c>
      <c r="E2630" s="53" t="str">
        <f>IFERROR(VLOOKUP(D2630,[29]CODIGOS!$A$1:$I$1872,6,0),"CODIGO INVALIDO ")</f>
        <v>LA DELICIA</v>
      </c>
      <c r="F2630" s="53" t="str">
        <f>IFERROR(VLOOKUP(D2630,[29]CODIGOS!$A$1:$I$1872,7,0),"CODIGO INVALIDO ")</f>
        <v>PUELLARO</v>
      </c>
      <c r="G2630" s="53" t="str">
        <f>IFERROR(VLOOKUP(D2630,[29]CODIGOS!$A$1:$I$1872,8,0),"CODIGO INVALIDO ")</f>
        <v>PUELLARO 1</v>
      </c>
      <c r="H2630" s="93" t="s">
        <v>2400</v>
      </c>
      <c r="I2630" s="55">
        <v>-5.4095499999999998E-2</v>
      </c>
      <c r="J2630" s="122">
        <v>-78.410668999999999</v>
      </c>
      <c r="K2630" s="246">
        <v>45420</v>
      </c>
      <c r="L2630" s="45" t="s">
        <v>42</v>
      </c>
      <c r="M2630" s="74" t="s">
        <v>17</v>
      </c>
      <c r="N2630" s="252">
        <v>0.73611111111111116</v>
      </c>
      <c r="O2630" s="252">
        <v>0.79166666666666663</v>
      </c>
      <c r="P2630" s="55">
        <v>7.64</v>
      </c>
      <c r="Q2630" s="53" t="s">
        <v>46</v>
      </c>
      <c r="R2630" s="55" t="s">
        <v>47</v>
      </c>
      <c r="S2630" s="55" t="s">
        <v>239</v>
      </c>
      <c r="T2630" s="55" t="s">
        <v>49</v>
      </c>
      <c r="U2630" s="74" t="s">
        <v>50</v>
      </c>
    </row>
    <row r="2631" spans="1:21" s="192" customFormat="1" ht="15.75" customHeight="1" x14ac:dyDescent="0.2">
      <c r="A2631" s="53" t="str">
        <f>IFERROR(VLOOKUP(D2631,[28]CODIGOS!$A$1:$I$1872,2,0),"CODIGO INVALIDO ")</f>
        <v>ZONA 9</v>
      </c>
      <c r="B2631" s="53" t="str">
        <f>IFERROR(VLOOKUP(D2631,[28]CODIGOS!$A$1:$I$1872,3,0),"CODIGO INVALIDO ")</f>
        <v>DMQ</v>
      </c>
      <c r="C2631" s="53" t="str">
        <f>IFERROR(VLOOKUP(D2631,[28]CODIGOS!$A$1:$I$1872,4,0),"CODIGO INVALIDO ")</f>
        <v>QUITO</v>
      </c>
      <c r="D2631" s="74" t="s">
        <v>2392</v>
      </c>
      <c r="E2631" s="53" t="str">
        <f>IFERROR(VLOOKUP(D2631,[29]CODIGOS!$A$1:$I$1872,6,0),"CODIGO INVALIDO ")</f>
        <v>ELOY ALFARO-DMQ</v>
      </c>
      <c r="F2631" s="53" t="str">
        <f>IFERROR(VLOOKUP(D2631,[29]CODIGOS!$A$1:$I$1872,7,0),"CODIGO INVALIDO ")</f>
        <v>LLOA</v>
      </c>
      <c r="G2631" s="53" t="str">
        <f>IFERROR(VLOOKUP(D2631,[29]CODIGOS!$A$1:$I$1872,8,0),"CODIGO INVALIDO ")</f>
        <v>LLOA 1</v>
      </c>
      <c r="H2631" s="93" t="s">
        <v>3220</v>
      </c>
      <c r="I2631" s="55">
        <v>-0.28701355691185998</v>
      </c>
      <c r="J2631" s="122">
        <v>-78.626891988042502</v>
      </c>
      <c r="K2631" s="246">
        <v>45427</v>
      </c>
      <c r="L2631" s="45" t="s">
        <v>42</v>
      </c>
      <c r="M2631" s="74" t="s">
        <v>17</v>
      </c>
      <c r="N2631" s="76">
        <v>0.45833333333333331</v>
      </c>
      <c r="O2631" s="76">
        <v>0.5</v>
      </c>
      <c r="P2631" s="55">
        <v>3.82</v>
      </c>
      <c r="Q2631" s="53" t="s">
        <v>46</v>
      </c>
      <c r="R2631" s="55" t="s">
        <v>47</v>
      </c>
      <c r="S2631" s="55" t="s">
        <v>176</v>
      </c>
      <c r="T2631" s="55"/>
      <c r="U2631" s="53" t="s">
        <v>50</v>
      </c>
    </row>
    <row r="2632" spans="1:21" s="192" customFormat="1" ht="15.75" customHeight="1" x14ac:dyDescent="0.2">
      <c r="A2632" s="53" t="str">
        <f>IFERROR(VLOOKUP(D2632,[28]CODIGOS!$A$1:$I$1872,2,0),"CODIGO INVALIDO ")</f>
        <v>ZONA 2</v>
      </c>
      <c r="B2632" s="53" t="str">
        <f>IFERROR(VLOOKUP(D2632,[28]CODIGOS!$A$1:$I$1872,3,0),"CODIGO INVALIDO ")</f>
        <v>PICHINCHA</v>
      </c>
      <c r="C2632" s="53" t="str">
        <f>IFERROR(VLOOKUP(D2632,[28]CODIGOS!$A$1:$I$1872,4,0),"CODIGO INVALIDO ")</f>
        <v>RUMIÑAHUI</v>
      </c>
      <c r="D2632" s="74" t="s">
        <v>526</v>
      </c>
      <c r="E2632" s="53" t="str">
        <f>IFERROR(VLOOKUP(D2632,[29]CODIGOS!$A$1:$I$1872,6,0),"CODIGO INVALIDO ")</f>
        <v>RUMIÑAHUI - MEJIA</v>
      </c>
      <c r="F2632" s="53" t="str">
        <f>IFERROR(VLOOKUP(D2632,[29]CODIGOS!$A$1:$I$1872,7,0),"CODIGO INVALIDO ")</f>
        <v>FAJARDO</v>
      </c>
      <c r="G2632" s="53" t="str">
        <f>IFERROR(VLOOKUP(D2632,[29]CODIGOS!$A$1:$I$1872,8,0),"CODIGO INVALIDO ")</f>
        <v>FAJARDO 2</v>
      </c>
      <c r="H2632" s="93" t="s">
        <v>3221</v>
      </c>
      <c r="I2632" s="55">
        <v>-0.37848912574893501</v>
      </c>
      <c r="J2632" s="122">
        <v>-78.469998836517306</v>
      </c>
      <c r="K2632" s="246">
        <v>45429</v>
      </c>
      <c r="L2632" s="45" t="s">
        <v>42</v>
      </c>
      <c r="M2632" s="74" t="s">
        <v>17</v>
      </c>
      <c r="N2632" s="76">
        <v>0.5625</v>
      </c>
      <c r="O2632" s="76">
        <v>0.625</v>
      </c>
      <c r="P2632" s="55">
        <v>27.83</v>
      </c>
      <c r="Q2632" s="53" t="s">
        <v>46</v>
      </c>
      <c r="R2632" s="55" t="s">
        <v>47</v>
      </c>
      <c r="S2632" s="55" t="s">
        <v>176</v>
      </c>
      <c r="T2632" s="55"/>
      <c r="U2632" s="53" t="s">
        <v>50</v>
      </c>
    </row>
    <row r="2633" spans="1:21" s="192" customFormat="1" ht="15.75" customHeight="1" x14ac:dyDescent="0.2">
      <c r="A2633" s="53" t="str">
        <f>IFERROR(VLOOKUP(D2633,[28]CODIGOS!$A$1:$I$1872,2,0),"CODIGO INVALIDO ")</f>
        <v>ZONA 9</v>
      </c>
      <c r="B2633" s="53" t="str">
        <f>IFERROR(VLOOKUP(D2633,[28]CODIGOS!$A$1:$I$1872,3,0),"CODIGO INVALIDO ")</f>
        <v>DMQ</v>
      </c>
      <c r="C2633" s="53" t="str">
        <f>IFERROR(VLOOKUP(D2633,[28]CODIGOS!$A$1:$I$1872,4,0),"CODIGO INVALIDO ")</f>
        <v>QUITO</v>
      </c>
      <c r="D2633" s="74" t="s">
        <v>3222</v>
      </c>
      <c r="E2633" s="53" t="str">
        <f>IFERROR(VLOOKUP(D2633,[29]CODIGOS!$A$1:$I$1872,6,0),"CODIGO INVALIDO ")</f>
        <v>EUGENIO ESPEJO</v>
      </c>
      <c r="F2633" s="53" t="str">
        <f>IFERROR(VLOOKUP(D2633,[29]CODIGOS!$A$1:$I$1872,7,0),"CODIGO INVALIDO ")</f>
        <v>DAMMER</v>
      </c>
      <c r="G2633" s="53" t="str">
        <f>IFERROR(VLOOKUP(D2633,[29]CODIGOS!$A$1:$I$1872,8,0),"CODIGO INVALIDO ")</f>
        <v>DAMMER 1</v>
      </c>
      <c r="H2633" s="93" t="s">
        <v>3223</v>
      </c>
      <c r="I2633" s="55">
        <v>-0.15388839999999901</v>
      </c>
      <c r="J2633" s="122">
        <v>-78.476584875380198</v>
      </c>
      <c r="K2633" s="68">
        <v>45439</v>
      </c>
      <c r="L2633" s="45" t="s">
        <v>42</v>
      </c>
      <c r="M2633" s="53" t="s">
        <v>17</v>
      </c>
      <c r="N2633" s="76">
        <v>0.33333333333333331</v>
      </c>
      <c r="O2633" s="76">
        <v>0.83333333333333337</v>
      </c>
      <c r="P2633" s="55">
        <v>3.04</v>
      </c>
      <c r="Q2633" s="53" t="s">
        <v>46</v>
      </c>
      <c r="R2633" s="55" t="s">
        <v>47</v>
      </c>
      <c r="S2633" s="55" t="s">
        <v>1429</v>
      </c>
      <c r="T2633" s="55"/>
      <c r="U2633" s="253" t="s">
        <v>50</v>
      </c>
    </row>
    <row r="2634" spans="1:21" s="192" customFormat="1" ht="15.75" customHeight="1" x14ac:dyDescent="0.2">
      <c r="A2634" s="53" t="str">
        <f>IFERROR(VLOOKUP(D2634,[28]CODIGOS!$A$1:$I$1872,2,0),"CODIGO INVALIDO ")</f>
        <v>ZONA 9</v>
      </c>
      <c r="B2634" s="53" t="str">
        <f>IFERROR(VLOOKUP(D2634,[28]CODIGOS!$A$1:$I$1872,3,0),"CODIGO INVALIDO ")</f>
        <v>DMQ</v>
      </c>
      <c r="C2634" s="53" t="str">
        <f>IFERROR(VLOOKUP(D2634,[28]CODIGOS!$A$1:$I$1872,4,0),"CODIGO INVALIDO ")</f>
        <v>QUITO</v>
      </c>
      <c r="D2634" s="74" t="s">
        <v>873</v>
      </c>
      <c r="E2634" s="53" t="str">
        <f>IFERROR(VLOOKUP(D2634,[29]CODIGOS!$A$1:$I$1872,6,0),"CODIGO INVALIDO ")</f>
        <v>CALDERON</v>
      </c>
      <c r="F2634" s="53" t="str">
        <f>IFERROR(VLOOKUP(D2634,[29]CODIGOS!$A$1:$I$1872,7,0),"CODIGO INVALIDO ")</f>
        <v>SAN JUAN DE CALDERON</v>
      </c>
      <c r="G2634" s="53" t="str">
        <f>IFERROR(VLOOKUP(D2634,[29]CODIGOS!$A$1:$I$1872,8,0),"CODIGO INVALIDO ")</f>
        <v>SAN JUAN DE CALDERON 1</v>
      </c>
      <c r="H2634" s="93" t="s">
        <v>3224</v>
      </c>
      <c r="I2634" s="55">
        <v>-6.4229013530094997E-2</v>
      </c>
      <c r="J2634" s="122">
        <v>-78.425985564525206</v>
      </c>
      <c r="K2634" s="68">
        <v>45439</v>
      </c>
      <c r="L2634" s="45" t="s">
        <v>42</v>
      </c>
      <c r="M2634" s="53" t="s">
        <v>17</v>
      </c>
      <c r="N2634" s="76">
        <v>0.33333333333333331</v>
      </c>
      <c r="O2634" s="76">
        <v>0.83333333333333337</v>
      </c>
      <c r="P2634" s="55">
        <v>3.32</v>
      </c>
      <c r="Q2634" s="53" t="s">
        <v>46</v>
      </c>
      <c r="R2634" s="55" t="s">
        <v>47</v>
      </c>
      <c r="S2634" s="55" t="s">
        <v>696</v>
      </c>
      <c r="T2634" s="55"/>
      <c r="U2634" s="253" t="s">
        <v>50</v>
      </c>
    </row>
    <row r="2635" spans="1:21" s="192" customFormat="1" ht="15.75" customHeight="1" x14ac:dyDescent="0.2">
      <c r="A2635" s="53" t="str">
        <f>IFERROR(VLOOKUP(D2635,[28]CODIGOS!$A$1:$I$1872,2,0),"CODIGO INVALIDO ")</f>
        <v>ZONA 9</v>
      </c>
      <c r="B2635" s="53" t="str">
        <f>IFERROR(VLOOKUP(D2635,[28]CODIGOS!$A$1:$I$1872,3,0),"CODIGO INVALIDO ")</f>
        <v>DMQ</v>
      </c>
      <c r="C2635" s="53" t="str">
        <f>IFERROR(VLOOKUP(D2635,[28]CODIGOS!$A$1:$I$1872,4,0),"CODIGO INVALIDO ")</f>
        <v>QUITO</v>
      </c>
      <c r="D2635" s="74" t="s">
        <v>2397</v>
      </c>
      <c r="E2635" s="53" t="str">
        <f>IFERROR(VLOOKUP(D2635,[29]CODIGOS!$A$1:$I$1872,6,0),"CODIGO INVALIDO ")</f>
        <v>QUITUMBE</v>
      </c>
      <c r="F2635" s="53" t="str">
        <f>IFERROR(VLOOKUP(D2635,[29]CODIGOS!$A$1:$I$1872,7,0),"CODIGO INVALIDO ")</f>
        <v>GUAMANI</v>
      </c>
      <c r="G2635" s="53" t="str">
        <f>IFERROR(VLOOKUP(D2635,[29]CODIGOS!$A$1:$I$1872,8,0),"CODIGO INVALIDO ")</f>
        <v>GUAMANI 2</v>
      </c>
      <c r="H2635" s="93" t="s">
        <v>3225</v>
      </c>
      <c r="I2635" s="55">
        <v>-0.32432120703206702</v>
      </c>
      <c r="J2635" s="122">
        <v>-78.556582433066097</v>
      </c>
      <c r="K2635" s="68">
        <v>45440</v>
      </c>
      <c r="L2635" s="45" t="s">
        <v>42</v>
      </c>
      <c r="M2635" s="53" t="s">
        <v>17</v>
      </c>
      <c r="N2635" s="76">
        <v>0.70833333333333337</v>
      </c>
      <c r="O2635" s="76">
        <v>0.75</v>
      </c>
      <c r="P2635" s="55">
        <v>7.35</v>
      </c>
      <c r="Q2635" s="53" t="s">
        <v>46</v>
      </c>
      <c r="R2635" s="55" t="s">
        <v>47</v>
      </c>
      <c r="S2635" s="55" t="s">
        <v>49</v>
      </c>
      <c r="T2635" s="55" t="s">
        <v>165</v>
      </c>
      <c r="U2635" s="253" t="s">
        <v>50</v>
      </c>
    </row>
    <row r="2636" spans="1:21" s="192" customFormat="1" ht="15.75" customHeight="1" x14ac:dyDescent="0.2">
      <c r="A2636" s="53" t="str">
        <f>IFERROR(VLOOKUP(D2636,[28]CODIGOS!$A$1:$I$1872,2,0),"CODIGO INVALIDO ")</f>
        <v>ZONA 9</v>
      </c>
      <c r="B2636" s="53" t="str">
        <f>IFERROR(VLOOKUP(D2636,[28]CODIGOS!$A$1:$I$1872,3,0),"CODIGO INVALIDO ")</f>
        <v>DMQ</v>
      </c>
      <c r="C2636" s="53" t="str">
        <f>IFERROR(VLOOKUP(D2636,[28]CODIGOS!$A$1:$I$1872,4,0),"CODIGO INVALIDO ")</f>
        <v>QUITO</v>
      </c>
      <c r="D2636" s="74" t="s">
        <v>324</v>
      </c>
      <c r="E2636" s="53" t="str">
        <f>IFERROR(VLOOKUP(D2636,[29]CODIGOS!$A$1:$I$1872,6,0),"CODIGO INVALIDO ")</f>
        <v>LOS CHILLOS</v>
      </c>
      <c r="F2636" s="53" t="str">
        <f>IFERROR(VLOOKUP(D2636,[29]CODIGOS!$A$1:$I$1872,7,0),"CODIGO INVALIDO ")</f>
        <v>CONOCOTO SUR</v>
      </c>
      <c r="G2636" s="53" t="str">
        <f>IFERROR(VLOOKUP(D2636,[29]CODIGOS!$A$1:$I$1872,8,0),"CODIGO INVALIDO ")</f>
        <v>CONOCOTO SUR 2</v>
      </c>
      <c r="H2636" s="93" t="s">
        <v>3225</v>
      </c>
      <c r="I2636" s="55">
        <v>-0.28401310798220197</v>
      </c>
      <c r="J2636" s="122">
        <v>-78.503091401308495</v>
      </c>
      <c r="K2636" s="68">
        <v>45442</v>
      </c>
      <c r="L2636" s="45" t="s">
        <v>42</v>
      </c>
      <c r="M2636" s="53" t="s">
        <v>17</v>
      </c>
      <c r="N2636" s="76">
        <v>0.41666666666666669</v>
      </c>
      <c r="O2636" s="76">
        <v>0.5</v>
      </c>
      <c r="P2636" s="55">
        <v>3.18</v>
      </c>
      <c r="Q2636" s="53" t="s">
        <v>46</v>
      </c>
      <c r="R2636" s="55" t="s">
        <v>47</v>
      </c>
      <c r="S2636" s="55" t="s">
        <v>83</v>
      </c>
      <c r="T2636" s="55"/>
      <c r="U2636" s="253" t="s">
        <v>50</v>
      </c>
    </row>
    <row r="2637" spans="1:21" s="192" customFormat="1" ht="15.75" customHeight="1" x14ac:dyDescent="0.2">
      <c r="A2637" s="53" t="str">
        <f>IFERROR(VLOOKUP(D2637,[28]CODIGOS!$A$1:$I$1872,2,0),"CODIGO INVALIDO ")</f>
        <v>ZONA 9</v>
      </c>
      <c r="B2637" s="53" t="str">
        <f>IFERROR(VLOOKUP(D2637,[28]CODIGOS!$A$1:$I$1872,3,0),"CODIGO INVALIDO ")</f>
        <v>DMQ</v>
      </c>
      <c r="C2637" s="53" t="str">
        <f>IFERROR(VLOOKUP(D2637,[28]CODIGOS!$A$1:$I$1872,4,0),"CODIGO INVALIDO ")</f>
        <v>QUITO</v>
      </c>
      <c r="D2637" s="74" t="s">
        <v>487</v>
      </c>
      <c r="E2637" s="53" t="str">
        <f>IFERROR(VLOOKUP(D2637,[29]CODIGOS!$A$1:$I$1872,6,0),"CODIGO INVALIDO ")</f>
        <v>LOS CHILLOS</v>
      </c>
      <c r="F2637" s="53" t="str">
        <f>IFERROR(VLOOKUP(D2637,[29]CODIGOS!$A$1:$I$1872,7,0),"CODIGO INVALIDO ")</f>
        <v>SANTA ISABEL</v>
      </c>
      <c r="G2637" s="53" t="str">
        <f>IFERROR(VLOOKUP(D2637,[29]CODIGOS!$A$1:$I$1872,8,0),"CODIGO INVALIDO ")</f>
        <v>SANTA ISABEL 1</v>
      </c>
      <c r="H2637" s="93" t="s">
        <v>3226</v>
      </c>
      <c r="I2637" s="55">
        <v>-0.341528583609294</v>
      </c>
      <c r="J2637" s="122">
        <v>-78.494409152089005</v>
      </c>
      <c r="K2637" s="246">
        <v>45447</v>
      </c>
      <c r="L2637" s="45" t="s">
        <v>42</v>
      </c>
      <c r="M2637" s="53" t="s">
        <v>17</v>
      </c>
      <c r="N2637" s="76">
        <v>0.5625</v>
      </c>
      <c r="O2637" s="76">
        <v>0.66666666666666663</v>
      </c>
      <c r="P2637" s="55">
        <v>6.43</v>
      </c>
      <c r="Q2637" s="53" t="s">
        <v>46</v>
      </c>
      <c r="R2637" s="55" t="s">
        <v>47</v>
      </c>
      <c r="S2637" s="55" t="s">
        <v>83</v>
      </c>
      <c r="T2637" s="55"/>
      <c r="U2637" s="253" t="s">
        <v>50</v>
      </c>
    </row>
    <row r="2638" spans="1:21" s="192" customFormat="1" ht="15.75" customHeight="1" x14ac:dyDescent="0.2">
      <c r="A2638" s="53" t="str">
        <f>IFERROR(VLOOKUP(D2638,[28]CODIGOS!$A$1:$I$1872,2,0),"CODIGO INVALIDO ")</f>
        <v>ZONA 9</v>
      </c>
      <c r="B2638" s="53" t="str">
        <f>IFERROR(VLOOKUP(D2638,[28]CODIGOS!$A$1:$I$1872,3,0),"CODIGO INVALIDO ")</f>
        <v>DMQ</v>
      </c>
      <c r="C2638" s="53" t="str">
        <f>IFERROR(VLOOKUP(D2638,[28]CODIGOS!$A$1:$I$1872,4,0),"CODIGO INVALIDO ")</f>
        <v>QUITO</v>
      </c>
      <c r="D2638" s="74" t="s">
        <v>214</v>
      </c>
      <c r="E2638" s="53" t="str">
        <f>IFERROR(VLOOKUP(D2638,[29]CODIGOS!$A$1:$I$1872,6,0),"CODIGO INVALIDO ")</f>
        <v>LOS CHILLOS</v>
      </c>
      <c r="F2638" s="53" t="str">
        <f>IFERROR(VLOOKUP(D2638,[29]CODIGOS!$A$1:$I$1872,7,0),"CODIGO INVALIDO ")</f>
        <v>CONOCOTO SUR</v>
      </c>
      <c r="G2638" s="53" t="str">
        <f>IFERROR(VLOOKUP(D2638,[29]CODIGOS!$A$1:$I$1872,8,0),"CODIGO INVALIDO ")</f>
        <v>CONOCOTO SUR 1</v>
      </c>
      <c r="H2638" s="93" t="s">
        <v>215</v>
      </c>
      <c r="I2638" s="55">
        <v>-0.30029815232000001</v>
      </c>
      <c r="J2638" s="122">
        <v>-78.482056502999995</v>
      </c>
      <c r="K2638" s="246">
        <v>45448</v>
      </c>
      <c r="L2638" s="45" t="s">
        <v>42</v>
      </c>
      <c r="M2638" s="53" t="s">
        <v>17</v>
      </c>
      <c r="N2638" s="76">
        <v>0.56944444444444442</v>
      </c>
      <c r="O2638" s="76">
        <v>0.66666666666666663</v>
      </c>
      <c r="P2638" s="55">
        <v>11.8</v>
      </c>
      <c r="Q2638" s="53" t="s">
        <v>46</v>
      </c>
      <c r="R2638" s="55" t="s">
        <v>47</v>
      </c>
      <c r="S2638" s="55" t="s">
        <v>49</v>
      </c>
      <c r="T2638" s="55" t="s">
        <v>427</v>
      </c>
      <c r="U2638" s="253" t="s">
        <v>50</v>
      </c>
    </row>
    <row r="2639" spans="1:21" s="192" customFormat="1" ht="15.75" customHeight="1" x14ac:dyDescent="0.2">
      <c r="A2639" s="53" t="str">
        <f>IFERROR(VLOOKUP(D2639,[28]CODIGOS!$A$1:$I$1872,2,0),"CODIGO INVALIDO ")</f>
        <v>ZONA 9</v>
      </c>
      <c r="B2639" s="53" t="str">
        <f>IFERROR(VLOOKUP(D2639,[28]CODIGOS!$A$1:$I$1872,3,0),"CODIGO INVALIDO ")</f>
        <v>DMQ</v>
      </c>
      <c r="C2639" s="53" t="str">
        <f>IFERROR(VLOOKUP(D2639,[28]CODIGOS!$A$1:$I$1872,4,0),"CODIGO INVALIDO ")</f>
        <v>QUITO</v>
      </c>
      <c r="D2639" s="74" t="s">
        <v>324</v>
      </c>
      <c r="E2639" s="53" t="str">
        <f>IFERROR(VLOOKUP(D2639,[29]CODIGOS!$A$1:$I$1872,6,0),"CODIGO INVALIDO ")</f>
        <v>LOS CHILLOS</v>
      </c>
      <c r="F2639" s="53" t="str">
        <f>IFERROR(VLOOKUP(D2639,[29]CODIGOS!$A$1:$I$1872,7,0),"CODIGO INVALIDO ")</f>
        <v>CONOCOTO SUR</v>
      </c>
      <c r="G2639" s="53" t="str">
        <f>IFERROR(VLOOKUP(D2639,[29]CODIGOS!$A$1:$I$1872,8,0),"CODIGO INVALIDO ")</f>
        <v>CONOCOTO SUR 2</v>
      </c>
      <c r="H2639" s="93" t="s">
        <v>3227</v>
      </c>
      <c r="I2639" s="55">
        <v>-0.31014671265007798</v>
      </c>
      <c r="J2639" s="122">
        <v>-78.488511485039098</v>
      </c>
      <c r="K2639" s="246">
        <v>45449</v>
      </c>
      <c r="L2639" s="45" t="s">
        <v>42</v>
      </c>
      <c r="M2639" s="53" t="s">
        <v>17</v>
      </c>
      <c r="N2639" s="76">
        <v>0.57291666666666663</v>
      </c>
      <c r="O2639" s="76">
        <v>0.66666666666666663</v>
      </c>
      <c r="P2639" s="55">
        <v>30.8</v>
      </c>
      <c r="Q2639" s="53" t="s">
        <v>46</v>
      </c>
      <c r="R2639" s="55" t="s">
        <v>47</v>
      </c>
      <c r="S2639" s="55" t="s">
        <v>83</v>
      </c>
      <c r="T2639" s="55"/>
      <c r="U2639" s="253" t="s">
        <v>50</v>
      </c>
    </row>
    <row r="2640" spans="1:21" s="192" customFormat="1" ht="15.75" customHeight="1" x14ac:dyDescent="0.2">
      <c r="A2640" s="53" t="str">
        <f>IFERROR(VLOOKUP(D2640,[28]CODIGOS!$A$1:$I$1872,2,0),"CODIGO INVALIDO ")</f>
        <v>ZONA 9</v>
      </c>
      <c r="B2640" s="53" t="str">
        <f>IFERROR(VLOOKUP(D2640,[28]CODIGOS!$A$1:$I$1872,3,0),"CODIGO INVALIDO ")</f>
        <v>DMQ</v>
      </c>
      <c r="C2640" s="53" t="str">
        <f>IFERROR(VLOOKUP(D2640,[28]CODIGOS!$A$1:$I$1872,4,0),"CODIGO INVALIDO ")</f>
        <v>QUITO</v>
      </c>
      <c r="D2640" s="74" t="s">
        <v>1090</v>
      </c>
      <c r="E2640" s="53" t="str">
        <f>IFERROR(VLOOKUP(D2640,[29]CODIGOS!$A$1:$I$1872,6,0),"CODIGO INVALIDO ")</f>
        <v>LOS CHILLOS</v>
      </c>
      <c r="F2640" s="53" t="str">
        <f>IFERROR(VLOOKUP(D2640,[29]CODIGOS!$A$1:$I$1872,7,0),"CODIGO INVALIDO ")</f>
        <v>PINTAG</v>
      </c>
      <c r="G2640" s="53" t="str">
        <f>IFERROR(VLOOKUP(D2640,[29]CODIGOS!$A$1:$I$1872,8,0),"CODIGO INVALIDO ")</f>
        <v>PINTAG 2</v>
      </c>
      <c r="H2640" s="93" t="s">
        <v>41</v>
      </c>
      <c r="I2640" s="55">
        <v>-0.37004571191952301</v>
      </c>
      <c r="J2640" s="122">
        <v>-78.373144268989506</v>
      </c>
      <c r="K2640" s="246">
        <v>45451</v>
      </c>
      <c r="L2640" s="45" t="s">
        <v>42</v>
      </c>
      <c r="M2640" s="53" t="s">
        <v>17</v>
      </c>
      <c r="N2640" s="76">
        <v>0.47222222222222221</v>
      </c>
      <c r="O2640" s="76">
        <v>0.84375</v>
      </c>
      <c r="P2640" s="55">
        <v>8.2200000000000006</v>
      </c>
      <c r="Q2640" s="53" t="s">
        <v>46</v>
      </c>
      <c r="R2640" s="55" t="s">
        <v>47</v>
      </c>
      <c r="S2640" s="55" t="s">
        <v>427</v>
      </c>
      <c r="T2640" s="55" t="s">
        <v>467</v>
      </c>
      <c r="U2640" s="253" t="s">
        <v>50</v>
      </c>
    </row>
    <row r="2641" spans="1:21" s="192" customFormat="1" ht="15.75" customHeight="1" x14ac:dyDescent="0.2">
      <c r="A2641" s="53" t="str">
        <f>IFERROR(VLOOKUP(D2641,[28]CODIGOS!$A$1:$I$1872,2,0),"CODIGO INVALIDO ")</f>
        <v>ZONA 9</v>
      </c>
      <c r="B2641" s="53" t="str">
        <f>IFERROR(VLOOKUP(D2641,[28]CODIGOS!$A$1:$I$1872,3,0),"CODIGO INVALIDO ")</f>
        <v>DMQ</v>
      </c>
      <c r="C2641" s="53" t="str">
        <f>IFERROR(VLOOKUP(D2641,[28]CODIGOS!$A$1:$I$1872,4,0),"CODIGO INVALIDO ")</f>
        <v>QUITO</v>
      </c>
      <c r="D2641" s="74" t="s">
        <v>222</v>
      </c>
      <c r="E2641" s="53" t="str">
        <f>IFERROR(VLOOKUP(D2641,[29]CODIGOS!$A$1:$I$1872,6,0),"CODIGO INVALIDO ")</f>
        <v>LOS CHILLOS</v>
      </c>
      <c r="F2641" s="53" t="str">
        <f>IFERROR(VLOOKUP(D2641,[29]CODIGOS!$A$1:$I$1872,7,0),"CODIGO INVALIDO ")</f>
        <v>ALANGASI</v>
      </c>
      <c r="G2641" s="53" t="str">
        <f>IFERROR(VLOOKUP(D2641,[29]CODIGOS!$A$1:$I$1872,8,0),"CODIGO INVALIDO ")</f>
        <v>ALANGASI 1</v>
      </c>
      <c r="H2641" s="93" t="s">
        <v>3228</v>
      </c>
      <c r="I2641" s="55">
        <v>-0.29975515959999999</v>
      </c>
      <c r="J2641" s="122">
        <v>-78.414441894033999</v>
      </c>
      <c r="K2641" s="68">
        <v>45467</v>
      </c>
      <c r="L2641" s="45" t="s">
        <v>42</v>
      </c>
      <c r="M2641" s="53" t="s">
        <v>17</v>
      </c>
      <c r="N2641" s="76">
        <v>0.5</v>
      </c>
      <c r="O2641" s="76">
        <v>0.60416666666666663</v>
      </c>
      <c r="P2641" s="55">
        <v>12.4</v>
      </c>
      <c r="Q2641" s="53" t="s">
        <v>46</v>
      </c>
      <c r="R2641" s="55" t="s">
        <v>47</v>
      </c>
      <c r="S2641" s="55" t="s">
        <v>83</v>
      </c>
      <c r="T2641" s="55"/>
      <c r="U2641" s="253" t="s">
        <v>50</v>
      </c>
    </row>
    <row r="2642" spans="1:21" s="192" customFormat="1" ht="15.75" customHeight="1" x14ac:dyDescent="0.2">
      <c r="A2642" s="53" t="str">
        <f>IFERROR(VLOOKUP(D2642,[28]CODIGOS!$A$1:$I$1872,2,0),"CODIGO INVALIDO ")</f>
        <v>ZONA 9</v>
      </c>
      <c r="B2642" s="53" t="str">
        <f>IFERROR(VLOOKUP(D2642,[28]CODIGOS!$A$1:$I$1872,3,0),"CODIGO INVALIDO ")</f>
        <v>DMQ</v>
      </c>
      <c r="C2642" s="53" t="str">
        <f>IFERROR(VLOOKUP(D2642,[28]CODIGOS!$A$1:$I$1872,4,0),"CODIGO INVALIDO ")</f>
        <v>QUITO</v>
      </c>
      <c r="D2642" s="74" t="s">
        <v>3206</v>
      </c>
      <c r="E2642" s="53" t="str">
        <f>IFERROR(VLOOKUP(D2642,[29]CODIGOS!$A$1:$I$1872,6,0),"CODIGO INVALIDO ")</f>
        <v>LA DELICIA</v>
      </c>
      <c r="F2642" s="53" t="str">
        <f>IFERROR(VLOOKUP(D2642,[29]CODIGOS!$A$1:$I$1872,7,0),"CODIGO INVALIDO ")</f>
        <v>EL MIRADOR</v>
      </c>
      <c r="G2642" s="53" t="str">
        <f>IFERROR(VLOOKUP(D2642,[29]CODIGOS!$A$1:$I$1872,8,0),"CODIGO INVALIDO ")</f>
        <v>EL MIRADOR 1</v>
      </c>
      <c r="H2642" s="93" t="s">
        <v>3229</v>
      </c>
      <c r="I2642" s="55">
        <v>-0.12428980000000001</v>
      </c>
      <c r="J2642" s="122">
        <v>-78.475530320545403</v>
      </c>
      <c r="K2642" s="68">
        <v>45468</v>
      </c>
      <c r="L2642" s="45" t="s">
        <v>42</v>
      </c>
      <c r="M2642" s="53" t="s">
        <v>17</v>
      </c>
      <c r="N2642" s="76">
        <v>0.58333333333333337</v>
      </c>
      <c r="O2642" s="76">
        <v>0.66666666666666663</v>
      </c>
      <c r="P2642" s="55">
        <v>10</v>
      </c>
      <c r="Q2642" s="53" t="s">
        <v>46</v>
      </c>
      <c r="R2642" s="55" t="s">
        <v>47</v>
      </c>
      <c r="S2642" s="55" t="s">
        <v>176</v>
      </c>
      <c r="T2642" s="55"/>
      <c r="U2642" s="253" t="s">
        <v>50</v>
      </c>
    </row>
    <row r="2643" spans="1:21" s="192" customFormat="1" ht="15.75" customHeight="1" x14ac:dyDescent="0.2">
      <c r="A2643" s="53" t="str">
        <f>IFERROR(VLOOKUP(D2643,[28]CODIGOS!$A$1:$I$1872,2,0),"CODIGO INVALIDO ")</f>
        <v>ZONA 9</v>
      </c>
      <c r="B2643" s="53" t="str">
        <f>IFERROR(VLOOKUP(D2643,[28]CODIGOS!$A$1:$I$1872,3,0),"CODIGO INVALIDO ")</f>
        <v>DMQ</v>
      </c>
      <c r="C2643" s="53" t="str">
        <f>IFERROR(VLOOKUP(D2643,[28]CODIGOS!$A$1:$I$1872,4,0),"CODIGO INVALIDO ")</f>
        <v>QUITO</v>
      </c>
      <c r="D2643" s="74" t="s">
        <v>2396</v>
      </c>
      <c r="E2643" s="53" t="str">
        <f>IFERROR(VLOOKUP(D2643,[29]CODIGOS!$A$1:$I$1872,6,0),"CODIGO INVALIDO ")</f>
        <v>TUMBACO</v>
      </c>
      <c r="F2643" s="53" t="str">
        <f>IFERROR(VLOOKUP(D2643,[29]CODIGOS!$A$1:$I$1872,7,0),"CODIGO INVALIDO ")</f>
        <v>PUEMBO</v>
      </c>
      <c r="G2643" s="53" t="str">
        <f>IFERROR(VLOOKUP(D2643,[29]CODIGOS!$A$1:$I$1872,8,0),"CODIGO INVALIDO ")</f>
        <v>PUEMBO 1</v>
      </c>
      <c r="H2643" s="93" t="s">
        <v>3230</v>
      </c>
      <c r="I2643" s="55">
        <v>-0.20908409999999999</v>
      </c>
      <c r="J2643" s="122">
        <v>-78.365474071968706</v>
      </c>
      <c r="K2643" s="68">
        <v>45474</v>
      </c>
      <c r="L2643" s="45" t="s">
        <v>42</v>
      </c>
      <c r="M2643" s="53" t="s">
        <v>17</v>
      </c>
      <c r="N2643" s="76">
        <v>0.70833333333333337</v>
      </c>
      <c r="O2643" s="76">
        <v>0.79166666666666663</v>
      </c>
      <c r="P2643" s="55">
        <v>17.559999999999999</v>
      </c>
      <c r="Q2643" s="53" t="s">
        <v>46</v>
      </c>
      <c r="R2643" s="55" t="s">
        <v>47</v>
      </c>
      <c r="S2643" s="55" t="s">
        <v>467</v>
      </c>
      <c r="T2643" s="55" t="s">
        <v>448</v>
      </c>
      <c r="U2643" s="253" t="s">
        <v>50</v>
      </c>
    </row>
    <row r="2644" spans="1:21" s="192" customFormat="1" ht="15.75" customHeight="1" x14ac:dyDescent="0.2">
      <c r="A2644" s="53" t="str">
        <f>IFERROR(VLOOKUP(D2644,[28]CODIGOS!$A$1:$I$1872,2,0),"CODIGO INVALIDO ")</f>
        <v>ZONA 9</v>
      </c>
      <c r="B2644" s="53" t="str">
        <f>IFERROR(VLOOKUP(D2644,[28]CODIGOS!$A$1:$I$1872,3,0),"CODIGO INVALIDO ")</f>
        <v>DMQ</v>
      </c>
      <c r="C2644" s="53" t="str">
        <f>IFERROR(VLOOKUP(D2644,[28]CODIGOS!$A$1:$I$1872,4,0),"CODIGO INVALIDO ")</f>
        <v>QUITO</v>
      </c>
      <c r="D2644" s="74" t="s">
        <v>1090</v>
      </c>
      <c r="E2644" s="53" t="str">
        <f>IFERROR(VLOOKUP(D2644,[29]CODIGOS!$A$1:$I$1872,6,0),"CODIGO INVALIDO ")</f>
        <v>LOS CHILLOS</v>
      </c>
      <c r="F2644" s="53" t="str">
        <f>IFERROR(VLOOKUP(D2644,[29]CODIGOS!$A$1:$I$1872,7,0),"CODIGO INVALIDO ")</f>
        <v>PINTAG</v>
      </c>
      <c r="G2644" s="53" t="str">
        <f>IFERROR(VLOOKUP(D2644,[29]CODIGOS!$A$1:$I$1872,8,0),"CODIGO INVALIDO ")</f>
        <v>PINTAG 2</v>
      </c>
      <c r="H2644" s="93" t="s">
        <v>3231</v>
      </c>
      <c r="I2644" s="55">
        <v>-0.36991415</v>
      </c>
      <c r="J2644" s="122">
        <v>-78.372664544399996</v>
      </c>
      <c r="K2644" s="246">
        <v>45476</v>
      </c>
      <c r="L2644" s="45" t="s">
        <v>42</v>
      </c>
      <c r="M2644" s="53" t="s">
        <v>17</v>
      </c>
      <c r="N2644" s="76">
        <v>0.67708333333333337</v>
      </c>
      <c r="O2644" s="76">
        <v>0.75</v>
      </c>
      <c r="P2644" s="55">
        <v>5.4</v>
      </c>
      <c r="Q2644" s="53" t="s">
        <v>46</v>
      </c>
      <c r="R2644" s="55" t="s">
        <v>47</v>
      </c>
      <c r="S2644" s="55" t="s">
        <v>467</v>
      </c>
      <c r="T2644" s="55" t="s">
        <v>75</v>
      </c>
      <c r="U2644" s="253" t="s">
        <v>50</v>
      </c>
    </row>
    <row r="2645" spans="1:21" s="192" customFormat="1" ht="15.75" customHeight="1" x14ac:dyDescent="0.2">
      <c r="A2645" s="53" t="str">
        <f>IFERROR(VLOOKUP(D2645,[28]CODIGOS!$A$1:$I$1872,2,0),"CODIGO INVALIDO ")</f>
        <v>ZONA 9</v>
      </c>
      <c r="B2645" s="53" t="str">
        <f>IFERROR(VLOOKUP(D2645,[28]CODIGOS!$A$1:$I$1872,3,0),"CODIGO INVALIDO ")</f>
        <v>DMQ</v>
      </c>
      <c r="C2645" s="53" t="str">
        <f>IFERROR(VLOOKUP(D2645,[28]CODIGOS!$A$1:$I$1872,4,0),"CODIGO INVALIDO ")</f>
        <v>QUITO</v>
      </c>
      <c r="D2645" s="74" t="s">
        <v>2438</v>
      </c>
      <c r="E2645" s="53" t="str">
        <f>IFERROR(VLOOKUP(D2645,[29]CODIGOS!$A$1:$I$1872,6,0),"CODIGO INVALIDO ")</f>
        <v>TUMBACO</v>
      </c>
      <c r="F2645" s="53" t="str">
        <f>IFERROR(VLOOKUP(D2645,[29]CODIGOS!$A$1:$I$1872,7,0),"CODIGO INVALIDO ")</f>
        <v>QUINCHE</v>
      </c>
      <c r="G2645" s="53" t="str">
        <f>IFERROR(VLOOKUP(D2645,[29]CODIGOS!$A$1:$I$1872,8,0),"CODIGO INVALIDO ")</f>
        <v>QUINCHE 2</v>
      </c>
      <c r="H2645" s="93" t="s">
        <v>221</v>
      </c>
      <c r="I2645" s="55">
        <v>-0.112578626</v>
      </c>
      <c r="J2645" s="122">
        <v>-78.296187794000005</v>
      </c>
      <c r="K2645" s="246">
        <v>45476</v>
      </c>
      <c r="L2645" s="45" t="s">
        <v>42</v>
      </c>
      <c r="M2645" s="53" t="s">
        <v>17</v>
      </c>
      <c r="N2645" s="76">
        <v>0.59027777777777779</v>
      </c>
      <c r="O2645" s="76">
        <v>0.66666666666666663</v>
      </c>
      <c r="P2645" s="55">
        <v>6.45</v>
      </c>
      <c r="Q2645" s="53" t="s">
        <v>46</v>
      </c>
      <c r="R2645" s="55" t="s">
        <v>47</v>
      </c>
      <c r="S2645" s="55" t="s">
        <v>165</v>
      </c>
      <c r="T2645" s="55" t="s">
        <v>168</v>
      </c>
      <c r="U2645" s="253" t="s">
        <v>50</v>
      </c>
    </row>
    <row r="2646" spans="1:21" s="192" customFormat="1" ht="15.75" customHeight="1" x14ac:dyDescent="0.2">
      <c r="A2646" s="53" t="str">
        <f>IFERROR(VLOOKUP(D2646,[28]CODIGOS!$A$1:$I$1872,2,0),"CODIGO INVALIDO ")</f>
        <v>ZONA 9</v>
      </c>
      <c r="B2646" s="53" t="str">
        <f>IFERROR(VLOOKUP(D2646,[28]CODIGOS!$A$1:$I$1872,3,0),"CODIGO INVALIDO ")</f>
        <v>DMQ</v>
      </c>
      <c r="C2646" s="53" t="str">
        <f>IFERROR(VLOOKUP(D2646,[28]CODIGOS!$A$1:$I$1872,4,0),"CODIGO INVALIDO ")</f>
        <v>QUITO</v>
      </c>
      <c r="D2646" s="74" t="s">
        <v>214</v>
      </c>
      <c r="E2646" s="53" t="str">
        <f>IFERROR(VLOOKUP(D2646,[29]CODIGOS!$A$1:$I$1872,6,0),"CODIGO INVALIDO ")</f>
        <v>LOS CHILLOS</v>
      </c>
      <c r="F2646" s="53" t="str">
        <f>IFERROR(VLOOKUP(D2646,[29]CODIGOS!$A$1:$I$1872,7,0),"CODIGO INVALIDO ")</f>
        <v>CONOCOTO SUR</v>
      </c>
      <c r="G2646" s="53" t="str">
        <f>IFERROR(VLOOKUP(D2646,[29]CODIGOS!$A$1:$I$1872,8,0),"CODIGO INVALIDO ")</f>
        <v>CONOCOTO SUR 1</v>
      </c>
      <c r="H2646" s="93" t="s">
        <v>3232</v>
      </c>
      <c r="I2646" s="55">
        <v>-0.29654455000000002</v>
      </c>
      <c r="J2646" s="122">
        <v>-78.469537489999993</v>
      </c>
      <c r="K2646" s="246">
        <v>45477</v>
      </c>
      <c r="L2646" s="45" t="s">
        <v>42</v>
      </c>
      <c r="M2646" s="53" t="s">
        <v>17</v>
      </c>
      <c r="N2646" s="76">
        <v>0.45833333333333331</v>
      </c>
      <c r="O2646" s="76">
        <v>0.52083333333333337</v>
      </c>
      <c r="P2646" s="55">
        <v>5.32</v>
      </c>
      <c r="Q2646" s="53" t="s">
        <v>46</v>
      </c>
      <c r="R2646" s="55" t="s">
        <v>47</v>
      </c>
      <c r="S2646" s="55" t="s">
        <v>83</v>
      </c>
      <c r="T2646" s="55"/>
      <c r="U2646" s="253" t="s">
        <v>50</v>
      </c>
    </row>
    <row r="2647" spans="1:21" s="192" customFormat="1" ht="15.75" customHeight="1" x14ac:dyDescent="0.2">
      <c r="A2647" s="53" t="str">
        <f>IFERROR(VLOOKUP(D2647,[28]CODIGOS!$A$1:$I$1872,2,0),"CODIGO INVALIDO ")</f>
        <v>ZONA 9</v>
      </c>
      <c r="B2647" s="53" t="str">
        <f>IFERROR(VLOOKUP(D2647,[28]CODIGOS!$A$1:$I$1872,3,0),"CODIGO INVALIDO ")</f>
        <v>DMQ</v>
      </c>
      <c r="C2647" s="53" t="str">
        <f>IFERROR(VLOOKUP(D2647,[28]CODIGOS!$A$1:$I$1872,4,0),"CODIGO INVALIDO ")</f>
        <v>QUITO</v>
      </c>
      <c r="D2647" s="74" t="s">
        <v>214</v>
      </c>
      <c r="E2647" s="53" t="str">
        <f>IFERROR(VLOOKUP(D2647,[29]CODIGOS!$A$1:$I$1872,6,0),"CODIGO INVALIDO ")</f>
        <v>LOS CHILLOS</v>
      </c>
      <c r="F2647" s="53" t="str">
        <f>IFERROR(VLOOKUP(D2647,[29]CODIGOS!$A$1:$I$1872,7,0),"CODIGO INVALIDO ")</f>
        <v>CONOCOTO SUR</v>
      </c>
      <c r="G2647" s="53" t="str">
        <f>IFERROR(VLOOKUP(D2647,[29]CODIGOS!$A$1:$I$1872,8,0),"CODIGO INVALIDO ")</f>
        <v>CONOCOTO SUR 1</v>
      </c>
      <c r="H2647" s="93" t="s">
        <v>3233</v>
      </c>
      <c r="I2647" s="55">
        <v>-0.32771877999999999</v>
      </c>
      <c r="J2647" s="122">
        <v>-78.469537489999993</v>
      </c>
      <c r="K2647" s="246">
        <v>45477</v>
      </c>
      <c r="L2647" s="45" t="s">
        <v>42</v>
      </c>
      <c r="M2647" s="53" t="s">
        <v>17</v>
      </c>
      <c r="N2647" s="76">
        <v>0.47916666666666669</v>
      </c>
      <c r="O2647" s="76" t="s">
        <v>3234</v>
      </c>
      <c r="P2647" s="55">
        <v>3.5</v>
      </c>
      <c r="Q2647" s="53" t="s">
        <v>46</v>
      </c>
      <c r="R2647" s="55" t="s">
        <v>109</v>
      </c>
      <c r="S2647" s="55" t="s">
        <v>288</v>
      </c>
      <c r="T2647" s="55"/>
      <c r="U2647" s="253" t="s">
        <v>50</v>
      </c>
    </row>
    <row r="2648" spans="1:21" s="192" customFormat="1" ht="15.75" customHeight="1" x14ac:dyDescent="0.2">
      <c r="A2648" s="53" t="str">
        <f>IFERROR(VLOOKUP(D2648,[28]CODIGOS!$A$1:$I$1872,2,0),"CODIGO INVALIDO ")</f>
        <v>ZONA 9</v>
      </c>
      <c r="B2648" s="53" t="str">
        <f>IFERROR(VLOOKUP(D2648,[28]CODIGOS!$A$1:$I$1872,3,0),"CODIGO INVALIDO ")</f>
        <v>DMQ</v>
      </c>
      <c r="C2648" s="53" t="str">
        <f>IFERROR(VLOOKUP(D2648,[28]CODIGOS!$A$1:$I$1872,4,0),"CODIGO INVALIDO ")</f>
        <v>QUITO</v>
      </c>
      <c r="D2648" s="74" t="s">
        <v>214</v>
      </c>
      <c r="E2648" s="53" t="str">
        <f>IFERROR(VLOOKUP(D2648,[29]CODIGOS!$A$1:$I$1872,6,0),"CODIGO INVALIDO ")</f>
        <v>LOS CHILLOS</v>
      </c>
      <c r="F2648" s="53" t="str">
        <f>IFERROR(VLOOKUP(D2648,[29]CODIGOS!$A$1:$I$1872,7,0),"CODIGO INVALIDO ")</f>
        <v>CONOCOTO SUR</v>
      </c>
      <c r="G2648" s="53" t="str">
        <f>IFERROR(VLOOKUP(D2648,[29]CODIGOS!$A$1:$I$1872,8,0),"CODIGO INVALIDO ")</f>
        <v>CONOCOTO SUR 1</v>
      </c>
      <c r="H2648" s="93" t="s">
        <v>3235</v>
      </c>
      <c r="I2648" s="55">
        <v>-0.32409472782795301</v>
      </c>
      <c r="J2648" s="122">
        <v>-78.476398830727106</v>
      </c>
      <c r="K2648" s="246">
        <v>45478</v>
      </c>
      <c r="L2648" s="45" t="s">
        <v>42</v>
      </c>
      <c r="M2648" s="53" t="s">
        <v>17</v>
      </c>
      <c r="N2648" s="76">
        <v>0.58333333333333337</v>
      </c>
      <c r="O2648" s="76">
        <v>0.69791666666666663</v>
      </c>
      <c r="P2648" s="55">
        <v>15.94</v>
      </c>
      <c r="Q2648" s="53" t="s">
        <v>46</v>
      </c>
      <c r="R2648" s="55" t="s">
        <v>47</v>
      </c>
      <c r="S2648" s="55" t="s">
        <v>49</v>
      </c>
      <c r="T2648" s="55"/>
      <c r="U2648" s="253" t="s">
        <v>50</v>
      </c>
    </row>
    <row r="2649" spans="1:21" s="192" customFormat="1" ht="15.75" customHeight="1" x14ac:dyDescent="0.2">
      <c r="A2649" s="53" t="str">
        <f>IFERROR(VLOOKUP(D2649,[28]CODIGOS!$A$1:$I$1872,2,0),"CODIGO INVALIDO ")</f>
        <v>ZONA 9</v>
      </c>
      <c r="B2649" s="53" t="str">
        <f>IFERROR(VLOOKUP(D2649,[28]CODIGOS!$A$1:$I$1872,3,0),"CODIGO INVALIDO ")</f>
        <v>DMQ</v>
      </c>
      <c r="C2649" s="53" t="str">
        <f>IFERROR(VLOOKUP(D2649,[28]CODIGOS!$A$1:$I$1872,4,0),"CODIGO INVALIDO ")</f>
        <v>QUITO</v>
      </c>
      <c r="D2649" s="74" t="s">
        <v>1090</v>
      </c>
      <c r="E2649" s="53" t="str">
        <f>IFERROR(VLOOKUP(D2649,[29]CODIGOS!$A$1:$I$1872,6,0),"CODIGO INVALIDO ")</f>
        <v>LOS CHILLOS</v>
      </c>
      <c r="F2649" s="53" t="str">
        <f>IFERROR(VLOOKUP(D2649,[29]CODIGOS!$A$1:$I$1872,7,0),"CODIGO INVALIDO ")</f>
        <v>PINTAG</v>
      </c>
      <c r="G2649" s="53" t="str">
        <f>IFERROR(VLOOKUP(D2649,[29]CODIGOS!$A$1:$I$1872,8,0),"CODIGO INVALIDO ")</f>
        <v>PINTAG 2</v>
      </c>
      <c r="H2649" s="93" t="s">
        <v>3236</v>
      </c>
      <c r="I2649" s="55">
        <v>-0.341207666515976</v>
      </c>
      <c r="J2649" s="122">
        <v>-78.409645853752295</v>
      </c>
      <c r="K2649" s="246">
        <v>45479</v>
      </c>
      <c r="L2649" s="45" t="s">
        <v>42</v>
      </c>
      <c r="M2649" s="53" t="s">
        <v>17</v>
      </c>
      <c r="N2649" s="76">
        <v>0.41666666666666669</v>
      </c>
      <c r="O2649" s="76">
        <v>0.59444444444444444</v>
      </c>
      <c r="P2649" s="55">
        <v>6.7</v>
      </c>
      <c r="Q2649" s="53" t="s">
        <v>46</v>
      </c>
      <c r="R2649" s="55" t="s">
        <v>47</v>
      </c>
      <c r="S2649" s="55" t="s">
        <v>83</v>
      </c>
      <c r="T2649" s="55"/>
      <c r="U2649" s="253" t="s">
        <v>50</v>
      </c>
    </row>
    <row r="2650" spans="1:21" s="192" customFormat="1" ht="15.75" customHeight="1" x14ac:dyDescent="0.2">
      <c r="A2650" s="53" t="str">
        <f>IFERROR(VLOOKUP(D2650,[28]CODIGOS!$A$1:$I$1872,2,0),"CODIGO INVALIDO ")</f>
        <v>ZONA 9</v>
      </c>
      <c r="B2650" s="53" t="str">
        <f>IFERROR(VLOOKUP(D2650,[28]CODIGOS!$A$1:$I$1872,3,0),"CODIGO INVALIDO ")</f>
        <v>DMQ</v>
      </c>
      <c r="C2650" s="53" t="str">
        <f>IFERROR(VLOOKUP(D2650,[28]CODIGOS!$A$1:$I$1872,4,0),"CODIGO INVALIDO ")</f>
        <v>QUITO</v>
      </c>
      <c r="D2650" s="74" t="s">
        <v>524</v>
      </c>
      <c r="E2650" s="53" t="str">
        <f>IFERROR(VLOOKUP(D2650,[29]CODIGOS!$A$1:$I$1872,6,0),"CODIGO INVALIDO ")</f>
        <v>CALDERON</v>
      </c>
      <c r="F2650" s="53" t="str">
        <f>IFERROR(VLOOKUP(D2650,[29]CODIGOS!$A$1:$I$1872,7,0),"CODIGO INVALIDO ")</f>
        <v>GUAYLLABAMBA</v>
      </c>
      <c r="G2650" s="53" t="str">
        <f>IFERROR(VLOOKUP(D2650,[29]CODIGOS!$A$1:$I$1872,8,0),"CODIGO INVALIDO ")</f>
        <v>GUAYLLABAMBA 1</v>
      </c>
      <c r="H2650" s="93" t="s">
        <v>525</v>
      </c>
      <c r="I2650" s="55">
        <v>-5.499511E-2</v>
      </c>
      <c r="J2650" s="122">
        <v>-78.344333539999994</v>
      </c>
      <c r="K2650" s="246">
        <v>45481</v>
      </c>
      <c r="L2650" s="45" t="s">
        <v>42</v>
      </c>
      <c r="M2650" s="53" t="s">
        <v>17</v>
      </c>
      <c r="N2650" s="76">
        <v>0.58333333333333337</v>
      </c>
      <c r="O2650" s="76">
        <v>0.66666666666666663</v>
      </c>
      <c r="P2650" s="55">
        <v>16.850000000000001</v>
      </c>
      <c r="Q2650" s="53" t="s">
        <v>46</v>
      </c>
      <c r="R2650" s="55" t="s">
        <v>47</v>
      </c>
      <c r="S2650" s="55" t="s">
        <v>497</v>
      </c>
      <c r="T2650" s="55" t="s">
        <v>416</v>
      </c>
      <c r="U2650" s="253" t="s">
        <v>50</v>
      </c>
    </row>
    <row r="2651" spans="1:21" s="192" customFormat="1" ht="15.75" customHeight="1" x14ac:dyDescent="0.2">
      <c r="A2651" s="53" t="str">
        <f>IFERROR(VLOOKUP(D2651,[28]CODIGOS!$A$1:$I$1872,2,0),"CODIGO INVALIDO ")</f>
        <v>ZONA 9</v>
      </c>
      <c r="B2651" s="53" t="str">
        <f>IFERROR(VLOOKUP(D2651,[28]CODIGOS!$A$1:$I$1872,3,0),"CODIGO INVALIDO ")</f>
        <v>DMQ</v>
      </c>
      <c r="C2651" s="53" t="str">
        <f>IFERROR(VLOOKUP(D2651,[28]CODIGOS!$A$1:$I$1872,4,0),"CODIGO INVALIDO ")</f>
        <v>QUITO</v>
      </c>
      <c r="D2651" s="74" t="s">
        <v>2497</v>
      </c>
      <c r="E2651" s="53" t="str">
        <f>IFERROR(VLOOKUP(D2651,[29]CODIGOS!$A$1:$I$1872,6,0),"CODIGO INVALIDO ")</f>
        <v>EUGENIO ESPEJO</v>
      </c>
      <c r="F2651" s="53" t="str">
        <f>IFERROR(VLOOKUP(D2651,[29]CODIGOS!$A$1:$I$1872,7,0),"CODIGO INVALIDO ")</f>
        <v>SAN ISIDRO DEL INCA</v>
      </c>
      <c r="G2651" s="53" t="str">
        <f>IFERROR(VLOOKUP(D2651,[29]CODIGOS!$A$1:$I$1872,8,0),"CODIGO INVALIDO ")</f>
        <v>SAN ISIDRO DEL INCA 4</v>
      </c>
      <c r="H2651" s="93" t="s">
        <v>3237</v>
      </c>
      <c r="I2651" s="55">
        <v>-0.14980420064432901</v>
      </c>
      <c r="J2651" s="122">
        <v>-78.457815626296906</v>
      </c>
      <c r="K2651" s="246">
        <v>45486</v>
      </c>
      <c r="L2651" s="45" t="s">
        <v>42</v>
      </c>
      <c r="M2651" s="53" t="s">
        <v>17</v>
      </c>
      <c r="N2651" s="76">
        <v>0.5</v>
      </c>
      <c r="O2651" s="76">
        <v>0.625</v>
      </c>
      <c r="P2651" s="55">
        <v>11.09</v>
      </c>
      <c r="Q2651" s="53" t="s">
        <v>46</v>
      </c>
      <c r="R2651" s="55" t="s">
        <v>47</v>
      </c>
      <c r="S2651" s="55" t="s">
        <v>83</v>
      </c>
      <c r="T2651" s="55"/>
      <c r="U2651" s="253" t="s">
        <v>50</v>
      </c>
    </row>
    <row r="2652" spans="1:21" s="192" customFormat="1" ht="15.75" customHeight="1" x14ac:dyDescent="0.2">
      <c r="A2652" s="53" t="str">
        <f>IFERROR(VLOOKUP(D2652,[28]CODIGOS!$A$1:$I$1872,2,0),"CODIGO INVALIDO ")</f>
        <v>ZONA 9</v>
      </c>
      <c r="B2652" s="53" t="str">
        <f>IFERROR(VLOOKUP(D2652,[28]CODIGOS!$A$1:$I$1872,3,0),"CODIGO INVALIDO ")</f>
        <v>DMQ</v>
      </c>
      <c r="C2652" s="53" t="str">
        <f>IFERROR(VLOOKUP(D2652,[28]CODIGOS!$A$1:$I$1872,4,0),"CODIGO INVALIDO ")</f>
        <v>QUITO</v>
      </c>
      <c r="D2652" s="74" t="s">
        <v>3238</v>
      </c>
      <c r="E2652" s="53" t="str">
        <f>IFERROR(VLOOKUP(D2652,[29]CODIGOS!$A$1:$I$1872,6,0),"CODIGO INVALIDO ")</f>
        <v>CALDERON</v>
      </c>
      <c r="F2652" s="53" t="str">
        <f>IFERROR(VLOOKUP(D2652,[29]CODIGOS!$A$1:$I$1872,7,0),"CODIGO INVALIDO ")</f>
        <v>GUAYLLABAMBA</v>
      </c>
      <c r="G2652" s="53" t="str">
        <f>IFERROR(VLOOKUP(D2652,[29]CODIGOS!$A$1:$I$1872,8,0),"CODIGO INVALIDO ")</f>
        <v>GUAYLLABAMBA 2</v>
      </c>
      <c r="H2652" s="93" t="s">
        <v>525</v>
      </c>
      <c r="I2652" s="55">
        <v>-4.1964545999999998E-2</v>
      </c>
      <c r="J2652" s="122">
        <v>-78.292621870000005</v>
      </c>
      <c r="K2652" s="246">
        <v>45490</v>
      </c>
      <c r="L2652" s="45" t="s">
        <v>42</v>
      </c>
      <c r="M2652" s="53" t="s">
        <v>17</v>
      </c>
      <c r="N2652" s="76">
        <v>0.625</v>
      </c>
      <c r="O2652" s="76">
        <v>0.6875</v>
      </c>
      <c r="P2652" s="55">
        <v>1.17</v>
      </c>
      <c r="Q2652" s="53" t="s">
        <v>46</v>
      </c>
      <c r="R2652" s="55" t="s">
        <v>47</v>
      </c>
      <c r="S2652" s="55" t="s">
        <v>83</v>
      </c>
      <c r="T2652" s="55"/>
      <c r="U2652" s="253" t="s">
        <v>50</v>
      </c>
    </row>
    <row r="2653" spans="1:21" s="192" customFormat="1" ht="15.75" customHeight="1" x14ac:dyDescent="0.2">
      <c r="A2653" s="53" t="str">
        <f>IFERROR(VLOOKUP(D2653,[28]CODIGOS!$A$1:$I$1872,2,0),"CODIGO INVALIDO ")</f>
        <v>ZONA 9</v>
      </c>
      <c r="B2653" s="53" t="str">
        <f>IFERROR(VLOOKUP(D2653,[28]CODIGOS!$A$1:$I$1872,3,0),"CODIGO INVALIDO ")</f>
        <v>DMQ</v>
      </c>
      <c r="C2653" s="53" t="str">
        <f>IFERROR(VLOOKUP(D2653,[28]CODIGOS!$A$1:$I$1872,4,0),"CODIGO INVALIDO ")</f>
        <v>QUITO</v>
      </c>
      <c r="D2653" s="74" t="s">
        <v>409</v>
      </c>
      <c r="E2653" s="53" t="str">
        <f>IFERROR(VLOOKUP(D2653,[29]CODIGOS!$A$1:$I$1872,6,0),"CODIGO INVALIDO ")</f>
        <v>TUMBACO</v>
      </c>
      <c r="F2653" s="53" t="str">
        <f>IFERROR(VLOOKUP(D2653,[29]CODIGOS!$A$1:$I$1872,7,0),"CODIGO INVALIDO ")</f>
        <v>TABLON</v>
      </c>
      <c r="G2653" s="53" t="str">
        <f>IFERROR(VLOOKUP(D2653,[29]CODIGOS!$A$1:$I$1872,8,0),"CODIGO INVALIDO ")</f>
        <v>TABLON 1</v>
      </c>
      <c r="H2653" s="93" t="s">
        <v>758</v>
      </c>
      <c r="I2653" s="55">
        <v>-0.29360399999999998</v>
      </c>
      <c r="J2653" s="122">
        <v>-78.35378944</v>
      </c>
      <c r="K2653" s="246">
        <v>45490</v>
      </c>
      <c r="L2653" s="45" t="s">
        <v>42</v>
      </c>
      <c r="M2653" s="53" t="s">
        <v>17</v>
      </c>
      <c r="N2653" s="76">
        <v>0.52083333333333337</v>
      </c>
      <c r="O2653" s="76">
        <v>0.625</v>
      </c>
      <c r="P2653" s="55">
        <v>6.04</v>
      </c>
      <c r="Q2653" s="53" t="s">
        <v>46</v>
      </c>
      <c r="R2653" s="55" t="s">
        <v>47</v>
      </c>
      <c r="S2653" s="55" t="s">
        <v>83</v>
      </c>
      <c r="T2653" s="55"/>
      <c r="U2653" s="253" t="s">
        <v>50</v>
      </c>
    </row>
    <row r="2654" spans="1:21" s="192" customFormat="1" ht="15.75" customHeight="1" x14ac:dyDescent="0.2">
      <c r="A2654" s="53" t="str">
        <f>IFERROR(VLOOKUP(D2654,[28]CODIGOS!$A$1:$I$1872,2,0),"CODIGO INVALIDO ")</f>
        <v>ZONA 9</v>
      </c>
      <c r="B2654" s="53" t="str">
        <f>IFERROR(VLOOKUP(D2654,[28]CODIGOS!$A$1:$I$1872,3,0),"CODIGO INVALIDO ")</f>
        <v>DMQ</v>
      </c>
      <c r="C2654" s="53" t="str">
        <f>IFERROR(VLOOKUP(D2654,[28]CODIGOS!$A$1:$I$1872,4,0),"CODIGO INVALIDO ")</f>
        <v>QUITO</v>
      </c>
      <c r="D2654" s="74" t="s">
        <v>146</v>
      </c>
      <c r="E2654" s="53" t="str">
        <f>IFERROR(VLOOKUP(D2654,[29]CODIGOS!$A$1:$I$1872,6,0),"CODIGO INVALIDO ")</f>
        <v>LOS CHILLOS</v>
      </c>
      <c r="F2654" s="53" t="str">
        <f>IFERROR(VLOOKUP(D2654,[29]CODIGOS!$A$1:$I$1872,7,0),"CODIGO INVALIDO ")</f>
        <v>SANTA ROSA</v>
      </c>
      <c r="G2654" s="53" t="str">
        <f>IFERROR(VLOOKUP(D2654,[29]CODIGOS!$A$1:$I$1872,8,0),"CODIGO INVALIDO ")</f>
        <v>SANTA ROSA 1</v>
      </c>
      <c r="H2654" s="93" t="s">
        <v>3239</v>
      </c>
      <c r="I2654" s="55">
        <v>-0.4137891521</v>
      </c>
      <c r="J2654" s="122">
        <v>-78.406386830000002</v>
      </c>
      <c r="K2654" s="246">
        <v>45491</v>
      </c>
      <c r="L2654" s="45" t="s">
        <v>42</v>
      </c>
      <c r="M2654" s="53" t="s">
        <v>17</v>
      </c>
      <c r="N2654" s="76">
        <v>0.47916666666666669</v>
      </c>
      <c r="O2654" s="76">
        <v>0.54166666666666663</v>
      </c>
      <c r="P2654" s="55">
        <v>18.61</v>
      </c>
      <c r="Q2654" s="53" t="s">
        <v>46</v>
      </c>
      <c r="R2654" s="55" t="s">
        <v>47</v>
      </c>
      <c r="S2654" s="55" t="s">
        <v>83</v>
      </c>
      <c r="T2654" s="55"/>
      <c r="U2654" s="253" t="s">
        <v>50</v>
      </c>
    </row>
    <row r="2655" spans="1:21" s="192" customFormat="1" ht="15.75" customHeight="1" x14ac:dyDescent="0.2">
      <c r="A2655" s="53" t="str">
        <f>IFERROR(VLOOKUP(D2655,[28]CODIGOS!$A$1:$I$1872,2,0),"CODIGO INVALIDO ")</f>
        <v>ZONA 9</v>
      </c>
      <c r="B2655" s="53" t="str">
        <f>IFERROR(VLOOKUP(D2655,[28]CODIGOS!$A$1:$I$1872,3,0),"CODIGO INVALIDO ")</f>
        <v>DMQ</v>
      </c>
      <c r="C2655" s="53" t="str">
        <f>IFERROR(VLOOKUP(D2655,[28]CODIGOS!$A$1:$I$1872,4,0),"CODIGO INVALIDO ")</f>
        <v>QUITO</v>
      </c>
      <c r="D2655" s="74" t="s">
        <v>1090</v>
      </c>
      <c r="E2655" s="53" t="str">
        <f>IFERROR(VLOOKUP(D2655,[29]CODIGOS!$A$1:$I$1872,6,0),"CODIGO INVALIDO ")</f>
        <v>LOS CHILLOS</v>
      </c>
      <c r="F2655" s="53" t="str">
        <f>IFERROR(VLOOKUP(D2655,[29]CODIGOS!$A$1:$I$1872,7,0),"CODIGO INVALIDO ")</f>
        <v>PINTAG</v>
      </c>
      <c r="G2655" s="53" t="str">
        <f>IFERROR(VLOOKUP(D2655,[29]CODIGOS!$A$1:$I$1872,8,0),"CODIGO INVALIDO ")</f>
        <v>PINTAG 2</v>
      </c>
      <c r="H2655" s="93" t="s">
        <v>575</v>
      </c>
      <c r="I2655" s="55">
        <v>-0.32580293199999999</v>
      </c>
      <c r="J2655" s="122">
        <v>-78.396281560000006</v>
      </c>
      <c r="K2655" s="246">
        <v>45491</v>
      </c>
      <c r="L2655" s="45" t="s">
        <v>42</v>
      </c>
      <c r="M2655" s="53" t="s">
        <v>17</v>
      </c>
      <c r="N2655" s="76">
        <v>0.50347222222222221</v>
      </c>
      <c r="O2655" s="76">
        <v>0.64583333333333337</v>
      </c>
      <c r="P2655" s="55">
        <v>7.78</v>
      </c>
      <c r="Q2655" s="53" t="s">
        <v>46</v>
      </c>
      <c r="R2655" s="55" t="s">
        <v>47</v>
      </c>
      <c r="S2655" s="55" t="s">
        <v>83</v>
      </c>
      <c r="T2655" s="55"/>
      <c r="U2655" s="253" t="s">
        <v>50</v>
      </c>
    </row>
    <row r="2656" spans="1:21" s="192" customFormat="1" ht="15.75" customHeight="1" x14ac:dyDescent="0.2">
      <c r="A2656" s="53" t="str">
        <f>IFERROR(VLOOKUP(D2656,[28]CODIGOS!$A$1:$I$1872,2,0),"CODIGO INVALIDO ")</f>
        <v>ZONA 9</v>
      </c>
      <c r="B2656" s="53" t="str">
        <f>IFERROR(VLOOKUP(D2656,[28]CODIGOS!$A$1:$I$1872,3,0),"CODIGO INVALIDO ")</f>
        <v>DMQ</v>
      </c>
      <c r="C2656" s="53" t="str">
        <f>IFERROR(VLOOKUP(D2656,[28]CODIGOS!$A$1:$I$1872,4,0),"CODIGO INVALIDO ")</f>
        <v>QUITO</v>
      </c>
      <c r="D2656" s="74" t="s">
        <v>487</v>
      </c>
      <c r="E2656" s="53" t="str">
        <f>IFERROR(VLOOKUP(D2656,[29]CODIGOS!$A$1:$I$1872,6,0),"CODIGO INVALIDO ")</f>
        <v>LOS CHILLOS</v>
      </c>
      <c r="F2656" s="53" t="str">
        <f>IFERROR(VLOOKUP(D2656,[29]CODIGOS!$A$1:$I$1872,7,0),"CODIGO INVALIDO ")</f>
        <v>SANTA ISABEL</v>
      </c>
      <c r="G2656" s="53" t="str">
        <f>IFERROR(VLOOKUP(D2656,[29]CODIGOS!$A$1:$I$1872,8,0),"CODIGO INVALIDO ")</f>
        <v>SANTA ISABEL 1</v>
      </c>
      <c r="H2656" s="93" t="s">
        <v>3240</v>
      </c>
      <c r="I2656" s="55">
        <v>-0.34778023000000002</v>
      </c>
      <c r="J2656" s="122">
        <v>-78.466507738000004</v>
      </c>
      <c r="K2656" s="246">
        <v>45497</v>
      </c>
      <c r="L2656" s="45" t="s">
        <v>42</v>
      </c>
      <c r="M2656" s="53" t="s">
        <v>17</v>
      </c>
      <c r="N2656" s="76">
        <v>0.5</v>
      </c>
      <c r="O2656" s="76">
        <v>0.5625</v>
      </c>
      <c r="P2656" s="55">
        <v>10.92</v>
      </c>
      <c r="Q2656" s="53" t="s">
        <v>46</v>
      </c>
      <c r="R2656" s="55" t="s">
        <v>47</v>
      </c>
      <c r="S2656" s="55" t="s">
        <v>83</v>
      </c>
      <c r="T2656" s="55"/>
      <c r="U2656" s="253" t="s">
        <v>50</v>
      </c>
    </row>
    <row r="2657" spans="1:21" s="192" customFormat="1" ht="15.75" customHeight="1" x14ac:dyDescent="0.2">
      <c r="A2657" s="53" t="str">
        <f>IFERROR(VLOOKUP(D2657,[28]CODIGOS!$A$1:$I$1872,2,0),"CODIGO INVALIDO ")</f>
        <v>ZONA 9</v>
      </c>
      <c r="B2657" s="53" t="str">
        <f>IFERROR(VLOOKUP(D2657,[28]CODIGOS!$A$1:$I$1872,3,0),"CODIGO INVALIDO ")</f>
        <v>DMQ</v>
      </c>
      <c r="C2657" s="53" t="str">
        <f>IFERROR(VLOOKUP(D2657,[28]CODIGOS!$A$1:$I$1872,4,0),"CODIGO INVALIDO ")</f>
        <v>QUITO</v>
      </c>
      <c r="D2657" s="74" t="s">
        <v>3241</v>
      </c>
      <c r="E2657" s="53" t="str">
        <f>IFERROR(VLOOKUP(D2657,[29]CODIGOS!$A$1:$I$1872,6,0),"CODIGO INVALIDO ")</f>
        <v>QUITUMBE</v>
      </c>
      <c r="F2657" s="53" t="str">
        <f>IFERROR(VLOOKUP(D2657,[29]CODIGOS!$A$1:$I$1872,7,0),"CODIGO INVALIDO ")</f>
        <v>TURUBAMBA</v>
      </c>
      <c r="G2657" s="53" t="str">
        <f>IFERROR(VLOOKUP(D2657,[29]CODIGOS!$A$1:$I$1872,8,0),"CODIGO INVALIDO ")</f>
        <v>TURUBAMBA 1</v>
      </c>
      <c r="H2657" s="93" t="s">
        <v>3242</v>
      </c>
      <c r="I2657" s="55">
        <v>-0.31757449999999998</v>
      </c>
      <c r="J2657" s="122">
        <v>-78.547737100000006</v>
      </c>
      <c r="K2657" s="246">
        <v>45500</v>
      </c>
      <c r="L2657" s="45" t="s">
        <v>42</v>
      </c>
      <c r="M2657" s="53" t="s">
        <v>17</v>
      </c>
      <c r="N2657" s="76">
        <v>0.57638888888888884</v>
      </c>
      <c r="O2657" s="76">
        <v>0.61805555555555558</v>
      </c>
      <c r="P2657" s="55">
        <v>11.45</v>
      </c>
      <c r="Q2657" s="53" t="s">
        <v>46</v>
      </c>
      <c r="R2657" s="55" t="s">
        <v>47</v>
      </c>
      <c r="S2657" s="55" t="s">
        <v>2544</v>
      </c>
      <c r="T2657" s="55" t="s">
        <v>3243</v>
      </c>
      <c r="U2657" s="253" t="s">
        <v>50</v>
      </c>
    </row>
    <row r="2658" spans="1:21" s="192" customFormat="1" ht="15.75" customHeight="1" x14ac:dyDescent="0.2">
      <c r="A2658" s="53" t="str">
        <f>IFERROR(VLOOKUP(D2658,[28]CODIGOS!$A$1:$I$1872,2,0),"CODIGO INVALIDO ")</f>
        <v>ZONA 9</v>
      </c>
      <c r="B2658" s="53" t="str">
        <f>IFERROR(VLOOKUP(D2658,[28]CODIGOS!$A$1:$I$1872,3,0),"CODIGO INVALIDO ")</f>
        <v>DMQ</v>
      </c>
      <c r="C2658" s="53" t="str">
        <f>IFERROR(VLOOKUP(D2658,[28]CODIGOS!$A$1:$I$1872,4,0),"CODIGO INVALIDO ")</f>
        <v>QUITO</v>
      </c>
      <c r="D2658" s="74" t="s">
        <v>3244</v>
      </c>
      <c r="E2658" s="53" t="str">
        <f>IFERROR(VLOOKUP(D2658,[29]CODIGOS!$A$1:$I$1872,6,0),"CODIGO INVALIDO ")</f>
        <v>QUITUMBE</v>
      </c>
      <c r="F2658" s="53" t="str">
        <f>IFERROR(VLOOKUP(D2658,[29]CODIGOS!$A$1:$I$1872,7,0),"CODIGO INVALIDO ")</f>
        <v>TURUBAMBA</v>
      </c>
      <c r="G2658" s="53" t="str">
        <f>IFERROR(VLOOKUP(D2658,[29]CODIGOS!$A$1:$I$1872,8,0),"CODIGO INVALIDO ")</f>
        <v>TURUBAMBA 6</v>
      </c>
      <c r="H2658" s="93" t="s">
        <v>3245</v>
      </c>
      <c r="I2658" s="55">
        <v>-0.3535701689888</v>
      </c>
      <c r="J2658" s="122">
        <v>-78.527013488349994</v>
      </c>
      <c r="K2658" s="246">
        <v>45500</v>
      </c>
      <c r="L2658" s="45" t="s">
        <v>42</v>
      </c>
      <c r="M2658" s="53" t="s">
        <v>17</v>
      </c>
      <c r="N2658" s="76">
        <v>0.54166666666666663</v>
      </c>
      <c r="O2658" s="76">
        <v>0.57638888888888884</v>
      </c>
      <c r="P2658" s="55">
        <v>31.56</v>
      </c>
      <c r="Q2658" s="53" t="s">
        <v>46</v>
      </c>
      <c r="R2658" s="55" t="s">
        <v>47</v>
      </c>
      <c r="S2658" s="55" t="s">
        <v>176</v>
      </c>
      <c r="T2658" s="55"/>
      <c r="U2658" s="253" t="s">
        <v>50</v>
      </c>
    </row>
    <row r="2659" spans="1:21" s="192" customFormat="1" ht="15.75" customHeight="1" x14ac:dyDescent="0.2">
      <c r="A2659" s="53" t="str">
        <f>IFERROR(VLOOKUP(D2659,[28]CODIGOS!$A$1:$I$1872,2,0),"CODIGO INVALIDO ")</f>
        <v>ZONA 9</v>
      </c>
      <c r="B2659" s="53" t="str">
        <f>IFERROR(VLOOKUP(D2659,[28]CODIGOS!$A$1:$I$1872,3,0),"CODIGO INVALIDO ")</f>
        <v>DMQ</v>
      </c>
      <c r="C2659" s="53" t="str">
        <f>IFERROR(VLOOKUP(D2659,[28]CODIGOS!$A$1:$I$1872,4,0),"CODIGO INVALIDO ")</f>
        <v>QUITO</v>
      </c>
      <c r="D2659" s="74" t="s">
        <v>3246</v>
      </c>
      <c r="E2659" s="53" t="str">
        <f>IFERROR(VLOOKUP(D2659,[29]CODIGOS!$A$1:$I$1872,6,0),"CODIGO INVALIDO ")</f>
        <v>QUITUMBE</v>
      </c>
      <c r="F2659" s="53" t="str">
        <f>IFERROR(VLOOKUP(D2659,[29]CODIGOS!$A$1:$I$1872,7,0),"CODIGO INVALIDO ")</f>
        <v>LAS CUADRAS</v>
      </c>
      <c r="G2659" s="53" t="str">
        <f>IFERROR(VLOOKUP(D2659,[29]CODIGOS!$A$1:$I$1872,8,0),"CODIGO INVALIDO ")</f>
        <v>LAS CUADRAS 2</v>
      </c>
      <c r="H2659" s="93" t="s">
        <v>3247</v>
      </c>
      <c r="I2659" s="55">
        <v>-0.2904176</v>
      </c>
      <c r="J2659" s="122">
        <v>-78.537488569999994</v>
      </c>
      <c r="K2659" s="246">
        <v>45502</v>
      </c>
      <c r="L2659" s="45" t="s">
        <v>42</v>
      </c>
      <c r="M2659" s="53" t="s">
        <v>17</v>
      </c>
      <c r="N2659" s="76">
        <v>0.66666666666666663</v>
      </c>
      <c r="O2659" s="76">
        <v>0.75</v>
      </c>
      <c r="P2659" s="55">
        <v>7.07</v>
      </c>
      <c r="Q2659" s="53" t="s">
        <v>46</v>
      </c>
      <c r="R2659" s="55" t="s">
        <v>47</v>
      </c>
      <c r="S2659" s="55" t="s">
        <v>239</v>
      </c>
      <c r="T2659" s="55" t="s">
        <v>382</v>
      </c>
      <c r="U2659" s="253" t="s">
        <v>50</v>
      </c>
    </row>
    <row r="2660" spans="1:21" s="192" customFormat="1" ht="15.75" customHeight="1" x14ac:dyDescent="0.2">
      <c r="A2660" s="53" t="str">
        <f>IFERROR(VLOOKUP(D2660,[28]CODIGOS!$A$1:$I$1872,2,0),"CODIGO INVALIDO ")</f>
        <v>ZONA 9</v>
      </c>
      <c r="B2660" s="53" t="str">
        <f>IFERROR(VLOOKUP(D2660,[28]CODIGOS!$A$1:$I$1872,3,0),"CODIGO INVALIDO ")</f>
        <v>DMQ</v>
      </c>
      <c r="C2660" s="53" t="str">
        <f>IFERROR(VLOOKUP(D2660,[28]CODIGOS!$A$1:$I$1872,4,0),"CODIGO INVALIDO ")</f>
        <v>QUITO</v>
      </c>
      <c r="D2660" s="74" t="s">
        <v>1090</v>
      </c>
      <c r="E2660" s="53" t="str">
        <f>IFERROR(VLOOKUP(D2660,[29]CODIGOS!$A$1:$I$1872,6,0),"CODIGO INVALIDO ")</f>
        <v>LOS CHILLOS</v>
      </c>
      <c r="F2660" s="53" t="str">
        <f>IFERROR(VLOOKUP(D2660,[29]CODIGOS!$A$1:$I$1872,7,0),"CODIGO INVALIDO ")</f>
        <v>PINTAG</v>
      </c>
      <c r="G2660" s="53" t="str">
        <f>IFERROR(VLOOKUP(D2660,[29]CODIGOS!$A$1:$I$1872,8,0),"CODIGO INVALIDO ")</f>
        <v>PINTAG 2</v>
      </c>
      <c r="H2660" s="93" t="s">
        <v>3233</v>
      </c>
      <c r="I2660" s="55">
        <v>-0.36417937431827302</v>
      </c>
      <c r="J2660" s="122">
        <v>-78.407224159007001</v>
      </c>
      <c r="K2660" s="246">
        <v>45511</v>
      </c>
      <c r="L2660" s="45" t="s">
        <v>42</v>
      </c>
      <c r="M2660" s="53" t="s">
        <v>17</v>
      </c>
      <c r="N2660" s="76">
        <v>0.68055555555555558</v>
      </c>
      <c r="O2660" s="76">
        <v>0.76388888888888884</v>
      </c>
      <c r="P2660" s="55">
        <v>5.6</v>
      </c>
      <c r="Q2660" s="53" t="s">
        <v>46</v>
      </c>
      <c r="R2660" s="55" t="s">
        <v>47</v>
      </c>
      <c r="S2660" s="55" t="s">
        <v>83</v>
      </c>
      <c r="T2660" s="55"/>
      <c r="U2660" s="253" t="s">
        <v>50</v>
      </c>
    </row>
    <row r="2661" spans="1:21" s="192" customFormat="1" ht="15.75" customHeight="1" x14ac:dyDescent="0.2">
      <c r="A2661" s="53" t="str">
        <f>IFERROR(VLOOKUP(D2661,[28]CODIGOS!$A$1:$I$1872,2,0),"CODIGO INVALIDO ")</f>
        <v>ZONA 9</v>
      </c>
      <c r="B2661" s="53" t="str">
        <f>IFERROR(VLOOKUP(D2661,[28]CODIGOS!$A$1:$I$1872,3,0),"CODIGO INVALIDO ")</f>
        <v>DMQ</v>
      </c>
      <c r="C2661" s="53" t="str">
        <f>IFERROR(VLOOKUP(D2661,[28]CODIGOS!$A$1:$I$1872,4,0),"CODIGO INVALIDO ")</f>
        <v>QUITO</v>
      </c>
      <c r="D2661" s="74" t="s">
        <v>595</v>
      </c>
      <c r="E2661" s="53" t="str">
        <f>IFERROR(VLOOKUP(D2661,[29]CODIGOS!$A$1:$I$1872,6,0),"CODIGO INVALIDO ")</f>
        <v>LOS CHILLOS</v>
      </c>
      <c r="F2661" s="53" t="str">
        <f>IFERROR(VLOOKUP(D2661,[29]CODIGOS!$A$1:$I$1872,7,0),"CODIGO INVALIDO ")</f>
        <v>LA MERCED</v>
      </c>
      <c r="G2661" s="53" t="str">
        <f>IFERROR(VLOOKUP(D2661,[29]CODIGOS!$A$1:$I$1872,8,0),"CODIGO INVALIDO ")</f>
        <v>LA MERCED 1</v>
      </c>
      <c r="H2661" s="93" t="s">
        <v>2801</v>
      </c>
      <c r="I2661" s="55">
        <v>-0.31688733070020703</v>
      </c>
      <c r="J2661" s="122">
        <v>-78.402332530834002</v>
      </c>
      <c r="K2661" s="246">
        <v>45511</v>
      </c>
      <c r="L2661" s="45" t="s">
        <v>42</v>
      </c>
      <c r="M2661" s="53" t="s">
        <v>17</v>
      </c>
      <c r="N2661" s="76">
        <v>0.60416666666666663</v>
      </c>
      <c r="O2661" s="76">
        <v>0.6875</v>
      </c>
      <c r="P2661" s="55">
        <v>2.02</v>
      </c>
      <c r="Q2661" s="53" t="s">
        <v>46</v>
      </c>
      <c r="R2661" s="55" t="s">
        <v>47</v>
      </c>
      <c r="S2661" s="55" t="s">
        <v>83</v>
      </c>
      <c r="T2661" s="55"/>
      <c r="U2661" s="253" t="s">
        <v>50</v>
      </c>
    </row>
    <row r="2662" spans="1:21" s="192" customFormat="1" ht="15.75" customHeight="1" x14ac:dyDescent="0.2">
      <c r="A2662" s="53" t="str">
        <f>IFERROR(VLOOKUP(D2662,[28]CODIGOS!$A$1:$I$1872,2,0),"CODIGO INVALIDO ")</f>
        <v>ZONA 9</v>
      </c>
      <c r="B2662" s="53" t="str">
        <f>IFERROR(VLOOKUP(D2662,[28]CODIGOS!$A$1:$I$1872,3,0),"CODIGO INVALIDO ")</f>
        <v>DMQ</v>
      </c>
      <c r="C2662" s="53" t="str">
        <f>IFERROR(VLOOKUP(D2662,[28]CODIGOS!$A$1:$I$1872,4,0),"CODIGO INVALIDO ")</f>
        <v>QUITO</v>
      </c>
      <c r="D2662" s="74" t="s">
        <v>759</v>
      </c>
      <c r="E2662" s="53" t="str">
        <f>IFERROR(VLOOKUP(D2662,[29]CODIGOS!$A$1:$I$1872,6,0),"CODIGO INVALIDO ")</f>
        <v>LOS CHILLOS</v>
      </c>
      <c r="F2662" s="53" t="str">
        <f>IFERROR(VLOOKUP(D2662,[29]CODIGOS!$A$1:$I$1872,7,0),"CODIGO INVALIDO ")</f>
        <v>ALANGASI</v>
      </c>
      <c r="G2662" s="53" t="str">
        <f>IFERROR(VLOOKUP(D2662,[29]CODIGOS!$A$1:$I$1872,8,0),"CODIGO INVALIDO ")</f>
        <v>ALANGASI 2</v>
      </c>
      <c r="H2662" s="93" t="s">
        <v>3248</v>
      </c>
      <c r="I2662" s="55">
        <v>-0.31008330608668799</v>
      </c>
      <c r="J2662" s="122">
        <v>-78.451330661773696</v>
      </c>
      <c r="K2662" s="246">
        <v>45514</v>
      </c>
      <c r="L2662" s="45" t="s">
        <v>42</v>
      </c>
      <c r="M2662" s="53" t="s">
        <v>17</v>
      </c>
      <c r="N2662" s="76">
        <v>0.41666666666666669</v>
      </c>
      <c r="O2662" s="76">
        <v>0.45833333333333331</v>
      </c>
      <c r="P2662" s="55">
        <v>39.47</v>
      </c>
      <c r="Q2662" s="53" t="s">
        <v>46</v>
      </c>
      <c r="R2662" s="55" t="s">
        <v>47</v>
      </c>
      <c r="S2662" s="55" t="s">
        <v>176</v>
      </c>
      <c r="T2662" s="55"/>
      <c r="U2662" s="253" t="s">
        <v>50</v>
      </c>
    </row>
    <row r="2663" spans="1:21" s="192" customFormat="1" ht="15.75" customHeight="1" x14ac:dyDescent="0.2">
      <c r="A2663" s="53" t="str">
        <f>IFERROR(VLOOKUP(D2663,[28]CODIGOS!$A$1:$I$1872,2,0),"CODIGO INVALIDO ")</f>
        <v>ZONA 9</v>
      </c>
      <c r="B2663" s="53" t="str">
        <f>IFERROR(VLOOKUP(D2663,[28]CODIGOS!$A$1:$I$1872,3,0),"CODIGO INVALIDO ")</f>
        <v>DMQ</v>
      </c>
      <c r="C2663" s="53" t="str">
        <f>IFERROR(VLOOKUP(D2663,[28]CODIGOS!$A$1:$I$1872,4,0),"CODIGO INVALIDO ")</f>
        <v>QUITO</v>
      </c>
      <c r="D2663" s="74" t="s">
        <v>146</v>
      </c>
      <c r="E2663" s="53" t="str">
        <f>IFERROR(VLOOKUP(D2663,[29]CODIGOS!$A$1:$I$1872,6,0),"CODIGO INVALIDO ")</f>
        <v>LOS CHILLOS</v>
      </c>
      <c r="F2663" s="53" t="str">
        <f>IFERROR(VLOOKUP(D2663,[29]CODIGOS!$A$1:$I$1872,7,0),"CODIGO INVALIDO ")</f>
        <v>SANTA ROSA</v>
      </c>
      <c r="G2663" s="53" t="str">
        <f>IFERROR(VLOOKUP(D2663,[29]CODIGOS!$A$1:$I$1872,8,0),"CODIGO INVALIDO ")</f>
        <v>SANTA ROSA 1</v>
      </c>
      <c r="H2663" s="93" t="s">
        <v>3249</v>
      </c>
      <c r="I2663" s="55">
        <v>-0.42534760500000002</v>
      </c>
      <c r="J2663" s="122">
        <v>-78.355945829999996</v>
      </c>
      <c r="K2663" s="246">
        <v>45519</v>
      </c>
      <c r="L2663" s="45" t="s">
        <v>42</v>
      </c>
      <c r="M2663" s="53" t="s">
        <v>17</v>
      </c>
      <c r="N2663" s="76">
        <v>0.58333333333333337</v>
      </c>
      <c r="O2663" s="76">
        <v>0.6875</v>
      </c>
      <c r="P2663" s="55">
        <v>14.87</v>
      </c>
      <c r="Q2663" s="53" t="s">
        <v>46</v>
      </c>
      <c r="R2663" s="55" t="s">
        <v>47</v>
      </c>
      <c r="S2663" s="55" t="s">
        <v>176</v>
      </c>
      <c r="T2663" s="55"/>
      <c r="U2663" s="53" t="s">
        <v>50</v>
      </c>
    </row>
    <row r="2664" spans="1:21" s="192" customFormat="1" ht="15.75" customHeight="1" x14ac:dyDescent="0.2">
      <c r="A2664" s="53" t="str">
        <f>IFERROR(VLOOKUP(D2664,[28]CODIGOS!$A$1:$I$1872,2,0),"CODIGO INVALIDO ")</f>
        <v>ZONA 9</v>
      </c>
      <c r="B2664" s="53" t="str">
        <f>IFERROR(VLOOKUP(D2664,[28]CODIGOS!$A$1:$I$1872,3,0),"CODIGO INVALIDO ")</f>
        <v>DMQ</v>
      </c>
      <c r="C2664" s="53" t="str">
        <f>IFERROR(VLOOKUP(D2664,[28]CODIGOS!$A$1:$I$1872,4,0),"CODIGO INVALIDO ")</f>
        <v>QUITO</v>
      </c>
      <c r="D2664" s="74" t="s">
        <v>240</v>
      </c>
      <c r="E2664" s="53" t="str">
        <f>IFERROR(VLOOKUP(D2664,[29]CODIGOS!$A$1:$I$1872,6,0),"CODIGO INVALIDO ")</f>
        <v>TUMBACO</v>
      </c>
      <c r="F2664" s="53" t="str">
        <f>IFERROR(VLOOKUP(D2664,[29]CODIGOS!$A$1:$I$1872,7,0),"CODIGO INVALIDO ")</f>
        <v>PIFO</v>
      </c>
      <c r="G2664" s="53" t="str">
        <f>IFERROR(VLOOKUP(D2664,[29]CODIGOS!$A$1:$I$1872,8,0),"CODIGO INVALIDO ")</f>
        <v>PIFO 2</v>
      </c>
      <c r="H2664" s="93" t="s">
        <v>3250</v>
      </c>
      <c r="I2664" s="55">
        <v>-0.24152684199999999</v>
      </c>
      <c r="J2664" s="122">
        <v>-78.326725959000001</v>
      </c>
      <c r="K2664" s="246">
        <v>45531</v>
      </c>
      <c r="L2664" s="45" t="s">
        <v>42</v>
      </c>
      <c r="M2664" s="53" t="s">
        <v>17</v>
      </c>
      <c r="N2664" s="76">
        <v>0.91666666666666663</v>
      </c>
      <c r="O2664" s="76">
        <v>6.25E-2</v>
      </c>
      <c r="P2664" s="55">
        <v>22.46</v>
      </c>
      <c r="Q2664" s="53" t="s">
        <v>46</v>
      </c>
      <c r="R2664" s="55" t="s">
        <v>47</v>
      </c>
      <c r="S2664" s="55" t="s">
        <v>75</v>
      </c>
      <c r="T2664" s="55" t="s">
        <v>427</v>
      </c>
      <c r="U2664" s="253" t="s">
        <v>50</v>
      </c>
    </row>
    <row r="2665" spans="1:21" s="192" customFormat="1" ht="15.75" customHeight="1" x14ac:dyDescent="0.2">
      <c r="A2665" s="53" t="str">
        <f>IFERROR(VLOOKUP(D2665,[28]CODIGOS!$A$1:$I$1872,2,0),"CODIGO INVALIDO ")</f>
        <v>ZONA 9</v>
      </c>
      <c r="B2665" s="53" t="str">
        <f>IFERROR(VLOOKUP(D2665,[28]CODIGOS!$A$1:$I$1872,3,0),"CODIGO INVALIDO ")</f>
        <v>DMQ</v>
      </c>
      <c r="C2665" s="53" t="str">
        <f>IFERROR(VLOOKUP(D2665,[28]CODIGOS!$A$1:$I$1872,4,0),"CODIGO INVALIDO ")</f>
        <v>QUITO</v>
      </c>
      <c r="D2665" s="74" t="s">
        <v>146</v>
      </c>
      <c r="E2665" s="53" t="str">
        <f>IFERROR(VLOOKUP(D2665,[29]CODIGOS!$A$1:$I$1872,6,0),"CODIGO INVALIDO ")</f>
        <v>LOS CHILLOS</v>
      </c>
      <c r="F2665" s="53" t="str">
        <f>IFERROR(VLOOKUP(D2665,[29]CODIGOS!$A$1:$I$1872,7,0),"CODIGO INVALIDO ")</f>
        <v>SANTA ROSA</v>
      </c>
      <c r="G2665" s="53" t="str">
        <f>IFERROR(VLOOKUP(D2665,[29]CODIGOS!$A$1:$I$1872,8,0),"CODIGO INVALIDO ")</f>
        <v>SANTA ROSA 1</v>
      </c>
      <c r="H2665" s="93" t="s">
        <v>41</v>
      </c>
      <c r="I2665" s="55">
        <v>-0.37506634</v>
      </c>
      <c r="J2665" s="122">
        <v>-78.392206821000002</v>
      </c>
      <c r="K2665" s="246">
        <v>45531</v>
      </c>
      <c r="L2665" s="45" t="s">
        <v>42</v>
      </c>
      <c r="M2665" s="53" t="s">
        <v>17</v>
      </c>
      <c r="N2665" s="76">
        <v>0.5625</v>
      </c>
      <c r="O2665" s="76">
        <v>0.47916666666666669</v>
      </c>
      <c r="P2665" s="55">
        <v>10.26</v>
      </c>
      <c r="Q2665" s="53" t="s">
        <v>46</v>
      </c>
      <c r="R2665" s="55" t="s">
        <v>47</v>
      </c>
      <c r="S2665" s="55" t="s">
        <v>83</v>
      </c>
      <c r="T2665" s="55"/>
      <c r="U2665" s="253" t="s">
        <v>50</v>
      </c>
    </row>
    <row r="2666" spans="1:21" s="192" customFormat="1" ht="15.75" customHeight="1" x14ac:dyDescent="0.2">
      <c r="A2666" s="53" t="str">
        <f>IFERROR(VLOOKUP(D2666,[28]CODIGOS!$A$1:$I$1872,2,0),"CODIGO INVALIDO ")</f>
        <v>ZONA 9</v>
      </c>
      <c r="B2666" s="53" t="str">
        <f>IFERROR(VLOOKUP(D2666,[28]CODIGOS!$A$1:$I$1872,3,0),"CODIGO INVALIDO ")</f>
        <v>DMQ</v>
      </c>
      <c r="C2666" s="53" t="str">
        <f>IFERROR(VLOOKUP(D2666,[28]CODIGOS!$A$1:$I$1872,4,0),"CODIGO INVALIDO ")</f>
        <v>QUITO</v>
      </c>
      <c r="D2666" s="74" t="s">
        <v>3244</v>
      </c>
      <c r="E2666" s="53" t="str">
        <f>IFERROR(VLOOKUP(D2666,[29]CODIGOS!$A$1:$I$1872,6,0),"CODIGO INVALIDO ")</f>
        <v>QUITUMBE</v>
      </c>
      <c r="F2666" s="53" t="str">
        <f>IFERROR(VLOOKUP(D2666,[29]CODIGOS!$A$1:$I$1872,7,0),"CODIGO INVALIDO ")</f>
        <v>TURUBAMBA</v>
      </c>
      <c r="G2666" s="53" t="str">
        <f>IFERROR(VLOOKUP(D2666,[29]CODIGOS!$A$1:$I$1872,8,0),"CODIGO INVALIDO ")</f>
        <v>TURUBAMBA 6</v>
      </c>
      <c r="H2666" s="93" t="s">
        <v>242</v>
      </c>
      <c r="I2666" s="55">
        <v>-0.35550306599999998</v>
      </c>
      <c r="J2666" s="122">
        <v>-78.5320973396</v>
      </c>
      <c r="K2666" s="246">
        <v>45538</v>
      </c>
      <c r="L2666" s="45" t="s">
        <v>42</v>
      </c>
      <c r="M2666" s="53" t="s">
        <v>17</v>
      </c>
      <c r="N2666" s="76">
        <v>0.54166666666666663</v>
      </c>
      <c r="O2666" s="76">
        <v>0.625</v>
      </c>
      <c r="P2666" s="55">
        <v>9</v>
      </c>
      <c r="Q2666" s="53" t="s">
        <v>46</v>
      </c>
      <c r="R2666" s="53" t="s">
        <v>47</v>
      </c>
      <c r="S2666" s="53" t="s">
        <v>1429</v>
      </c>
      <c r="T2666" s="55"/>
      <c r="U2666" s="253" t="s">
        <v>50</v>
      </c>
    </row>
    <row r="2667" spans="1:21" s="192" customFormat="1" ht="15.75" customHeight="1" x14ac:dyDescent="0.2">
      <c r="A2667" s="53" t="str">
        <f>IFERROR(VLOOKUP(D2667,[28]CODIGOS!$A$1:$I$1872,2,0),"CODIGO INVALIDO ")</f>
        <v>ZONA 9</v>
      </c>
      <c r="B2667" s="53" t="str">
        <f>IFERROR(VLOOKUP(D2667,[28]CODIGOS!$A$1:$I$1872,3,0),"CODIGO INVALIDO ")</f>
        <v>DMQ</v>
      </c>
      <c r="C2667" s="53" t="str">
        <f>IFERROR(VLOOKUP(D2667,[28]CODIGOS!$A$1:$I$1872,4,0),"CODIGO INVALIDO ")</f>
        <v>QUITO</v>
      </c>
      <c r="D2667" s="74" t="s">
        <v>409</v>
      </c>
      <c r="E2667" s="53" t="str">
        <f>IFERROR(VLOOKUP(D2667,[29]CODIGOS!$A$1:$I$1872,6,0),"CODIGO INVALIDO ")</f>
        <v>TUMBACO</v>
      </c>
      <c r="F2667" s="53" t="str">
        <f>IFERROR(VLOOKUP(D2667,[29]CODIGOS!$A$1:$I$1872,7,0),"CODIGO INVALIDO ")</f>
        <v>TABLON</v>
      </c>
      <c r="G2667" s="53" t="str">
        <f>IFERROR(VLOOKUP(D2667,[29]CODIGOS!$A$1:$I$1872,8,0),"CODIGO INVALIDO ")</f>
        <v>TABLON 1</v>
      </c>
      <c r="H2667" s="93" t="s">
        <v>3251</v>
      </c>
      <c r="I2667" s="55">
        <v>-0.29310223099999999</v>
      </c>
      <c r="J2667" s="122">
        <v>-78.352844939999997</v>
      </c>
      <c r="K2667" s="246">
        <v>45538</v>
      </c>
      <c r="L2667" s="45" t="s">
        <v>42</v>
      </c>
      <c r="M2667" s="53" t="s">
        <v>17</v>
      </c>
      <c r="N2667" s="76">
        <v>0.64583333333333337</v>
      </c>
      <c r="O2667" s="76">
        <v>0.72916666666666663</v>
      </c>
      <c r="P2667" s="55">
        <v>16.48</v>
      </c>
      <c r="Q2667" s="53" t="s">
        <v>46</v>
      </c>
      <c r="R2667" s="53" t="s">
        <v>47</v>
      </c>
      <c r="S2667" s="53" t="s">
        <v>83</v>
      </c>
      <c r="T2667" s="55" t="s">
        <v>176</v>
      </c>
      <c r="U2667" s="253" t="s">
        <v>50</v>
      </c>
    </row>
    <row r="2668" spans="1:21" s="192" customFormat="1" ht="15.75" customHeight="1" x14ac:dyDescent="0.2">
      <c r="A2668" s="53" t="str">
        <f>IFERROR(VLOOKUP(D2668,[28]CODIGOS!$A$1:$I$1872,2,0),"CODIGO INVALIDO ")</f>
        <v>ZONA 9</v>
      </c>
      <c r="B2668" s="53" t="str">
        <f>IFERROR(VLOOKUP(D2668,[28]CODIGOS!$A$1:$I$1872,3,0),"CODIGO INVALIDO ")</f>
        <v>DMQ</v>
      </c>
      <c r="C2668" s="53" t="str">
        <f>IFERROR(VLOOKUP(D2668,[28]CODIGOS!$A$1:$I$1872,4,0),"CODIGO INVALIDO ")</f>
        <v>QUITO</v>
      </c>
      <c r="D2668" s="74" t="s">
        <v>3252</v>
      </c>
      <c r="E2668" s="53" t="str">
        <f>IFERROR(VLOOKUP(D2668,[29]CODIGOS!$A$1:$I$1872,6,0),"CODIGO INVALIDO ")</f>
        <v>MANUELA SAENZ</v>
      </c>
      <c r="F2668" s="53" t="str">
        <f>IFERROR(VLOOKUP(D2668,[29]CODIGOS!$A$1:$I$1872,7,0),"CODIGO INVALIDO ")</f>
        <v>MONJAS COLLACOTO</v>
      </c>
      <c r="G2668" s="53" t="str">
        <f>IFERROR(VLOOKUP(D2668,[29]CODIGOS!$A$1:$I$1872,8,0),"CODIGO INVALIDO ")</f>
        <v>MONJAS COLLACOTO 3</v>
      </c>
      <c r="H2668" s="93" t="s">
        <v>3253</v>
      </c>
      <c r="I2668" s="55">
        <v>-0.29943508499999999</v>
      </c>
      <c r="J2668" s="122">
        <v>-78.485610813999998</v>
      </c>
      <c r="K2668" s="246">
        <v>45539</v>
      </c>
      <c r="L2668" s="45" t="s">
        <v>42</v>
      </c>
      <c r="M2668" s="53" t="s">
        <v>17</v>
      </c>
      <c r="N2668" s="76">
        <v>0.50694444444444442</v>
      </c>
      <c r="O2668" s="76">
        <v>0.58333333333333337</v>
      </c>
      <c r="P2668" s="55">
        <v>2.75</v>
      </c>
      <c r="Q2668" s="53" t="s">
        <v>46</v>
      </c>
      <c r="R2668" s="53" t="s">
        <v>47</v>
      </c>
      <c r="S2668" s="53" t="s">
        <v>48</v>
      </c>
      <c r="T2668" s="55"/>
      <c r="U2668" s="253" t="s">
        <v>50</v>
      </c>
    </row>
    <row r="2669" spans="1:21" s="192" customFormat="1" ht="15.75" customHeight="1" x14ac:dyDescent="0.2">
      <c r="A2669" s="53" t="str">
        <f>IFERROR(VLOOKUP(D2669,[28]CODIGOS!$A$1:$I$1872,2,0),"CODIGO INVALIDO ")</f>
        <v>ZONA 9</v>
      </c>
      <c r="B2669" s="53" t="str">
        <f>IFERROR(VLOOKUP(D2669,[28]CODIGOS!$A$1:$I$1872,3,0),"CODIGO INVALIDO ")</f>
        <v>DMQ</v>
      </c>
      <c r="C2669" s="53" t="str">
        <f>IFERROR(VLOOKUP(D2669,[28]CODIGOS!$A$1:$I$1872,4,0),"CODIGO INVALIDO ")</f>
        <v>QUITO</v>
      </c>
      <c r="D2669" s="74" t="s">
        <v>595</v>
      </c>
      <c r="E2669" s="53" t="str">
        <f>IFERROR(VLOOKUP(D2669,[29]CODIGOS!$A$1:$I$1872,6,0),"CODIGO INVALIDO ")</f>
        <v>LOS CHILLOS</v>
      </c>
      <c r="F2669" s="53" t="str">
        <f>IFERROR(VLOOKUP(D2669,[29]CODIGOS!$A$1:$I$1872,7,0),"CODIGO INVALIDO ")</f>
        <v>LA MERCED</v>
      </c>
      <c r="G2669" s="53" t="str">
        <f>IFERROR(VLOOKUP(D2669,[29]CODIGOS!$A$1:$I$1872,8,0),"CODIGO INVALIDO ")</f>
        <v>LA MERCED 1</v>
      </c>
      <c r="H2669" s="93" t="s">
        <v>917</v>
      </c>
      <c r="I2669" s="55">
        <v>-0.30092187608441301</v>
      </c>
      <c r="J2669" s="122">
        <v>-78.390651820233401</v>
      </c>
      <c r="K2669" s="246">
        <v>45541</v>
      </c>
      <c r="L2669" s="45" t="s">
        <v>42</v>
      </c>
      <c r="M2669" s="53" t="s">
        <v>17</v>
      </c>
      <c r="N2669" s="76">
        <v>0.45833333333333331</v>
      </c>
      <c r="O2669" s="76">
        <v>0.47916666666666669</v>
      </c>
      <c r="P2669" s="55">
        <v>6.02</v>
      </c>
      <c r="Q2669" s="53" t="s">
        <v>46</v>
      </c>
      <c r="R2669" s="53" t="s">
        <v>47</v>
      </c>
      <c r="S2669" s="53" t="s">
        <v>165</v>
      </c>
      <c r="T2669" s="55" t="s">
        <v>168</v>
      </c>
      <c r="U2669" s="253" t="s">
        <v>50</v>
      </c>
    </row>
    <row r="2670" spans="1:21" s="192" customFormat="1" ht="15.75" customHeight="1" x14ac:dyDescent="0.2">
      <c r="A2670" s="53" t="str">
        <f>IFERROR(VLOOKUP(D2670,[28]CODIGOS!$A$1:$I$1872,2,0),"CODIGO INVALIDO ")</f>
        <v>ZONA 9</v>
      </c>
      <c r="B2670" s="53" t="str">
        <f>IFERROR(VLOOKUP(D2670,[28]CODIGOS!$A$1:$I$1872,3,0),"CODIGO INVALIDO ")</f>
        <v>DMQ</v>
      </c>
      <c r="C2670" s="53" t="str">
        <f>IFERROR(VLOOKUP(D2670,[28]CODIGOS!$A$1:$I$1872,4,0),"CODIGO INVALIDO ")</f>
        <v>QUITO</v>
      </c>
      <c r="D2670" s="74" t="s">
        <v>595</v>
      </c>
      <c r="E2670" s="53" t="str">
        <f>IFERROR(VLOOKUP(D2670,[29]CODIGOS!$A$1:$I$1872,6,0),"CODIGO INVALIDO ")</f>
        <v>LOS CHILLOS</v>
      </c>
      <c r="F2670" s="53" t="str">
        <f>IFERROR(VLOOKUP(D2670,[29]CODIGOS!$A$1:$I$1872,7,0),"CODIGO INVALIDO ")</f>
        <v>LA MERCED</v>
      </c>
      <c r="G2670" s="53" t="str">
        <f>IFERROR(VLOOKUP(D2670,[29]CODIGOS!$A$1:$I$1872,8,0),"CODIGO INVALIDO ")</f>
        <v>LA MERCED 1</v>
      </c>
      <c r="H2670" s="93" t="s">
        <v>3254</v>
      </c>
      <c r="I2670" s="55">
        <v>-0.30315930000000002</v>
      </c>
      <c r="J2670" s="122">
        <v>-78.416313099999996</v>
      </c>
      <c r="K2670" s="246">
        <v>45541</v>
      </c>
      <c r="L2670" s="45" t="s">
        <v>42</v>
      </c>
      <c r="M2670" s="53" t="s">
        <v>17</v>
      </c>
      <c r="N2670" s="76">
        <v>0.43055555555555558</v>
      </c>
      <c r="O2670" s="76">
        <v>0.4513888888888889</v>
      </c>
      <c r="P2670" s="55">
        <v>4.8499999999999996</v>
      </c>
      <c r="Q2670" s="53" t="s">
        <v>46</v>
      </c>
      <c r="R2670" s="53" t="s">
        <v>47</v>
      </c>
      <c r="S2670" s="53" t="s">
        <v>598</v>
      </c>
      <c r="T2670" s="55"/>
      <c r="U2670" s="253" t="s">
        <v>50</v>
      </c>
    </row>
    <row r="2671" spans="1:21" s="192" customFormat="1" ht="15.75" customHeight="1" x14ac:dyDescent="0.2">
      <c r="A2671" s="53" t="str">
        <f>IFERROR(VLOOKUP(D2671,[28]CODIGOS!$A$1:$I$1872,2,0),"CODIGO INVALIDO ")</f>
        <v>ZONA 9</v>
      </c>
      <c r="B2671" s="53" t="str">
        <f>IFERROR(VLOOKUP(D2671,[28]CODIGOS!$A$1:$I$1872,3,0),"CODIGO INVALIDO ")</f>
        <v>DMQ</v>
      </c>
      <c r="C2671" s="53" t="str">
        <f>IFERROR(VLOOKUP(D2671,[28]CODIGOS!$A$1:$I$1872,4,0),"CODIGO INVALIDO ")</f>
        <v>QUITO</v>
      </c>
      <c r="D2671" s="74" t="s">
        <v>595</v>
      </c>
      <c r="E2671" s="53" t="str">
        <f>IFERROR(VLOOKUP(D2671,[29]CODIGOS!$A$1:$I$1872,6,0),"CODIGO INVALIDO ")</f>
        <v>LOS CHILLOS</v>
      </c>
      <c r="F2671" s="53" t="str">
        <f>IFERROR(VLOOKUP(D2671,[29]CODIGOS!$A$1:$I$1872,7,0),"CODIGO INVALIDO ")</f>
        <v>LA MERCED</v>
      </c>
      <c r="G2671" s="53" t="str">
        <f>IFERROR(VLOOKUP(D2671,[29]CODIGOS!$A$1:$I$1872,8,0),"CODIGO INVALIDO ")</f>
        <v>LA MERCED 1</v>
      </c>
      <c r="H2671" s="93" t="s">
        <v>3255</v>
      </c>
      <c r="I2671" s="55">
        <v>-0.29332839999999999</v>
      </c>
      <c r="J2671" s="122">
        <v>-78.5271864118575</v>
      </c>
      <c r="K2671" s="246">
        <v>45544</v>
      </c>
      <c r="L2671" s="45" t="s">
        <v>42</v>
      </c>
      <c r="M2671" s="53" t="s">
        <v>17</v>
      </c>
      <c r="N2671" s="76">
        <v>0.39583333333333331</v>
      </c>
      <c r="O2671" s="76">
        <v>0.4375</v>
      </c>
      <c r="P2671" s="55">
        <v>3.67</v>
      </c>
      <c r="Q2671" s="53" t="s">
        <v>46</v>
      </c>
      <c r="R2671" s="53" t="s">
        <v>47</v>
      </c>
      <c r="S2671" s="53" t="s">
        <v>75</v>
      </c>
      <c r="T2671" s="55"/>
      <c r="U2671" s="253" t="s">
        <v>50</v>
      </c>
    </row>
    <row r="2672" spans="1:21" s="192" customFormat="1" ht="15.75" customHeight="1" x14ac:dyDescent="0.2">
      <c r="A2672" s="53" t="str">
        <f>IFERROR(VLOOKUP(D2672,[28]CODIGOS!$A$1:$I$1872,2,0),"CODIGO INVALIDO ")</f>
        <v>ZONA 2</v>
      </c>
      <c r="B2672" s="53" t="str">
        <f>IFERROR(VLOOKUP(D2672,[28]CODIGOS!$A$1:$I$1872,3,0),"CODIGO INVALIDO ")</f>
        <v>PICHINCHA</v>
      </c>
      <c r="C2672" s="53" t="str">
        <f>IFERROR(VLOOKUP(D2672,[28]CODIGOS!$A$1:$I$1872,4,0),"CODIGO INVALIDO ")</f>
        <v>RUMIÑAHUI</v>
      </c>
      <c r="D2672" s="74" t="s">
        <v>2474</v>
      </c>
      <c r="E2672" s="53" t="str">
        <f>IFERROR(VLOOKUP(D2672,[29]CODIGOS!$A$1:$I$1872,6,0),"CODIGO INVALIDO ")</f>
        <v>RUMIÑAHUI - MEJIA</v>
      </c>
      <c r="F2672" s="53" t="str">
        <f>IFERROR(VLOOKUP(D2672,[29]CODIGOS!$A$1:$I$1872,7,0),"CODIGO INVALIDO ")</f>
        <v>MOLINUCO</v>
      </c>
      <c r="G2672" s="53" t="str">
        <f>IFERROR(VLOOKUP(D2672,[29]CODIGOS!$A$1:$I$1872,8,0),"CODIGO INVALIDO ")</f>
        <v>MOLINUCO 1</v>
      </c>
      <c r="H2672" s="93" t="s">
        <v>3239</v>
      </c>
      <c r="I2672" s="55">
        <v>-0.331038554922643</v>
      </c>
      <c r="J2672" s="122">
        <v>-78.4324959845828</v>
      </c>
      <c r="K2672" s="246">
        <v>45558</v>
      </c>
      <c r="L2672" s="45" t="s">
        <v>42</v>
      </c>
      <c r="M2672" s="53" t="s">
        <v>17</v>
      </c>
      <c r="N2672" s="76">
        <v>0.40625</v>
      </c>
      <c r="O2672" s="76">
        <v>0.52083333333333337</v>
      </c>
      <c r="P2672" s="55">
        <v>25.7</v>
      </c>
      <c r="Q2672" s="53" t="s">
        <v>46</v>
      </c>
      <c r="R2672" s="53" t="s">
        <v>47</v>
      </c>
      <c r="S2672" s="53" t="s">
        <v>176</v>
      </c>
      <c r="T2672" s="55"/>
      <c r="U2672" s="253" t="s">
        <v>50</v>
      </c>
    </row>
    <row r="2673" spans="1:21" s="196" customFormat="1" ht="15" customHeight="1" x14ac:dyDescent="0.2">
      <c r="A2673" s="53" t="str">
        <f>IFERROR(VLOOKUP(D2673,[28]CODIGOS!$A$1:$I$1872,2,0),"CODIGO INVALIDO ")</f>
        <v>ZONA 9</v>
      </c>
      <c r="B2673" s="53" t="str">
        <f>IFERROR(VLOOKUP(D2673,[28]CODIGOS!$A$1:$I$1872,3,0),"CODIGO INVALIDO ")</f>
        <v>DMQ</v>
      </c>
      <c r="C2673" s="53" t="str">
        <f>IFERROR(VLOOKUP(D2673,[28]CODIGOS!$A$1:$I$1872,4,0),"CODIGO INVALIDO ")</f>
        <v>QUITO</v>
      </c>
      <c r="D2673" s="74" t="s">
        <v>222</v>
      </c>
      <c r="E2673" s="53" t="str">
        <f>IFERROR(VLOOKUP(D2673,[29]CODIGOS!$A$1:$I$1872,6,0),"CODIGO INVALIDO ")</f>
        <v>LOS CHILLOS</v>
      </c>
      <c r="F2673" s="53" t="str">
        <f>IFERROR(VLOOKUP(D2673,[29]CODIGOS!$A$1:$I$1872,7,0),"CODIGO INVALIDO ")</f>
        <v>ALANGASI</v>
      </c>
      <c r="G2673" s="53" t="str">
        <f>IFERROR(VLOOKUP(D2673,[29]CODIGOS!$A$1:$I$1872,8,0),"CODIGO INVALIDO ")</f>
        <v>ALANGASI 1</v>
      </c>
      <c r="H2673" s="93" t="s">
        <v>219</v>
      </c>
      <c r="I2673" s="55">
        <v>-0.28853958643599598</v>
      </c>
      <c r="J2673" s="122">
        <v>-78.427186487291493</v>
      </c>
      <c r="K2673" s="41">
        <v>45562</v>
      </c>
      <c r="L2673" s="45" t="s">
        <v>42</v>
      </c>
      <c r="M2673" s="74" t="s">
        <v>17</v>
      </c>
      <c r="N2673" s="76">
        <v>0.41666666666666669</v>
      </c>
      <c r="O2673" s="76">
        <v>0.5</v>
      </c>
      <c r="P2673" s="55">
        <v>6.76</v>
      </c>
      <c r="Q2673" s="74" t="s">
        <v>550</v>
      </c>
      <c r="R2673" s="55" t="s">
        <v>47</v>
      </c>
      <c r="S2673" s="55" t="s">
        <v>83</v>
      </c>
      <c r="T2673" s="33"/>
      <c r="U2673" s="74" t="s">
        <v>50</v>
      </c>
    </row>
    <row r="2674" spans="1:21" s="196" customFormat="1" ht="15" customHeight="1" x14ac:dyDescent="0.2">
      <c r="A2674" s="53" t="str">
        <f>IFERROR(VLOOKUP(D2674,[28]CODIGOS!$A$1:$I$1872,2,0),"CODIGO INVALIDO ")</f>
        <v>ZONA 9</v>
      </c>
      <c r="B2674" s="53" t="str">
        <f>IFERROR(VLOOKUP(D2674,[28]CODIGOS!$A$1:$I$1872,3,0),"CODIGO INVALIDO ")</f>
        <v>DMQ</v>
      </c>
      <c r="C2674" s="53" t="str">
        <f>IFERROR(VLOOKUP(D2674,[28]CODIGOS!$A$1:$I$1872,4,0),"CODIGO INVALIDO ")</f>
        <v>QUITO</v>
      </c>
      <c r="D2674" s="74" t="s">
        <v>3256</v>
      </c>
      <c r="E2674" s="53" t="str">
        <f>IFERROR(VLOOKUP(D2674,[29]CODIGOS!$A$1:$I$1872,6,0),"CODIGO INVALIDO ")</f>
        <v>TUMBACO</v>
      </c>
      <c r="F2674" s="53" t="str">
        <f>IFERROR(VLOOKUP(D2674,[29]CODIGOS!$A$1:$I$1872,7,0),"CODIGO INVALIDO ")</f>
        <v>QUINCHE</v>
      </c>
      <c r="G2674" s="53" t="str">
        <f>IFERROR(VLOOKUP(D2674,[29]CODIGOS!$A$1:$I$1872,8,0),"CODIGO INVALIDO ")</f>
        <v>QUINCHE 1</v>
      </c>
      <c r="H2674" s="93" t="s">
        <v>3257</v>
      </c>
      <c r="I2674" s="55">
        <v>-4.8939999999999997E-2</v>
      </c>
      <c r="J2674" s="122">
        <v>-78.342583000000005</v>
      </c>
      <c r="K2674" s="41">
        <v>45567</v>
      </c>
      <c r="L2674" s="45" t="s">
        <v>42</v>
      </c>
      <c r="M2674" s="74" t="s">
        <v>17</v>
      </c>
      <c r="N2674" s="76">
        <v>0.47916666666666669</v>
      </c>
      <c r="O2674" s="76">
        <v>0.58333333333333337</v>
      </c>
      <c r="P2674" s="55">
        <v>4</v>
      </c>
      <c r="Q2674" s="74" t="s">
        <v>46</v>
      </c>
      <c r="R2674" s="55" t="s">
        <v>109</v>
      </c>
      <c r="S2674" s="55" t="s">
        <v>288</v>
      </c>
      <c r="T2674" s="33"/>
      <c r="U2674" s="74" t="s">
        <v>50</v>
      </c>
    </row>
    <row r="2675" spans="1:21" s="196" customFormat="1" ht="15" customHeight="1" x14ac:dyDescent="0.2">
      <c r="A2675" s="53" t="str">
        <f>IFERROR(VLOOKUP(D2675,[28]CODIGOS!$A$1:$I$1872,2,0),"CODIGO INVALIDO ")</f>
        <v>ZONA 9</v>
      </c>
      <c r="B2675" s="53" t="str">
        <f>IFERROR(VLOOKUP(D2675,[28]CODIGOS!$A$1:$I$1872,3,0),"CODIGO INVALIDO ")</f>
        <v>DMQ</v>
      </c>
      <c r="C2675" s="53" t="str">
        <f>IFERROR(VLOOKUP(D2675,[28]CODIGOS!$A$1:$I$1872,4,0),"CODIGO INVALIDO ")</f>
        <v>QUITO</v>
      </c>
      <c r="D2675" s="74" t="s">
        <v>3258</v>
      </c>
      <c r="E2675" s="53" t="str">
        <f>IFERROR(VLOOKUP(D2675,[29]CODIGOS!$A$1:$I$1872,6,0),"CODIGO INVALIDO ")</f>
        <v>TUMBACO</v>
      </c>
      <c r="F2675" s="53" t="str">
        <f>IFERROR(VLOOKUP(D2675,[29]CODIGOS!$A$1:$I$1872,7,0),"CODIGO INVALIDO ")</f>
        <v>CUMBAYA SUR</v>
      </c>
      <c r="G2675" s="53" t="str">
        <f>IFERROR(VLOOKUP(D2675,[29]CODIGOS!$A$1:$I$1872,8,0),"CODIGO INVALIDO ")</f>
        <v>CUMBAYA SUR 3</v>
      </c>
      <c r="H2675" s="93" t="s">
        <v>3259</v>
      </c>
      <c r="I2675" s="55">
        <v>-0.2269968312</v>
      </c>
      <c r="J2675" s="122">
        <v>-78.4475943578</v>
      </c>
      <c r="K2675" s="246">
        <v>45568</v>
      </c>
      <c r="L2675" s="45" t="s">
        <v>42</v>
      </c>
      <c r="M2675" s="74" t="s">
        <v>17</v>
      </c>
      <c r="N2675" s="76">
        <v>0.70833333333333337</v>
      </c>
      <c r="O2675" s="76">
        <v>0.77083333333333337</v>
      </c>
      <c r="P2675" s="55">
        <v>7.64</v>
      </c>
      <c r="Q2675" s="74" t="s">
        <v>46</v>
      </c>
      <c r="R2675" s="55" t="s">
        <v>47</v>
      </c>
      <c r="S2675" s="55" t="s">
        <v>83</v>
      </c>
      <c r="T2675" s="33" t="s">
        <v>415</v>
      </c>
      <c r="U2675" s="74" t="s">
        <v>50</v>
      </c>
    </row>
    <row r="2676" spans="1:21" s="195" customFormat="1" ht="15" customHeight="1" x14ac:dyDescent="0.2">
      <c r="A2676" s="53" t="str">
        <f>IFERROR(VLOOKUP(D2676,[28]CODIGOS!$A$1:$I$1872,2,0),"CODIGO INVALIDO ")</f>
        <v>ZONA 9</v>
      </c>
      <c r="B2676" s="53" t="str">
        <f>IFERROR(VLOOKUP(D2676,[28]CODIGOS!$A$1:$I$1872,3,0),"CODIGO INVALIDO ")</f>
        <v>DMQ</v>
      </c>
      <c r="C2676" s="53" t="str">
        <f>IFERROR(VLOOKUP(D2676,[28]CODIGOS!$A$1:$I$1872,4,0),"CODIGO INVALIDO ")</f>
        <v>QUITO</v>
      </c>
      <c r="D2676" s="33" t="s">
        <v>3260</v>
      </c>
      <c r="E2676" s="53" t="str">
        <f>IFERROR(VLOOKUP(D2676,[29]CODIGOS!$A$1:$I$1872,6,0),"CODIGO INVALIDO ")</f>
        <v>QUITUMBE</v>
      </c>
      <c r="F2676" s="53" t="str">
        <f>IFERROR(VLOOKUP(D2676,[29]CODIGOS!$A$1:$I$1872,7,0),"CODIGO INVALIDO ")</f>
        <v>TURUBAMBA</v>
      </c>
      <c r="G2676" s="53" t="str">
        <f>IFERROR(VLOOKUP(D2676,[29]CODIGOS!$A$1:$I$1872,8,0),"CODIGO INVALIDO ")</f>
        <v>TURUBAMBA 5</v>
      </c>
      <c r="H2676" s="33" t="s">
        <v>401</v>
      </c>
      <c r="I2676" s="55">
        <v>-0.328607119</v>
      </c>
      <c r="J2676" s="122">
        <v>-78.386834031999996</v>
      </c>
      <c r="K2676" s="246">
        <v>45575</v>
      </c>
      <c r="L2676" s="45" t="s">
        <v>42</v>
      </c>
      <c r="M2676" s="74" t="s">
        <v>17</v>
      </c>
      <c r="N2676" s="76">
        <v>0.45833333333333331</v>
      </c>
      <c r="O2676" s="76">
        <v>0.58333333333333337</v>
      </c>
      <c r="P2676" s="55">
        <v>428</v>
      </c>
      <c r="Q2676" s="74" t="s">
        <v>46</v>
      </c>
      <c r="R2676" s="53" t="s">
        <v>47</v>
      </c>
      <c r="S2676" s="55" t="s">
        <v>83</v>
      </c>
      <c r="T2676" s="55"/>
      <c r="U2676" s="74" t="s">
        <v>50</v>
      </c>
    </row>
    <row r="2677" spans="1:21" s="196" customFormat="1" ht="15" customHeight="1" x14ac:dyDescent="0.2">
      <c r="A2677" s="53" t="str">
        <f>IFERROR(VLOOKUP(D2677,[28]CODIGOS!$A$1:$I$1872,2,0),"CODIGO INVALIDO ")</f>
        <v>ZONA 9</v>
      </c>
      <c r="B2677" s="53" t="str">
        <f>IFERROR(VLOOKUP(D2677,[28]CODIGOS!$A$1:$I$1872,3,0),"CODIGO INVALIDO ")</f>
        <v>DMQ</v>
      </c>
      <c r="C2677" s="53" t="str">
        <f>IFERROR(VLOOKUP(D2677,[28]CODIGOS!$A$1:$I$1872,4,0),"CODIGO INVALIDO ")</f>
        <v>QUITO</v>
      </c>
      <c r="D2677" s="74" t="s">
        <v>2473</v>
      </c>
      <c r="E2677" s="53" t="str">
        <f>IFERROR(VLOOKUP(D2677,[29]CODIGOS!$A$1:$I$1872,6,0),"CODIGO INVALIDO ")</f>
        <v>TUMBACO</v>
      </c>
      <c r="F2677" s="53" t="str">
        <f>IFERROR(VLOOKUP(D2677,[29]CODIGOS!$A$1:$I$1872,7,0),"CODIGO INVALIDO ")</f>
        <v>TUMBACO SUR</v>
      </c>
      <c r="G2677" s="53" t="str">
        <f>IFERROR(VLOOKUP(D2677,[29]CODIGOS!$A$1:$I$1872,8,0),"CODIGO INVALIDO ")</f>
        <v>TUMBACO SUR 1</v>
      </c>
      <c r="H2677" s="93" t="s">
        <v>3230</v>
      </c>
      <c r="I2677" s="55">
        <v>-0.22161120000000001</v>
      </c>
      <c r="J2677" s="122">
        <v>-78.395526000000004</v>
      </c>
      <c r="K2677" s="246">
        <v>45581</v>
      </c>
      <c r="L2677" s="45" t="s">
        <v>42</v>
      </c>
      <c r="M2677" s="74" t="s">
        <v>17</v>
      </c>
      <c r="N2677" s="76">
        <v>0.4861111111111111</v>
      </c>
      <c r="O2677" s="76">
        <v>0.58333333333333337</v>
      </c>
      <c r="P2677" s="55">
        <v>20.170000000000002</v>
      </c>
      <c r="Q2677" s="53" t="s">
        <v>46</v>
      </c>
      <c r="R2677" s="53" t="s">
        <v>47</v>
      </c>
      <c r="S2677" s="53" t="s">
        <v>75</v>
      </c>
      <c r="T2677" s="33" t="s">
        <v>416</v>
      </c>
      <c r="U2677" s="74" t="s">
        <v>50</v>
      </c>
    </row>
    <row r="2678" spans="1:21" s="196" customFormat="1" ht="15" customHeight="1" x14ac:dyDescent="0.2">
      <c r="A2678" s="53" t="str">
        <f>IFERROR(VLOOKUP(D2678,[28]CODIGOS!$A$1:$I$1872,2,0),"CODIGO INVALIDO ")</f>
        <v>ZONA 9</v>
      </c>
      <c r="B2678" s="53" t="str">
        <f>IFERROR(VLOOKUP(D2678,[28]CODIGOS!$A$1:$I$1872,3,0),"CODIGO INVALIDO ")</f>
        <v>DMQ</v>
      </c>
      <c r="C2678" s="53" t="str">
        <f>IFERROR(VLOOKUP(D2678,[28]CODIGOS!$A$1:$I$1872,4,0),"CODIGO INVALIDO ")</f>
        <v>QUITO</v>
      </c>
      <c r="D2678" s="74" t="s">
        <v>2492</v>
      </c>
      <c r="E2678" s="53" t="str">
        <f>IFERROR(VLOOKUP(D2678,[29]CODIGOS!$A$1:$I$1872,6,0),"CODIGO INVALIDO ")</f>
        <v>QUITUMBE</v>
      </c>
      <c r="F2678" s="53" t="str">
        <f>IFERROR(VLOOKUP(D2678,[29]CODIGOS!$A$1:$I$1872,7,0),"CODIGO INVALIDO ")</f>
        <v>GUAMANI</v>
      </c>
      <c r="G2678" s="53" t="str">
        <f>IFERROR(VLOOKUP(D2678,[29]CODIGOS!$A$1:$I$1872,8,0),"CODIGO INVALIDO ")</f>
        <v>GUAMANI 4</v>
      </c>
      <c r="H2678" s="93" t="s">
        <v>3261</v>
      </c>
      <c r="I2678" s="55">
        <v>-0.3437924</v>
      </c>
      <c r="J2678" s="122">
        <v>-78.561421780000003</v>
      </c>
      <c r="K2678" s="246">
        <v>45581</v>
      </c>
      <c r="L2678" s="45" t="s">
        <v>42</v>
      </c>
      <c r="M2678" s="74" t="s">
        <v>17</v>
      </c>
      <c r="N2678" s="76">
        <v>0.54166666666666663</v>
      </c>
      <c r="O2678" s="76">
        <v>0.625</v>
      </c>
      <c r="P2678" s="55">
        <v>13.52</v>
      </c>
      <c r="Q2678" s="53" t="s">
        <v>46</v>
      </c>
      <c r="R2678" s="53" t="s">
        <v>47</v>
      </c>
      <c r="S2678" s="53" t="s">
        <v>176</v>
      </c>
      <c r="T2678" s="33"/>
      <c r="U2678" s="74" t="s">
        <v>50</v>
      </c>
    </row>
    <row r="2679" spans="1:21" s="196" customFormat="1" ht="15" customHeight="1" x14ac:dyDescent="0.2">
      <c r="A2679" s="53" t="str">
        <f>IFERROR(VLOOKUP(D2679,[28]CODIGOS!$A$1:$I$1872,2,0),"CODIGO INVALIDO ")</f>
        <v>ZONA 9</v>
      </c>
      <c r="B2679" s="53" t="str">
        <f>IFERROR(VLOOKUP(D2679,[28]CODIGOS!$A$1:$I$1872,3,0),"CODIGO INVALIDO ")</f>
        <v>DMQ</v>
      </c>
      <c r="C2679" s="53" t="str">
        <f>IFERROR(VLOOKUP(D2679,[28]CODIGOS!$A$1:$I$1872,4,0),"CODIGO INVALIDO ")</f>
        <v>QUITO</v>
      </c>
      <c r="D2679" s="74" t="s">
        <v>2509</v>
      </c>
      <c r="E2679" s="53" t="str">
        <f>IFERROR(VLOOKUP(D2679,[29]CODIGOS!$A$1:$I$1872,6,0),"CODIGO INVALIDO ")</f>
        <v>LA DELICIA</v>
      </c>
      <c r="F2679" s="53" t="str">
        <f>IFERROR(VLOOKUP(D2679,[29]CODIGOS!$A$1:$I$1872,7,0),"CODIGO INVALIDO ")</f>
        <v>LA ROLDOS</v>
      </c>
      <c r="G2679" s="53" t="str">
        <f>IFERROR(VLOOKUP(D2679,[29]CODIGOS!$A$1:$I$1872,8,0),"CODIGO INVALIDO ")</f>
        <v>LA ROLDOS 1</v>
      </c>
      <c r="H2679" s="93" t="s">
        <v>3262</v>
      </c>
      <c r="I2679" s="55">
        <v>-6.5036800000000006E-2</v>
      </c>
      <c r="J2679" s="122">
        <v>-78.488205699999995</v>
      </c>
      <c r="K2679" s="246">
        <v>45582</v>
      </c>
      <c r="L2679" s="45" t="s">
        <v>42</v>
      </c>
      <c r="M2679" s="74" t="s">
        <v>17</v>
      </c>
      <c r="N2679" s="76">
        <v>0.67708333333333337</v>
      </c>
      <c r="O2679" s="76">
        <v>0.83333333333333337</v>
      </c>
      <c r="P2679" s="55">
        <v>2.17</v>
      </c>
      <c r="Q2679" s="53" t="s">
        <v>46</v>
      </c>
      <c r="R2679" s="53" t="s">
        <v>47</v>
      </c>
      <c r="S2679" s="53" t="s">
        <v>83</v>
      </c>
      <c r="T2679" s="33"/>
      <c r="U2679" s="74" t="s">
        <v>50</v>
      </c>
    </row>
    <row r="2680" spans="1:21" s="196" customFormat="1" ht="15" customHeight="1" x14ac:dyDescent="0.2">
      <c r="A2680" s="53" t="str">
        <f>IFERROR(VLOOKUP(D2680,[28]CODIGOS!$A$1:$I$1872,2,0),"CODIGO INVALIDO ")</f>
        <v>ZONA 9</v>
      </c>
      <c r="B2680" s="53" t="str">
        <f>IFERROR(VLOOKUP(D2680,[28]CODIGOS!$A$1:$I$1872,3,0),"CODIGO INVALIDO ")</f>
        <v>DMQ</v>
      </c>
      <c r="C2680" s="53" t="str">
        <f>IFERROR(VLOOKUP(D2680,[28]CODIGOS!$A$1:$I$1872,4,0),"CODIGO INVALIDO ")</f>
        <v>QUITO</v>
      </c>
      <c r="D2680" s="74" t="s">
        <v>3263</v>
      </c>
      <c r="E2680" s="53" t="str">
        <f>IFERROR(VLOOKUP(D2680,[29]CODIGOS!$A$1:$I$1872,6,0),"CODIGO INVALIDO ")</f>
        <v>LA DELICIA</v>
      </c>
      <c r="F2680" s="53" t="str">
        <f>IFERROR(VLOOKUP(D2680,[29]CODIGOS!$A$1:$I$1872,7,0),"CODIGO INVALIDO ")</f>
        <v>LA PAMPA</v>
      </c>
      <c r="G2680" s="53" t="str">
        <f>IFERROR(VLOOKUP(D2680,[29]CODIGOS!$A$1:$I$1872,8,0),"CODIGO INVALIDO ")</f>
        <v>LA PAMPA 1</v>
      </c>
      <c r="H2680" s="93" t="s">
        <v>2434</v>
      </c>
      <c r="I2680" s="55">
        <v>-4.020469762E-2</v>
      </c>
      <c r="J2680" s="122">
        <v>-78.465293199399994</v>
      </c>
      <c r="K2680" s="246">
        <v>45582</v>
      </c>
      <c r="L2680" s="45" t="s">
        <v>42</v>
      </c>
      <c r="M2680" s="74" t="s">
        <v>17</v>
      </c>
      <c r="N2680" s="76">
        <v>0.69444444444444442</v>
      </c>
      <c r="O2680" s="76">
        <v>0.83333333333333337</v>
      </c>
      <c r="P2680" s="55">
        <v>3.96</v>
      </c>
      <c r="Q2680" s="53" t="s">
        <v>46</v>
      </c>
      <c r="R2680" s="53" t="s">
        <v>47</v>
      </c>
      <c r="S2680" s="53" t="s">
        <v>83</v>
      </c>
      <c r="T2680" s="33"/>
      <c r="U2680" s="74" t="s">
        <v>50</v>
      </c>
    </row>
    <row r="2681" spans="1:21" s="196" customFormat="1" ht="15" customHeight="1" x14ac:dyDescent="0.2">
      <c r="A2681" s="53" t="str">
        <f>IFERROR(VLOOKUP(D2681,[28]CODIGOS!$A$1:$I$1872,2,0),"CODIGO INVALIDO ")</f>
        <v>ZONA 9</v>
      </c>
      <c r="B2681" s="53" t="str">
        <f>IFERROR(VLOOKUP(D2681,[28]CODIGOS!$A$1:$I$1872,3,0),"CODIGO INVALIDO ")</f>
        <v>DMQ</v>
      </c>
      <c r="C2681" s="53" t="str">
        <f>IFERROR(VLOOKUP(D2681,[28]CODIGOS!$A$1:$I$1872,4,0),"CODIGO INVALIDO ")</f>
        <v>QUITO</v>
      </c>
      <c r="D2681" s="74" t="s">
        <v>3264</v>
      </c>
      <c r="E2681" s="53" t="str">
        <f>IFERROR(VLOOKUP(D2681,[29]CODIGOS!$A$1:$I$1872,6,0),"CODIGO INVALIDO ")</f>
        <v>QUITUMBE</v>
      </c>
      <c r="F2681" s="53" t="str">
        <f>IFERROR(VLOOKUP(D2681,[29]CODIGOS!$A$1:$I$1872,7,0),"CODIGO INVALIDO ")</f>
        <v>GUAMANI</v>
      </c>
      <c r="G2681" s="53" t="str">
        <f>IFERROR(VLOOKUP(D2681,[29]CODIGOS!$A$1:$I$1872,8,0),"CODIGO INVALIDO ")</f>
        <v>GUAMANI 5</v>
      </c>
      <c r="H2681" s="93" t="s">
        <v>3265</v>
      </c>
      <c r="I2681" s="55">
        <v>-0.34820730138</v>
      </c>
      <c r="J2681" s="122">
        <v>-78.565006361000002</v>
      </c>
      <c r="K2681" s="246">
        <v>45587</v>
      </c>
      <c r="L2681" s="45" t="s">
        <v>42</v>
      </c>
      <c r="M2681" s="74" t="s">
        <v>17</v>
      </c>
      <c r="N2681" s="76">
        <v>0.46875</v>
      </c>
      <c r="O2681" s="76">
        <v>0.625</v>
      </c>
      <c r="P2681" s="55">
        <v>3.83</v>
      </c>
      <c r="Q2681" s="74" t="s">
        <v>46</v>
      </c>
      <c r="R2681" s="55" t="s">
        <v>47</v>
      </c>
      <c r="S2681" s="55" t="s">
        <v>1429</v>
      </c>
      <c r="T2681" s="33" t="s">
        <v>690</v>
      </c>
      <c r="U2681" s="74" t="s">
        <v>50</v>
      </c>
    </row>
    <row r="2682" spans="1:21" s="196" customFormat="1" ht="15" customHeight="1" x14ac:dyDescent="0.2">
      <c r="A2682" s="53" t="str">
        <f>IFERROR(VLOOKUP(D2682,[28]CODIGOS!$A$1:$I$1872,2,0),"CODIGO INVALIDO ")</f>
        <v>ZONA 9</v>
      </c>
      <c r="B2682" s="53" t="str">
        <f>IFERROR(VLOOKUP(D2682,[28]CODIGOS!$A$1:$I$1872,3,0),"CODIGO INVALIDO ")</f>
        <v>DMQ</v>
      </c>
      <c r="C2682" s="53" t="str">
        <f>IFERROR(VLOOKUP(D2682,[28]CODIGOS!$A$1:$I$1872,4,0),"CODIGO INVALIDO ")</f>
        <v>QUITO</v>
      </c>
      <c r="D2682" s="74" t="s">
        <v>409</v>
      </c>
      <c r="E2682" s="53" t="str">
        <f>IFERROR(VLOOKUP(D2682,[29]CODIGOS!$A$1:$I$1872,6,0),"CODIGO INVALIDO ")</f>
        <v>TUMBACO</v>
      </c>
      <c r="F2682" s="53" t="str">
        <f>IFERROR(VLOOKUP(D2682,[29]CODIGOS!$A$1:$I$1872,7,0),"CODIGO INVALIDO ")</f>
        <v>TABLON</v>
      </c>
      <c r="G2682" s="53" t="str">
        <f>IFERROR(VLOOKUP(D2682,[29]CODIGOS!$A$1:$I$1872,8,0),"CODIGO INVALIDO ")</f>
        <v>TABLON 1</v>
      </c>
      <c r="H2682" s="93" t="s">
        <v>3266</v>
      </c>
      <c r="I2682" s="55">
        <v>-0.31018558000000002</v>
      </c>
      <c r="J2682" s="122">
        <v>-78.344887009999994</v>
      </c>
      <c r="K2682" s="246">
        <v>45587</v>
      </c>
      <c r="L2682" s="45" t="s">
        <v>42</v>
      </c>
      <c r="M2682" s="74" t="s">
        <v>17</v>
      </c>
      <c r="N2682" s="76">
        <v>0.51388888888888884</v>
      </c>
      <c r="O2682" s="76">
        <v>0.625</v>
      </c>
      <c r="P2682" s="55">
        <v>4.2300000000000004</v>
      </c>
      <c r="Q2682" s="74" t="s">
        <v>46</v>
      </c>
      <c r="R2682" s="55" t="s">
        <v>47</v>
      </c>
      <c r="S2682" s="55" t="s">
        <v>48</v>
      </c>
      <c r="T2682" s="33"/>
      <c r="U2682" s="74" t="s">
        <v>50</v>
      </c>
    </row>
    <row r="2683" spans="1:21" s="196" customFormat="1" ht="15" customHeight="1" x14ac:dyDescent="0.2">
      <c r="A2683" s="53" t="str">
        <f>IFERROR(VLOOKUP(D2683,[28]CODIGOS!$A$1:$I$1872,2,0),"CODIGO INVALIDO ")</f>
        <v>ZONA 9</v>
      </c>
      <c r="B2683" s="53" t="str">
        <f>IFERROR(VLOOKUP(D2683,[28]CODIGOS!$A$1:$I$1872,3,0),"CODIGO INVALIDO ")</f>
        <v>DMQ</v>
      </c>
      <c r="C2683" s="53" t="str">
        <f>IFERROR(VLOOKUP(D2683,[28]CODIGOS!$A$1:$I$1872,4,0),"CODIGO INVALIDO ")</f>
        <v>QUITO</v>
      </c>
      <c r="D2683" s="74" t="s">
        <v>336</v>
      </c>
      <c r="E2683" s="53" t="str">
        <f>IFERROR(VLOOKUP(D2683,[29]CODIGOS!$A$1:$I$1872,6,0),"CODIGO INVALIDO ")</f>
        <v>LA DELICIA</v>
      </c>
      <c r="F2683" s="53" t="str">
        <f>IFERROR(VLOOKUP(D2683,[29]CODIGOS!$A$1:$I$1872,7,0),"CODIGO INVALIDO ")</f>
        <v>NONO</v>
      </c>
      <c r="G2683" s="53" t="str">
        <f>IFERROR(VLOOKUP(D2683,[29]CODIGOS!$A$1:$I$1872,8,0),"CODIGO INVALIDO ")</f>
        <v>NONO 1</v>
      </c>
      <c r="H2683" s="93" t="s">
        <v>3267</v>
      </c>
      <c r="I2683" s="55">
        <v>-6.9761799999999999E-2</v>
      </c>
      <c r="J2683" s="122">
        <v>-78.523821799999993</v>
      </c>
      <c r="K2683" s="246">
        <v>45588</v>
      </c>
      <c r="L2683" s="45" t="s">
        <v>42</v>
      </c>
      <c r="M2683" s="74" t="s">
        <v>17</v>
      </c>
      <c r="N2683" s="76">
        <v>0.5</v>
      </c>
      <c r="O2683" s="76">
        <v>0.66666666666666663</v>
      </c>
      <c r="P2683" s="55">
        <v>7.21</v>
      </c>
      <c r="Q2683" s="53" t="s">
        <v>46</v>
      </c>
      <c r="R2683" s="53" t="s">
        <v>47</v>
      </c>
      <c r="S2683" s="53" t="s">
        <v>83</v>
      </c>
      <c r="T2683" s="33"/>
      <c r="U2683" s="74" t="s">
        <v>50</v>
      </c>
    </row>
    <row r="2684" spans="1:21" s="197" customFormat="1" ht="15" customHeight="1" x14ac:dyDescent="0.2">
      <c r="A2684" s="53" t="str">
        <f>IFERROR(VLOOKUP(D2684,[28]CODIGOS!$A$1:$I$1872,2,0),"CODIGO INVALIDO ")</f>
        <v>ZONA 9</v>
      </c>
      <c r="B2684" s="53" t="str">
        <f>IFERROR(VLOOKUP(D2684,[28]CODIGOS!$A$1:$I$1872,3,0),"CODIGO INVALIDO ")</f>
        <v>DMQ</v>
      </c>
      <c r="C2684" s="53" t="str">
        <f>IFERROR(VLOOKUP(D2684,[28]CODIGOS!$A$1:$I$1872,4,0),"CODIGO INVALIDO ")</f>
        <v>QUITO</v>
      </c>
      <c r="D2684" s="74" t="s">
        <v>409</v>
      </c>
      <c r="E2684" s="53" t="str">
        <f>IFERROR(VLOOKUP(D2684,[29]CODIGOS!$A$1:$I$1872,6,0),"CODIGO INVALIDO ")</f>
        <v>TUMBACO</v>
      </c>
      <c r="F2684" s="53" t="str">
        <f>IFERROR(VLOOKUP(D2684,[29]CODIGOS!$A$1:$I$1872,7,0),"CODIGO INVALIDO ")</f>
        <v>TABLON</v>
      </c>
      <c r="G2684" s="53" t="str">
        <f>IFERROR(VLOOKUP(D2684,[29]CODIGOS!$A$1:$I$1872,8,0),"CODIGO INVALIDO ")</f>
        <v>TABLON 1</v>
      </c>
      <c r="H2684" s="93" t="s">
        <v>3268</v>
      </c>
      <c r="I2684" s="55">
        <v>-0.31137810773100699</v>
      </c>
      <c r="J2684" s="122">
        <v>-78.229979597381302</v>
      </c>
      <c r="K2684" s="246">
        <v>45605</v>
      </c>
      <c r="L2684" s="45" t="s">
        <v>42</v>
      </c>
      <c r="M2684" s="74" t="s">
        <v>17</v>
      </c>
      <c r="N2684" s="76">
        <v>0.5</v>
      </c>
      <c r="O2684" s="76">
        <v>0.625</v>
      </c>
      <c r="P2684" s="55">
        <v>20.53</v>
      </c>
      <c r="Q2684" s="53" t="s">
        <v>46</v>
      </c>
      <c r="R2684" s="53" t="s">
        <v>47</v>
      </c>
      <c r="S2684" s="53" t="s">
        <v>239</v>
      </c>
      <c r="T2684" s="45" t="s">
        <v>467</v>
      </c>
      <c r="U2684" s="74" t="s">
        <v>50</v>
      </c>
    </row>
    <row r="2685" spans="1:21" s="196" customFormat="1" ht="15" customHeight="1" x14ac:dyDescent="0.2">
      <c r="A2685" s="53" t="str">
        <f>IFERROR(VLOOKUP(D2685,[28]CODIGOS!$A$1:$I$1872,2,0),"CODIGO INVALIDO ")</f>
        <v>ZONA 9</v>
      </c>
      <c r="B2685" s="53" t="str">
        <f>IFERROR(VLOOKUP(D2685,[28]CODIGOS!$A$1:$I$1872,3,0),"CODIGO INVALIDO ")</f>
        <v>DMQ</v>
      </c>
      <c r="C2685" s="53" t="str">
        <f>IFERROR(VLOOKUP(D2685,[28]CODIGOS!$A$1:$I$1872,4,0),"CODIGO INVALIDO ")</f>
        <v>QUITO</v>
      </c>
      <c r="D2685" s="74" t="s">
        <v>3269</v>
      </c>
      <c r="E2685" s="53" t="str">
        <f>IFERROR(VLOOKUP(D2685,[29]CODIGOS!$A$1:$I$1872,6,0),"CODIGO INVALIDO ")</f>
        <v>CALDERON</v>
      </c>
      <c r="F2685" s="53" t="str">
        <f>IFERROR(VLOOKUP(D2685,[29]CODIGOS!$A$1:$I$1872,7,0),"CODIGO INVALIDO ")</f>
        <v>LOS LLANOS</v>
      </c>
      <c r="G2685" s="53" t="str">
        <f>IFERROR(VLOOKUP(D2685,[29]CODIGOS!$A$1:$I$1872,8,0),"CODIGO INVALIDO ")</f>
        <v>LOS LLANOS 1</v>
      </c>
      <c r="H2685" s="93" t="s">
        <v>3270</v>
      </c>
      <c r="I2685" s="55">
        <v>-0.109379</v>
      </c>
      <c r="J2685" s="122">
        <v>-78.436261000000002</v>
      </c>
      <c r="K2685" s="246">
        <v>45624</v>
      </c>
      <c r="L2685" s="45" t="s">
        <v>42</v>
      </c>
      <c r="M2685" s="53" t="s">
        <v>17</v>
      </c>
      <c r="N2685" s="76">
        <v>0.41666666666666669</v>
      </c>
      <c r="O2685" s="76">
        <v>0.54166666666666663</v>
      </c>
      <c r="P2685" s="55">
        <v>29.61</v>
      </c>
      <c r="Q2685" s="53" t="s">
        <v>46</v>
      </c>
      <c r="R2685" s="53" t="s">
        <v>47</v>
      </c>
      <c r="S2685" s="53" t="s">
        <v>1373</v>
      </c>
      <c r="T2685" s="33"/>
      <c r="U2685" s="74" t="s">
        <v>50</v>
      </c>
    </row>
    <row r="2686" spans="1:21" s="196" customFormat="1" ht="15" customHeight="1" x14ac:dyDescent="0.2">
      <c r="A2686" s="53" t="str">
        <f>IFERROR(VLOOKUP(D2686,[28]CODIGOS!$A$1:$I$1872,2,0),"CODIGO INVALIDO ")</f>
        <v>ZONA 9</v>
      </c>
      <c r="B2686" s="53" t="str">
        <f>IFERROR(VLOOKUP(D2686,[28]CODIGOS!$A$1:$I$1872,3,0),"CODIGO INVALIDO ")</f>
        <v>DMQ</v>
      </c>
      <c r="C2686" s="53" t="str">
        <f>IFERROR(VLOOKUP(D2686,[28]CODIGOS!$A$1:$I$1872,4,0),"CODIGO INVALIDO ")</f>
        <v>QUITO</v>
      </c>
      <c r="D2686" s="74" t="s">
        <v>3246</v>
      </c>
      <c r="E2686" s="53" t="str">
        <f>IFERROR(VLOOKUP(D2686,[29]CODIGOS!$A$1:$I$1872,6,0),"CODIGO INVALIDO ")</f>
        <v>QUITUMBE</v>
      </c>
      <c r="F2686" s="53" t="str">
        <f>IFERROR(VLOOKUP(D2686,[29]CODIGOS!$A$1:$I$1872,7,0),"CODIGO INVALIDO ")</f>
        <v>LAS CUADRAS</v>
      </c>
      <c r="G2686" s="53" t="str">
        <f>IFERROR(VLOOKUP(D2686,[29]CODIGOS!$A$1:$I$1872,8,0),"CODIGO INVALIDO ")</f>
        <v>LAS CUADRAS 2</v>
      </c>
      <c r="H2686" s="93" t="s">
        <v>3247</v>
      </c>
      <c r="I2686" s="55">
        <v>-0.32022066500000002</v>
      </c>
      <c r="J2686" s="122">
        <v>-78.557080334199995</v>
      </c>
      <c r="K2686" s="246">
        <v>45626</v>
      </c>
      <c r="L2686" s="45" t="s">
        <v>42</v>
      </c>
      <c r="M2686" s="74" t="s">
        <v>17</v>
      </c>
      <c r="N2686" s="76">
        <v>0.54166666666666663</v>
      </c>
      <c r="O2686" s="76">
        <v>0.625</v>
      </c>
      <c r="P2686" s="55">
        <v>7.66</v>
      </c>
      <c r="Q2686" s="53" t="s">
        <v>46</v>
      </c>
      <c r="R2686" s="53" t="s">
        <v>47</v>
      </c>
      <c r="S2686" s="53" t="s">
        <v>454</v>
      </c>
      <c r="T2686" s="33" t="s">
        <v>416</v>
      </c>
      <c r="U2686" s="74" t="s">
        <v>50</v>
      </c>
    </row>
    <row r="2687" spans="1:21" s="196" customFormat="1" ht="15" customHeight="1" x14ac:dyDescent="0.2">
      <c r="A2687" s="53" t="str">
        <f>IFERROR(VLOOKUP(D2687,[28]CODIGOS!$A$1:$I$1872,2,0),"CODIGO INVALIDO ")</f>
        <v>ZONA 9</v>
      </c>
      <c r="B2687" s="53" t="str">
        <f>IFERROR(VLOOKUP(D2687,[28]CODIGOS!$A$1:$I$1872,3,0),"CODIGO INVALIDO ")</f>
        <v>DMQ</v>
      </c>
      <c r="C2687" s="53" t="str">
        <f>IFERROR(VLOOKUP(D2687,[28]CODIGOS!$A$1:$I$1872,4,0),"CODIGO INVALIDO ")</f>
        <v>QUITO</v>
      </c>
      <c r="D2687" s="74" t="s">
        <v>2492</v>
      </c>
      <c r="E2687" s="53" t="str">
        <f>IFERROR(VLOOKUP(D2687,[29]CODIGOS!$A$1:$I$1872,6,0),"CODIGO INVALIDO ")</f>
        <v>QUITUMBE</v>
      </c>
      <c r="F2687" s="53" t="str">
        <f>IFERROR(VLOOKUP(D2687,[29]CODIGOS!$A$1:$I$1872,7,0),"CODIGO INVALIDO ")</f>
        <v>GUAMANI</v>
      </c>
      <c r="G2687" s="53" t="str">
        <f>IFERROR(VLOOKUP(D2687,[29]CODIGOS!$A$1:$I$1872,8,0),"CODIGO INVALIDO ")</f>
        <v>GUAMANI 4</v>
      </c>
      <c r="H2687" s="93" t="s">
        <v>215</v>
      </c>
      <c r="I2687" s="55">
        <v>-0.35342299887788903</v>
      </c>
      <c r="J2687" s="122">
        <v>-78.549612142232903</v>
      </c>
      <c r="K2687" s="246">
        <v>45633</v>
      </c>
      <c r="L2687" s="45" t="s">
        <v>42</v>
      </c>
      <c r="M2687" s="53" t="s">
        <v>17</v>
      </c>
      <c r="N2687" s="76">
        <v>0.4513888888888889</v>
      </c>
      <c r="O2687" s="76">
        <v>0.49305555555555558</v>
      </c>
      <c r="P2687" s="55">
        <v>5.22</v>
      </c>
      <c r="Q2687" s="53" t="s">
        <v>46</v>
      </c>
      <c r="R2687" s="53" t="s">
        <v>47</v>
      </c>
      <c r="S2687" s="53" t="s">
        <v>1429</v>
      </c>
      <c r="T2687" s="33"/>
      <c r="U2687" s="74" t="s">
        <v>50</v>
      </c>
    </row>
    <row r="2688" spans="1:21" s="196" customFormat="1" ht="15" customHeight="1" x14ac:dyDescent="0.2">
      <c r="A2688" s="53" t="str">
        <f>IFERROR(VLOOKUP(D2688,[28]CODIGOS!$A$1:$I$1872,2,0),"CODIGO INVALIDO ")</f>
        <v>ZONA 9</v>
      </c>
      <c r="B2688" s="53" t="str">
        <f>IFERROR(VLOOKUP(D2688,[28]CODIGOS!$A$1:$I$1872,3,0),"CODIGO INVALIDO ")</f>
        <v>DMQ</v>
      </c>
      <c r="C2688" s="53" t="str">
        <f>IFERROR(VLOOKUP(D2688,[28]CODIGOS!$A$1:$I$1872,4,0),"CODIGO INVALIDO ")</f>
        <v>QUITO</v>
      </c>
      <c r="D2688" s="74" t="s">
        <v>2408</v>
      </c>
      <c r="E2688" s="53" t="str">
        <f>IFERROR(VLOOKUP(D2688,[29]CODIGOS!$A$1:$I$1872,6,0),"CODIGO INVALIDO ")</f>
        <v>LOS CHILLOS</v>
      </c>
      <c r="F2688" s="53" t="str">
        <f>IFERROR(VLOOKUP(D2688,[29]CODIGOS!$A$1:$I$1872,7,0),"CODIGO INVALIDO ")</f>
        <v>PINTAG</v>
      </c>
      <c r="G2688" s="53" t="str">
        <f>IFERROR(VLOOKUP(D2688,[29]CODIGOS!$A$1:$I$1872,8,0),"CODIGO INVALIDO ")</f>
        <v>PINTAG 1</v>
      </c>
      <c r="H2688" s="93" t="s">
        <v>215</v>
      </c>
      <c r="I2688" s="55">
        <v>-0.31122824679826</v>
      </c>
      <c r="J2688" s="122">
        <v>-78.364759441070007</v>
      </c>
      <c r="K2688" s="246">
        <v>45633</v>
      </c>
      <c r="L2688" s="45" t="s">
        <v>42</v>
      </c>
      <c r="M2688" s="53" t="s">
        <v>17</v>
      </c>
      <c r="N2688" s="76">
        <v>0.67708333333333337</v>
      </c>
      <c r="O2688" s="76">
        <v>0.76388888888888884</v>
      </c>
      <c r="P2688" s="55">
        <v>5.24</v>
      </c>
      <c r="Q2688" s="53" t="s">
        <v>46</v>
      </c>
      <c r="R2688" s="53" t="s">
        <v>47</v>
      </c>
      <c r="S2688" s="53" t="s">
        <v>83</v>
      </c>
      <c r="T2688" s="33"/>
      <c r="U2688" s="74" t="s">
        <v>50</v>
      </c>
    </row>
  </sheetData>
  <protectedRanges>
    <protectedRange sqref="C1:G1 A1" name="Rango1_3_1_8"/>
    <protectedRange sqref="L1" name="Rango1_3_1_1_1_1_1"/>
    <protectedRange sqref="I276" name="Rango1_4_2_1_5_14_9_1_2_1_3_3_5_9_13_1_15_22_2_2"/>
    <protectedRange sqref="K133" name="Rango1_3_1_2_13_1"/>
    <protectedRange sqref="D244" name="Rango1_3_1_8_3_8_1"/>
    <protectedRange algorithmName="SHA-512" hashValue="TwdBBoUn8aBeYLS0LkEaiAB6V/5yeOjMNnNXDi/WDfTRREVEcKhMgc2avH+qS62rE3nuteKETokj8RJwL6GFCQ==" saltValue="q1fgfOgnMv0ZV8psGKzCtQ==" spinCount="100000" sqref="D243" name="Rango1_3_1_1_2_11_1_2_1_8_1"/>
    <protectedRange algorithmName="SHA-512" hashValue="TwdBBoUn8aBeYLS0LkEaiAB6V/5yeOjMNnNXDi/WDfTRREVEcKhMgc2avH+qS62rE3nuteKETokj8RJwL6GFCQ==" saltValue="q1fgfOgnMv0ZV8psGKzCtQ==" spinCount="100000" sqref="D715" name="Rango1_3_1_2_1_1_1_36_24_5_5"/>
    <protectedRange sqref="D720" name="Rango1_3_1_1_2_5_1_11_6_2"/>
    <protectedRange sqref="N889:O889" name="Rango1_9_12_1_2_9_13_2_27_48_10"/>
    <protectedRange sqref="N890:O892" name="Rango1_9_12_1_2_9_13_2_27_48_11"/>
    <protectedRange sqref="N893:O893" name="Rango1_9_12_1_2_9_13_2_27_48_13"/>
    <protectedRange sqref="D184" name="Rango1_3_1_1_2_5_1_11_1"/>
    <protectedRange sqref="J278:J279" name="Rango1_4_2_1_5_14_9_1_2_1_3_3_5_9_13_13_2"/>
    <protectedRange sqref="H278:H279" name="Rango1_1_1_1_1_2_2_1_5_2_3_3_2"/>
    <protectedRange sqref="D483" name="Rango1_3_1_1_2_5_1_1_9_1"/>
    <protectedRange sqref="N894:O895" name="Rango1_9_12_1_2_9_13_2_27_48_18"/>
    <protectedRange sqref="N345" name="Rango1_3_43_1_1_1"/>
    <protectedRange sqref="K724:K725" name="Rango1_3_1_2_15"/>
    <protectedRange sqref="H724:H725" name="Rango1_1_1_1_1_1_4_7_2_3"/>
    <protectedRange sqref="H136" name="Rango1_1_1_1_1_1"/>
    <protectedRange sqref="K726:K727" name="Rango1_3_1_2_15_1"/>
    <protectedRange sqref="H726:H727" name="Rango1_1_1_1_1_1_4_7_2_3_1"/>
    <protectedRange sqref="D251" name="Rango1_3_1_8_3_8_7"/>
    <protectedRange sqref="K728" name="Rango1_3_1_2_15_3"/>
    <protectedRange sqref="H728" name="Rango1_1_1_1_1_1_4_7_2_3_3"/>
    <protectedRange sqref="H138" name="Rango1_1_1_1_1_1_4_7_2_4_5"/>
    <protectedRange sqref="H139" name="Rango1_1_1_1_1_4"/>
    <protectedRange sqref="D252" name="Rango1_3_1_8_3_8_1_1"/>
    <protectedRange sqref="D655" name="Rango1_3_1_1_2_5_1_1_9_1_4"/>
    <protectedRange sqref="K729:K731" name="Rango1_3_1_2_15_6"/>
    <protectedRange sqref="H729:H731" name="Rango1_1_1_1_1_1_4_7_2_3_6"/>
    <protectedRange sqref="D196" name="Rango1_3_1_1_2_5_1_11_7_2"/>
    <protectedRange sqref="D254" name="Rango1_3_1_8_3_8_2_1"/>
    <protectedRange sqref="J282:J283" name="Rango1_4_2_1_5_14_9_1_2_1_3_3_5_9_13_13_4"/>
    <protectedRange sqref="H283" name="Rango1_1_1_1_1_2_2_1_5_2_3_3_2_2"/>
    <protectedRange sqref="K732:K733" name="Rango1_3_1_2_15_11"/>
    <protectedRange sqref="H732:H733" name="Rango1_1_1_1_1_1_4_7_2_3_9"/>
    <protectedRange sqref="H488" name="Rango1_1_1_1_1_2_2_1_5_2_3_3_2_6_2_10_3_9"/>
    <protectedRange sqref="K734:K735" name="Rango1_3_1_2_15_13"/>
    <protectedRange sqref="H734:H735" name="Rango1_1_1_1_1_1_4_7_2_3_11"/>
    <protectedRange sqref="N896:O897" name="Rango1_9_12_1_2_9_13_2_27_48_35"/>
    <protectedRange sqref="N898:O900" name="Rango1_9_12_1_2_9_13_2_27_48_37"/>
    <protectedRange sqref="H489" name="Rango1_1_1_1_1_2_2_1_5_2_3_3_2_6_2_10_3_10"/>
    <protectedRange sqref="D656" name="Rango1_3_1_1_2_5_1_1_9_1_8"/>
    <protectedRange sqref="D56 D58" name="Rango1_3_1_1_2_5_1_11_10_1"/>
    <protectedRange algorithmName="SHA-512" hashValue="TwdBBoUn8aBeYLS0LkEaiAB6V/5yeOjMNnNXDi/WDfTRREVEcKhMgc2avH+qS62rE3nuteKETokj8RJwL6GFCQ==" saltValue="q1fgfOgnMv0ZV8psGKzCtQ==" spinCount="100000" sqref="D660" name="Rango1_3_1_1_2_5_1_1_9_1_1_1"/>
    <protectedRange sqref="N901:O902" name="Rango1_9_12_1_2_9_13_2_27_48_43"/>
    <protectedRange sqref="H140" name="Rango1_1_1_1_1_4_1_1"/>
    <protectedRange sqref="D664" name="Rango1_3_1_1_2_5_1_1_9_1_2_3"/>
    <protectedRange sqref="H662" name="Rango1_1_1_1_1_1_4_7_2_2_2_1"/>
    <protectedRange sqref="K736" name="Rango1_3_1_2_15_19"/>
    <protectedRange sqref="H736" name="Rango1_1_1_1_1_1_4_7_2_3_17"/>
    <protectedRange sqref="N903:O903" name="Rango1_9_12_1_2_9_13_2_27_48_45"/>
    <protectedRange sqref="N904:O905" name="Rango1_9_12_1_2_9_13_2_27_48_50"/>
    <protectedRange sqref="D636" name="Rango1_3_1_1_2_5_1_11_10_3"/>
    <protectedRange sqref="K737:K738" name="Rango1_3_1_2_15_23"/>
    <protectedRange sqref="H737:H738" name="Rango1_1_1_1_1_1_4_7_2_3_21"/>
    <protectedRange sqref="N906:O907" name="Rango1_9_12_1_2_9_13_2_27_48_51"/>
    <protectedRange sqref="K739" name="Rango1_3_1_2_15_24"/>
    <protectedRange sqref="H739" name="Rango1_1_1_1_1_1_4_7_2_3_22"/>
    <protectedRange sqref="H141" name="Rango1_1_1_1_1_1_4_7_2_4_10"/>
    <protectedRange sqref="D260" name="Rango1_3_1_8_3_8_17"/>
    <protectedRange sqref="D673" name="Rango1_3_1_1_2_5_1_1_9_1_7_1"/>
    <protectedRange sqref="H908" name="Rango1_1_1_1_1_1_4_2_2_2_2_1"/>
    <protectedRange sqref="N908:O908" name="Rango1_9_12_1_2_9_13_2_27_48_55"/>
    <protectedRange sqref="K740" name="Rango1_3_1_2_15_28"/>
    <protectedRange sqref="H740" name="Rango1_1_1_1_1_1_4_7_2_3_26"/>
    <protectedRange sqref="N909:O909" name="Rango1_9_12_1_2_9_13_2_27_48_57"/>
    <protectedRange sqref="N910:O910" name="Rango1_9_12_1_2_9_13_2_27_48_59"/>
    <protectedRange sqref="H142" name="Rango1_1_1_1_1_5_2"/>
    <protectedRange sqref="N911:O912" name="Rango1_9_12_1_2_9_13_2_27_48_60"/>
    <protectedRange sqref="K741" name="Rango1_3_1_2_15_34"/>
    <protectedRange sqref="H741:H754" name="Rango1_1_1_1_1_1_4_7_2_3_32"/>
    <protectedRange sqref="N913:O913" name="Rango1_9_12_1_2_9_13_2_27_48_61"/>
    <protectedRange sqref="H914:H915" name="Rango1_1_1_1_1_3_1_3"/>
    <protectedRange sqref="O914:O915" name="Rango1_9_12_1_2_9_13_2_27_48_63"/>
    <protectedRange sqref="H982" name="Rango1_1_1_1_1_3_1_2_5"/>
    <protectedRange sqref="H983:H985" name="Rango1_1_1_1_1_3_1_2_8"/>
    <protectedRange sqref="H986" name="Rango1_1_1_1_1_3_1_2_9"/>
    <protectedRange sqref="H987" name="Rango1_1_1_1_1_3_1_2_11"/>
    <protectedRange sqref="D167" name="Rango1_3_1_1_2_5_1_1_9_1_8_1_1"/>
    <protectedRange sqref="H988" name="Rango1_1_1_1_1_3_1_2_12"/>
    <protectedRange sqref="D267" name="Rango1_3_1_8_3_8_24"/>
    <protectedRange sqref="H989" name="Rango1_1_1_1_1_3_1_2_19"/>
    <protectedRange sqref="H990" name="Rango1_1_1_1_1_3_1_2_20"/>
    <protectedRange sqref="H991:H992" name="Rango1_1_1_1_1_3_1_2_21"/>
    <protectedRange sqref="H993" name="Rango1_1_1_1_1_3_1_2_22"/>
    <protectedRange sqref="H994" name="Rango1_1_1_1_1_3_1_2_23"/>
    <protectedRange sqref="N916:O916" name="Rango1_9_12_1_2_9_13_2_27_48_37_1"/>
    <protectedRange sqref="D462" name="Rango1_3_1_1_2_5_1_11_4_1"/>
    <protectedRange sqref="H995" name="Rango1_1_1_1_1_3_1_2_28"/>
    <protectedRange sqref="D268" name="Rango1_3_1_8_3_8_28"/>
    <protectedRange sqref="O917" name="Rango1_9_12_1_2_9_13_2_27_48_63_1"/>
    <protectedRange sqref="H996" name="Rango1_1_1_1_1_3_1_2_34"/>
    <protectedRange sqref="D269" name="Rango1_3_1_8_3_8_3_4"/>
    <protectedRange sqref="H997" name="Rango1_1_1_1_1_3_1_2_37"/>
    <protectedRange sqref="H998" name="Rango1_1_1_1_1_3_1_2_39"/>
    <protectedRange sqref="H999:H1000" name="Rango1_1_1_1_1_3_1_2_45"/>
    <protectedRange sqref="H875" name="Rango1_1_1_1_1_1_4_7_2_2_2_8"/>
    <protectedRange sqref="H1001" name="Rango1_1_1_1_1_3_1_2_47"/>
    <protectedRange sqref="N918:O918" name="Rango1_9_12_1_2_9_13_2_27_48_62_4"/>
    <protectedRange sqref="N919:O919" name="Rango1_9_12_1_2_9_13_2_27_48_62_6"/>
    <protectedRange sqref="H117" name="Rango1_1_1_1_1_4_1_1_3"/>
    <protectedRange sqref="D271" name="Rango1_3_1_8_3_8_3_5"/>
    <protectedRange sqref="D272" name="Rango1_3_1_8_3_8_31"/>
    <protectedRange sqref="H145" name="Rango1_1_1_1_1_4_1_1_5"/>
    <protectedRange sqref="H146" name="Rango1_1_1_1_1_4_6"/>
    <protectedRange sqref="H1013" name="Rango1_1_1_1_1_3_1_2_49"/>
    <protectedRange sqref="N920:O920" name="Rango1_9_12_1_2_9_13_2_27_48_62_16"/>
    <protectedRange sqref="H1014" name="Rango1_1_1_1_1_3_1_2_50"/>
    <protectedRange sqref="H1015:H1016" name="Rango1_1_1_1_1_3_1_2_52"/>
    <protectedRange sqref="N921:O921" name="Rango1_9_12_1_2_9_13_2_27_48_49_3"/>
    <protectedRange sqref="N922:O922" name="Rango1_9_12_1_2_9_13_2_27_48_62_18"/>
    <protectedRange sqref="H1017" name="Rango1_1_1_1_1_3_1_2_57"/>
    <protectedRange sqref="H129" name="Rango1_1_1_1_1_1_4_7_3_3_1_1_1_1_1"/>
    <protectedRange sqref="H1018" name="Rango1_1_1_1_1_3_1_2_63"/>
    <protectedRange sqref="D274" name="Rango1_3_1_8_3_8_33"/>
    <protectedRange sqref="N923:O923" name="Rango1_9_12_1_2_9_13_2_27_48_62_19"/>
    <protectedRange sqref="H1019" name="Rango1_1_1_1_1_3_1_2_73"/>
    <protectedRange sqref="H132" name="Rango1_1_1_1_1_1_4_7_3_4"/>
    <protectedRange sqref="C1022:G1022 A1022" name="Rango1_3_1_8_1"/>
    <protectedRange sqref="L1022" name="Rango1_3_1_1_1_1_1_1"/>
    <protectedRange algorithmName="SHA-512" hashValue="TwdBBoUn8aBeYLS0LkEaiAB6V/5yeOjMNnNXDi/WDfTRREVEcKhMgc2avH+qS62rE3nuteKETokj8RJwL6GFCQ==" saltValue="q1fgfOgnMv0ZV8psGKzCtQ==" spinCount="100000" sqref="D1202" name="Rango1_3_1_1_2_11_1_2_1_8_1_1"/>
    <protectedRange sqref="O1792" name="Rango1_9_12_1_2_3_2_1_1_1_45_39_6_10"/>
    <protectedRange sqref="N1792" name="Rango1_9_12_1_2_9_13_2_27_47_6_10"/>
    <protectedRange sqref="N1793:O1793" name="Rango1_9_12_1_2_9_13_2_27_47_6_26"/>
    <protectedRange sqref="N1795:O1799" name="Rango1_9_12_1_2_9_13_2_27_47_6_39"/>
    <protectedRange sqref="N1806:O1806" name="Rango1_9_12_1_2_9_13_2_27_47_6_39_4"/>
    <protectedRange sqref="O1809" name="Rango1_9_12_1_2_3_2_1_1_1_45_39_6_10_6"/>
    <protectedRange sqref="N1809" name="Rango1_9_12_1_2_9_13_2_27_47_6_10_6"/>
    <protectedRange sqref="A1929 C1929:G1929 D2592:D2595 D2555:D2563 D2398:D2404" name="Rango1_3_1_8_2"/>
    <protectedRange sqref="L1929 L2592:L2595 L2555:L2563 L2398:L2404" name="Rango1_3_1_1_1_1_1_2"/>
    <protectedRange algorithmName="SHA-512" hashValue="TwdBBoUn8aBeYLS0LkEaiAB6V/5yeOjMNnNXDi/WDfTRREVEcKhMgc2avH+qS62rE3nuteKETokj8RJwL6GFCQ==" saltValue="q1fgfOgnMv0ZV8psGKzCtQ==" spinCount="100000" sqref="D1966:D1994" name="Rango1_3_1_2_1_1_1_36_24_8_4_2_1"/>
  </protectedRanges>
  <autoFilter ref="A1:U1" xr:uid="{00000000-0001-0000-0000-000000000000}"/>
  <phoneticPr fontId="3" type="noConversion"/>
  <conditionalFormatting sqref="D695">
    <cfRule type="duplicateValues" dxfId="10" priority="139"/>
  </conditionalFormatting>
  <conditionalFormatting sqref="N1">
    <cfRule type="containsErrors" dxfId="9" priority="4975">
      <formula>ISERROR(N1)</formula>
    </cfRule>
  </conditionalFormatting>
  <conditionalFormatting sqref="N1:O1">
    <cfRule type="containsText" dxfId="8" priority="4976" operator="containsText" text=".,;">
      <formula>NOT(ISERROR(SEARCH(".,;",N1)))</formula>
    </cfRule>
  </conditionalFormatting>
  <conditionalFormatting sqref="T137">
    <cfRule type="duplicateValues" dxfId="7" priority="1844"/>
  </conditionalFormatting>
  <conditionalFormatting sqref="T138">
    <cfRule type="duplicateValues" dxfId="6" priority="1843"/>
  </conditionalFormatting>
  <conditionalFormatting sqref="H1393">
    <cfRule type="duplicateValues" dxfId="5" priority="3"/>
  </conditionalFormatting>
  <conditionalFormatting sqref="H1400">
    <cfRule type="duplicateValues" dxfId="4" priority="6"/>
  </conditionalFormatting>
  <conditionalFormatting sqref="N1022">
    <cfRule type="containsErrors" dxfId="3" priority="4">
      <formula>ISERROR(N1022)</formula>
    </cfRule>
  </conditionalFormatting>
  <conditionalFormatting sqref="N1022:O1022">
    <cfRule type="containsText" dxfId="2" priority="5" operator="containsText" text=".,;">
      <formula>NOT(ISERROR(SEARCH(".,;",N1022)))</formula>
    </cfRule>
  </conditionalFormatting>
  <conditionalFormatting sqref="N1929">
    <cfRule type="containsErrors" dxfId="1" priority="1">
      <formula>ISERROR(N1929)</formula>
    </cfRule>
  </conditionalFormatting>
  <conditionalFormatting sqref="N1929:O1929">
    <cfRule type="containsText" dxfId="0" priority="2" operator="containsText" text=".,;">
      <formula>NOT(ISERROR(SEARCH(".,;",N1929)))</formula>
    </cfRule>
  </conditionalFormatting>
  <dataValidations disablePrompts="1" count="6">
    <dataValidation type="date" operator="lessThan" allowBlank="1" showInputMessage="1" showErrorMessage="1" error="LA FECHA DEBE SER MENOR A LA DE RECEPTACIÓN DE LA BOLETA" sqref="K244:K245 N345 K177 K133" xr:uid="{00000000-0002-0000-0000-000000000000}">
      <formula1>M133</formula1>
    </dataValidation>
    <dataValidation type="list" allowBlank="1" showInputMessage="1" showErrorMessage="1" sqref="D401 D649:D650 D756 D1651 D1653 D1659:D1661 D1624:D1649 D2490:D2491 D2493:D2494" xr:uid="{00000000-0002-0000-0000-000001000000}">
      <formula1>CODIGO_SUBCIRCUITO</formula1>
    </dataValidation>
    <dataValidation type="list" allowBlank="1" showErrorMessage="1" sqref="D842 D849 D871 D882 D865:D869 D862 D854:D858 D846:D847" xr:uid="{00000000-0002-0000-0000-000002000000}">
      <formula1>CODIGO_SUBCIRCUITO</formula1>
    </dataValidation>
    <dataValidation type="date" operator="lessThan" allowBlank="1" showInputMessage="1" showErrorMessage="1" prompt="LA FECHA DEBE SER MENOR A LA DE RECEPTACIÓN DE LA BOLETA" sqref="K364" xr:uid="{00000000-0002-0000-0000-000004000000}">
      <formula1>M364</formula1>
    </dataValidation>
    <dataValidation type="date" operator="lessThan" allowBlank="1" showInputMessage="1" showErrorMessage="1" error="LA FECHA DEBE SER MENOR A LA DE RECEPTACIÓN DE LA BOLETA" sqref="K147 K143" xr:uid="{00000000-0002-0000-0000-000006000000}">
      <formula1>#REF!</formula1>
    </dataValidation>
    <dataValidation allowBlank="1" showInputMessage="1" showErrorMessage="1" promptTitle="HORAS" prompt="SOLO DE FORMATO DE EXCEL" sqref="O1177:O1193" xr:uid="{006E91BE-A325-44B4-8450-DE0A06FB9852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8000000}">
          <x14:formula1>
            <xm:f>'F:\Users\CharlyS\Downloads\FORMATOS 2016 DMQ\[FORMATO BOLETAS (CAPTURADORES)_V_2016.xlsx]DIST.SENPLADES'!#REF!</xm:f>
          </x14:formula1>
          <xm:sqref>D146 D136:D140 D133:D134</xm:sqref>
        </x14:dataValidation>
        <x14:dataValidation type="list" allowBlank="1" showInputMessage="1" showErrorMessage="1" xr:uid="{00000000-0002-0000-0000-00000C000000}">
          <x14:formula1>
            <xm:f>'C:\Users\Mayor Ricardo Yanez\Downloads\BASE DE DATOS Y PRODUCTIVIDAD\Users\usuario\Downloads\[NUEVO FORMATO DE BASE DE DATOS 2018 (Autoguardado).xlsx]DIST.SENPLADES'!#REF!</xm:f>
          </x14:formula1>
          <xm:sqref>D281</xm:sqref>
        </x14:dataValidation>
        <x14:dataValidation type="list" allowBlank="1" showInputMessage="1" showErrorMessage="1" xr:uid="{00000000-0002-0000-0000-00000E000000}">
          <x14:formula1>
            <xm:f>'C:\Users\PC-HOLGER SOLEDISPA\Desktop\UPMA CARCHI\BASE DE DATOS QUITO\[CODIGOS PROVINCIAL BASE DE DATOS.xlsx]DIST.SENPLADES'!#REF!</xm:f>
          </x14:formula1>
          <xm:sqref>D143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MADERA 2022, 2023 Y 2024 </vt:lpstr>
      <vt:lpstr>'MADERA 2022, 2023 Y 2024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</dc:creator>
  <cp:lastModifiedBy>Luis Caraguay</cp:lastModifiedBy>
  <cp:lastPrinted>2021-05-14T20:27:47Z</cp:lastPrinted>
  <dcterms:created xsi:type="dcterms:W3CDTF">2020-01-03T14:59:02Z</dcterms:created>
  <dcterms:modified xsi:type="dcterms:W3CDTF">2025-01-22T21:21:18Z</dcterms:modified>
</cp:coreProperties>
</file>