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QC LAB\MH\PDI\"/>
    </mc:Choice>
  </mc:AlternateContent>
  <bookViews>
    <workbookView xWindow="300" yWindow="120" windowWidth="18180" windowHeight="8055" tabRatio="939" activeTab="13"/>
  </bookViews>
  <sheets>
    <sheet name="HPLC" sheetId="25" r:id="rId1"/>
    <sheet name="STDs" sheetId="16" r:id="rId2"/>
    <sheet name="Calculations" sheetId="33" r:id="rId3"/>
    <sheet name="lbs-Ream" sheetId="27" r:id="rId4"/>
    <sheet name="GSM" sheetId="30" r:id="rId5"/>
    <sheet name="4x4" sheetId="28" r:id="rId6"/>
    <sheet name="1x6 GSM" sheetId="26" r:id="rId7"/>
    <sheet name="Iodine" sheetId="34" r:id="rId8"/>
    <sheet name="Bleach (2)" sheetId="20" r:id="rId9"/>
    <sheet name="Bleach (FP)" sheetId="35" r:id="rId10"/>
    <sheet name="Bleach" sheetId="5" r:id="rId11"/>
    <sheet name="Chloride" sheetId="8" r:id="rId12"/>
    <sheet name="NaOH 30%" sheetId="6" r:id="rId13"/>
    <sheet name="Pycnometer" sheetId="18" r:id="rId14"/>
  </sheets>
  <calcPr calcId="162913"/>
</workbook>
</file>

<file path=xl/calcChain.xml><?xml version="1.0" encoding="utf-8"?>
<calcChain xmlns="http://schemas.openxmlformats.org/spreadsheetml/2006/main">
  <c r="E31" i="18" l="1"/>
  <c r="H31" i="18"/>
  <c r="E33" i="18"/>
  <c r="H33" i="18"/>
  <c r="C6" i="33" l="1"/>
  <c r="F31" i="33"/>
  <c r="F28" i="33"/>
  <c r="F24" i="33" l="1"/>
  <c r="H24" i="33" s="1"/>
  <c r="F23" i="33"/>
  <c r="H23" i="33" s="1"/>
  <c r="F22" i="33"/>
  <c r="H22" i="33" s="1"/>
  <c r="F37" i="33"/>
  <c r="E38" i="33"/>
  <c r="F38" i="33" s="1"/>
  <c r="F5" i="33"/>
  <c r="F39" i="33" l="1"/>
  <c r="F7" i="20"/>
  <c r="D30" i="35" l="1"/>
  <c r="D28" i="35"/>
  <c r="F12" i="35"/>
  <c r="D29" i="35" s="1"/>
  <c r="F7" i="35"/>
  <c r="G27" i="35" s="1"/>
  <c r="D27" i="35" l="1"/>
  <c r="G29" i="35"/>
  <c r="C32" i="35" s="1"/>
  <c r="J20" i="26"/>
  <c r="G18" i="26"/>
  <c r="G9" i="26"/>
  <c r="G10" i="26"/>
  <c r="G11" i="26"/>
  <c r="G12" i="26"/>
  <c r="G13" i="26"/>
  <c r="G14" i="26"/>
  <c r="G15" i="26"/>
  <c r="G16" i="26"/>
  <c r="G17" i="26"/>
  <c r="G8" i="26"/>
  <c r="D69" i="34" l="1"/>
  <c r="D70" i="34" s="1"/>
  <c r="D75" i="34" s="1"/>
  <c r="C69" i="34"/>
  <c r="C70" i="34" s="1"/>
  <c r="C75" i="34" s="1"/>
  <c r="D67" i="34"/>
  <c r="C67" i="34"/>
  <c r="D60" i="34"/>
  <c r="D61" i="34" s="1"/>
  <c r="D74" i="34" s="1"/>
  <c r="C60" i="34"/>
  <c r="C61" i="34" s="1"/>
  <c r="H6" i="34"/>
  <c r="H5" i="34"/>
  <c r="H4" i="34"/>
  <c r="D76" i="34" l="1"/>
  <c r="C62" i="34"/>
  <c r="C74" i="34"/>
  <c r="C76" i="34" s="1"/>
  <c r="C77" i="34" s="1"/>
  <c r="C71" i="34"/>
  <c r="J13" i="33" l="1"/>
  <c r="M12" i="33" s="1"/>
  <c r="D23" i="34" l="1"/>
  <c r="D24" i="34" s="1"/>
  <c r="D29" i="34" s="1"/>
  <c r="C23" i="34"/>
  <c r="C24" i="34" s="1"/>
  <c r="D21" i="34"/>
  <c r="C21" i="34"/>
  <c r="D14" i="34"/>
  <c r="D15" i="34" s="1"/>
  <c r="D28" i="34" s="1"/>
  <c r="C14" i="34"/>
  <c r="C15" i="34" s="1"/>
  <c r="D30" i="34" l="1"/>
  <c r="C25" i="34"/>
  <c r="C29" i="34"/>
  <c r="C28" i="34"/>
  <c r="C16" i="34"/>
  <c r="C30" i="34" l="1"/>
  <c r="C31" i="34" s="1"/>
  <c r="D13" i="33" l="1"/>
  <c r="F12" i="33" s="1"/>
  <c r="F7" i="6" l="1"/>
  <c r="J21" i="30" l="1"/>
  <c r="G24" i="30"/>
  <c r="G23" i="30"/>
  <c r="J22" i="30" s="1"/>
  <c r="C23" i="30"/>
  <c r="J19" i="27" l="1"/>
  <c r="J19" i="28"/>
  <c r="J22" i="28" l="1"/>
  <c r="G24" i="28"/>
  <c r="G23" i="28"/>
  <c r="J21" i="27"/>
  <c r="G23" i="27"/>
  <c r="C23" i="27"/>
  <c r="G23" i="26" l="1"/>
  <c r="J22" i="26" s="1"/>
  <c r="G24" i="26"/>
  <c r="C23" i="26"/>
  <c r="D30" i="20" l="1"/>
  <c r="D28" i="20"/>
  <c r="F12" i="20"/>
  <c r="G29" i="20" s="1"/>
  <c r="D27" i="20"/>
  <c r="G27" i="20" l="1"/>
  <c r="C32" i="20" s="1"/>
  <c r="D29" i="20"/>
  <c r="C32" i="18" l="1"/>
  <c r="D29" i="8" l="1"/>
  <c r="D27" i="8"/>
  <c r="F12" i="8"/>
  <c r="G28" i="8" s="1"/>
  <c r="F7" i="8"/>
  <c r="G26" i="8" s="1"/>
  <c r="C31" i="8" l="1"/>
  <c r="D26" i="8"/>
  <c r="D28" i="8"/>
  <c r="D29" i="6" l="1"/>
  <c r="D27" i="6"/>
  <c r="F12" i="6"/>
  <c r="G28" i="6" s="1"/>
  <c r="D26" i="6"/>
  <c r="D30" i="5"/>
  <c r="D28" i="5"/>
  <c r="F12" i="5"/>
  <c r="G29" i="5" s="1"/>
  <c r="F7" i="5"/>
  <c r="D27" i="5" s="1"/>
  <c r="G26" i="6" l="1"/>
  <c r="C31" i="6" s="1"/>
  <c r="D28" i="6"/>
  <c r="G27" i="5"/>
  <c r="C32" i="5" s="1"/>
  <c r="D29" i="5"/>
</calcChain>
</file>

<file path=xl/sharedStrings.xml><?xml version="1.0" encoding="utf-8"?>
<sst xmlns="http://schemas.openxmlformats.org/spreadsheetml/2006/main" count="787" uniqueCount="346">
  <si>
    <t>Packaging Calculation Sheet</t>
  </si>
  <si>
    <t>Item</t>
  </si>
  <si>
    <t>Lot#</t>
  </si>
  <si>
    <t>Length (in.)</t>
  </si>
  <si>
    <r>
      <t>Area(in</t>
    </r>
    <r>
      <rPr>
        <sz val="11"/>
        <color theme="1"/>
        <rFont val="Calibri"/>
        <family val="2"/>
      </rPr>
      <t>²)</t>
    </r>
  </si>
  <si>
    <r>
      <rPr>
        <b/>
        <sz val="14"/>
        <color theme="1"/>
        <rFont val="Calibri"/>
        <family val="2"/>
        <scheme val="minor"/>
      </rPr>
      <t>X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Width (in.)         </t>
    </r>
    <r>
      <rPr>
        <b/>
        <sz val="16"/>
        <color theme="1"/>
        <rFont val="Calibri"/>
        <family val="2"/>
        <scheme val="minor"/>
      </rPr>
      <t>=</t>
    </r>
  </si>
  <si>
    <t>Average Area</t>
  </si>
  <si>
    <t>Average Weight (g)</t>
  </si>
  <si>
    <t>Average Thickness (mil) or (mm)</t>
  </si>
  <si>
    <t>Basis Weight</t>
  </si>
  <si>
    <r>
      <t>Conversion Factors     (GSM = gm/m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</si>
  <si>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 xml:space="preserve">lbs/Ream x 1.6275 = GSM </t>
  </si>
  <si>
    <r>
      <t xml:space="preserve">          gm/yd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x 1.1960 = GSM</t>
    </r>
  </si>
  <si>
    <r>
      <t>lbs/Ream x 1.3608 = gm/yd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        </t>
    </r>
    <r>
      <rPr>
        <b/>
        <u/>
        <sz val="12"/>
        <color theme="1"/>
        <rFont val="Times New Roman"/>
        <family val="1"/>
      </rPr>
      <t xml:space="preserve">  gm/yd</t>
    </r>
    <r>
      <rPr>
        <b/>
        <u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=lbs/Ream</t>
    </r>
    <r>
      <rPr>
        <b/>
        <u/>
        <sz val="12"/>
        <color theme="1"/>
        <rFont val="Times New Roman"/>
        <family val="1"/>
      </rPr>
      <t xml:space="preserve"> </t>
    </r>
  </si>
  <si>
    <t>Initial / date</t>
  </si>
  <si>
    <t>Item#</t>
  </si>
  <si>
    <t>4DH24701</t>
  </si>
  <si>
    <t>Sample A</t>
  </si>
  <si>
    <t>Sample weight</t>
  </si>
  <si>
    <t>g</t>
  </si>
  <si>
    <t>Start volume</t>
  </si>
  <si>
    <t>mL</t>
  </si>
  <si>
    <t>End Volume</t>
  </si>
  <si>
    <t>Final Volume</t>
  </si>
  <si>
    <t>Sample B</t>
  </si>
  <si>
    <t>Titration: 0.1N Sodium Thiosulfate</t>
  </si>
  <si>
    <t>0.1N Sodium Thiosulfate</t>
  </si>
  <si>
    <t>Spectrum</t>
  </si>
  <si>
    <t xml:space="preserve">Lot# </t>
  </si>
  <si>
    <t xml:space="preserve"> Exp </t>
  </si>
  <si>
    <t>Starch Indicator</t>
  </si>
  <si>
    <t>Glacial Acetic Acid</t>
  </si>
  <si>
    <t>Potassium Iodine</t>
  </si>
  <si>
    <t>Calculations: % NaOCl</t>
  </si>
  <si>
    <r>
      <t xml:space="preserve"> (ml of 0.1N Sodium Thiosulfate) (Normality of Sodium Thiosulfate)(3.722)</t>
    </r>
    <r>
      <rPr>
        <sz val="10"/>
        <color theme="1"/>
        <rFont val="Calibri"/>
        <family val="2"/>
        <scheme val="minor"/>
      </rPr>
      <t xml:space="preserve"> =</t>
    </r>
  </si>
  <si>
    <t>% NaOCl</t>
  </si>
  <si>
    <t>Weight of sample in g</t>
  </si>
  <si>
    <t xml:space="preserve">Sample A = </t>
  </si>
  <si>
    <t>ml x (0.1N)(3.722)</t>
  </si>
  <si>
    <t>=</t>
  </si>
  <si>
    <t xml:space="preserve">Sample B = </t>
  </si>
  <si>
    <t>Mean =</t>
  </si>
  <si>
    <t xml:space="preserve">% </t>
  </si>
  <si>
    <t xml:space="preserve">Analyst/Date: </t>
  </si>
  <si>
    <t>NPTM #307  Titrimetric assay for % Sodium Hydroxide</t>
  </si>
  <si>
    <t>4OX41101</t>
  </si>
  <si>
    <t>mg</t>
  </si>
  <si>
    <t>Titration: 0.1N H2SO4</t>
  </si>
  <si>
    <t>0.1N Sulphuric Acid, mfg</t>
  </si>
  <si>
    <t>Phenolphthalein Soln. Prep.</t>
  </si>
  <si>
    <t>Exp</t>
  </si>
  <si>
    <t>Calculations: % NaOH</t>
  </si>
  <si>
    <r>
      <t xml:space="preserve"> (ml of 0.1N H2SO4) (Normality of H2SO4)x 40x50mlx100</t>
    </r>
    <r>
      <rPr>
        <sz val="11"/>
        <color theme="1"/>
        <rFont val="Calibri"/>
        <family val="2"/>
        <scheme val="minor"/>
      </rPr>
      <t xml:space="preserve"> =</t>
    </r>
  </si>
  <si>
    <t>% NaOH</t>
  </si>
  <si>
    <t>Weight of sample in mg</t>
  </si>
  <si>
    <t>ml x (0.1N)(40)(50ml)(100)</t>
  </si>
  <si>
    <t>%NaOH</t>
  </si>
  <si>
    <t>Lot #</t>
  </si>
  <si>
    <t>Item #</t>
  </si>
  <si>
    <t>Specific Gravity with Pycnometer</t>
  </si>
  <si>
    <t xml:space="preserve">Weight of Pycnometer filled with D.I. water = </t>
  </si>
  <si>
    <t>Weight of empty pycnometer with thermometer =</t>
  </si>
  <si>
    <t>Weight of Pycnometer filled with sample =</t>
  </si>
  <si>
    <r>
      <t xml:space="preserve">Specific Gravity (at 25 </t>
    </r>
    <r>
      <rPr>
        <sz val="11"/>
        <color theme="1"/>
        <rFont val="Calibri"/>
        <family val="2"/>
      </rPr>
      <t xml:space="preserve">⁰ C) = </t>
    </r>
  </si>
  <si>
    <t xml:space="preserve"> Weight of Pycnometer with sample</t>
  </si>
  <si>
    <t xml:space="preserve"> Weight of empty picnometer</t>
  </si>
  <si>
    <t>-</t>
  </si>
  <si>
    <t>‾‾‾‾‾‾‾‾‾‾‾‾‾‾‾‾‾‾‾‾‾‾‾‾‾‾‾‾‾‾‾‾‾‾‾‾‾‾‾‾‾‾‾‾‾‾‾‾‾‾‾</t>
  </si>
  <si>
    <t>Weight of pycnometer with D.I. water</t>
  </si>
  <si>
    <t>Weight of empty Pycnometer</t>
  </si>
  <si>
    <t>Sample Name:</t>
  </si>
  <si>
    <t>(at 25 ⁰ C)</t>
  </si>
  <si>
    <t>Dichloroflorescein TS</t>
  </si>
  <si>
    <t xml:space="preserve">NPTM #312 % Total Chloride </t>
  </si>
  <si>
    <t xml:space="preserve">NPTM #366 Titrimetric assay for Bleach % </t>
  </si>
  <si>
    <t>0.1N Silver Nitrate</t>
  </si>
  <si>
    <t>ml x (0.1N)(5.844)</t>
  </si>
  <si>
    <t>Titration: 0.1N Silver Nitrate</t>
  </si>
  <si>
    <t>% Chloride</t>
  </si>
  <si>
    <t>Calculations: % Chloride</t>
  </si>
  <si>
    <r>
      <t xml:space="preserve"> (ml of 0.1N Silver Nitrate) (Normality of Silver Nitrate)(5.844)</t>
    </r>
    <r>
      <rPr>
        <sz val="10"/>
        <color theme="1"/>
        <rFont val="Calibri"/>
        <family val="2"/>
        <scheme val="minor"/>
      </rPr>
      <t xml:space="preserve"> =</t>
    </r>
  </si>
  <si>
    <t>/ 36 x 952.4</t>
  </si>
  <si>
    <t>lbs/Ream:</t>
  </si>
  <si>
    <t>GSM:</t>
  </si>
  <si>
    <t>x 36 x 1.1960 =</t>
  </si>
  <si>
    <t>GSM:             Avg Weight x 36 x 1.1960</t>
  </si>
  <si>
    <t>lbs/Ream:   (Avg Weight/Avg Area) x 952.4</t>
  </si>
  <si>
    <t>TM-321 C Prep-H Bulk Liquid</t>
  </si>
  <si>
    <t>_______________</t>
  </si>
  <si>
    <t>Calibration due 06/17</t>
  </si>
  <si>
    <t>Column:</t>
  </si>
  <si>
    <t>00G-4255-EO Luna 5ul CN100A SN#763455-9</t>
  </si>
  <si>
    <t>average</t>
  </si>
  <si>
    <r>
      <t xml:space="preserve">Purpose:  </t>
    </r>
    <r>
      <rPr>
        <sz val="9"/>
        <color theme="1"/>
        <rFont val="Arial"/>
        <family val="2"/>
      </rPr>
      <t>To analyze Prep-H bulk Liquid for % of Diazolidinyl Urea, Methylparaben, and Propylparaben using TM 321C.</t>
    </r>
  </si>
  <si>
    <t>HPLC 3 S200 UV 3 NY-566</t>
  </si>
  <si>
    <t>Instrument:</t>
  </si>
  <si>
    <t>Working Standard:</t>
  </si>
  <si>
    <t xml:space="preserve">Mobile Phase A: </t>
  </si>
  <si>
    <t>Mobile Phase B:</t>
  </si>
  <si>
    <t>Diluting Solvent</t>
  </si>
  <si>
    <t xml:space="preserve">Checked by: </t>
  </si>
  <si>
    <t xml:space="preserve">Analyst: </t>
  </si>
  <si>
    <t>S/N: 5701-038</t>
  </si>
  <si>
    <t xml:space="preserve">Column </t>
  </si>
  <si>
    <r>
      <t xml:space="preserve">Purpose: </t>
    </r>
    <r>
      <rPr>
        <sz val="10"/>
        <color theme="1"/>
        <rFont val="Arial"/>
        <family val="2"/>
      </rPr>
      <t>To determine the percentage of phenoxyethanol, methylparaben, and propylparaben present in Item#4OJ12301, Lot#7C449, via TM 396</t>
    </r>
  </si>
  <si>
    <t>NB#526-52</t>
  </si>
  <si>
    <t>NB#528-38</t>
  </si>
  <si>
    <t>See NB 528-40</t>
  </si>
  <si>
    <t>7C449</t>
  </si>
  <si>
    <t>Full Report in Lims.    Chromotograms below</t>
  </si>
  <si>
    <t>NB# 524-14</t>
  </si>
  <si>
    <t>Cetaphil (Bronopol Free)</t>
  </si>
  <si>
    <r>
      <rPr>
        <b/>
        <sz val="10"/>
        <color theme="1"/>
        <rFont val="Arial"/>
        <family val="2"/>
      </rPr>
      <t xml:space="preserve">Sample Prep:  </t>
    </r>
    <r>
      <rPr>
        <sz val="8"/>
        <color theme="1"/>
        <rFont val="Arial"/>
        <family val="2"/>
      </rPr>
      <t>Weighted ________g of bulk liquid into  25mL volumetric flask. Dilute to mark with diluent and mix well.  Filter through a syringe with a 4.5um PTPE filter into an HPLC Vial</t>
    </r>
  </si>
  <si>
    <t>HPLC-1</t>
  </si>
  <si>
    <t>NB# 521-74</t>
  </si>
  <si>
    <t>By: MH</t>
  </si>
  <si>
    <t>NY-1085</t>
  </si>
  <si>
    <r>
      <rPr>
        <b/>
        <sz val="8"/>
        <color theme="1"/>
        <rFont val="Arial Narrow"/>
        <family val="2"/>
      </rPr>
      <t xml:space="preserve">Diluting Solvent/ Mobile Phase </t>
    </r>
    <r>
      <rPr>
        <b/>
        <sz val="9"/>
        <color theme="1"/>
        <rFont val="Arial"/>
        <family val="2"/>
      </rPr>
      <t xml:space="preserve">                      </t>
    </r>
  </si>
  <si>
    <r>
      <rPr>
        <b/>
        <sz val="10"/>
        <color theme="1"/>
        <rFont val="Arial"/>
        <family val="2"/>
      </rPr>
      <t xml:space="preserve">Sample Prep:  </t>
    </r>
    <r>
      <rPr>
        <sz val="9"/>
        <color theme="1"/>
        <rFont val="Arial"/>
        <family val="2"/>
      </rPr>
      <t xml:space="preserve">Pipet  1mL of bulk liquid into 100mL volumetric flask. Dilute to mark with diluent and mix well.  </t>
    </r>
  </si>
  <si>
    <t>Check Standard:</t>
  </si>
  <si>
    <t>HPLC UV 5 NY-1371</t>
  </si>
  <si>
    <t xml:space="preserve">Column: </t>
  </si>
  <si>
    <t>Scale:</t>
  </si>
  <si>
    <t>NY-149 Calibration Due 8/18</t>
  </si>
  <si>
    <t xml:space="preserve">TM - 3725 </t>
  </si>
  <si>
    <r>
      <rPr>
        <b/>
        <sz val="10"/>
        <color theme="1"/>
        <rFont val="Arial Narrow"/>
        <family val="2"/>
      </rPr>
      <t>Mobile Phase</t>
    </r>
    <r>
      <rPr>
        <b/>
        <sz val="10"/>
        <color theme="1"/>
        <rFont val="Arial"/>
        <family val="2"/>
      </rPr>
      <t xml:space="preserve"> </t>
    </r>
  </si>
  <si>
    <t xml:space="preserve">1480 mL of 20mM Sodium Acetate Buffer NB#526-143  </t>
  </si>
  <si>
    <t>exp: 09/30/19</t>
  </si>
  <si>
    <t>DOM: 08/16/17</t>
  </si>
  <si>
    <t>EXP: 09/16/17</t>
  </si>
  <si>
    <t>440 mL Acetonitrile L#16090357</t>
  </si>
  <si>
    <t xml:space="preserve">20mM Sodium Acetate Buffer </t>
  </si>
  <si>
    <t xml:space="preserve"> </t>
  </si>
  <si>
    <t>exp: 09/16/17</t>
  </si>
  <si>
    <t>exp: 07/30/18</t>
  </si>
  <si>
    <t xml:space="preserve">Sodium Acetate:  3.2369g   Spectrum 2FA0391  </t>
  </si>
  <si>
    <t>Glacial Acetic Acid: added dropwise until pH 4.3 Spectrum 2GD0061</t>
  </si>
  <si>
    <t>D.I. Water 2000mL</t>
  </si>
  <si>
    <t>Mixed well via Stirrer. Total Volume = 1920mL</t>
  </si>
  <si>
    <t>Mobile Phase prep:</t>
  </si>
  <si>
    <t>Mixed well via Stirrer. Total Volume = 2000mL</t>
  </si>
  <si>
    <t>conformity</t>
  </si>
  <si>
    <t>weights</t>
  </si>
  <si>
    <t>area</t>
  </si>
  <si>
    <t>exp: 03/14/21</t>
  </si>
  <si>
    <t xml:space="preserve">0.1727g of Phenoxyethanol Spectrum  #2GC0114 100% purity </t>
  </si>
  <si>
    <t>exp: 03/22/18</t>
  </si>
  <si>
    <t xml:space="preserve">0.1220g of Sodium Bensoate Spectrum  #2FF0023 99.9% purity </t>
  </si>
  <si>
    <t>DOM: 08/30/17            EXP: 09/6/17</t>
  </si>
  <si>
    <t xml:space="preserve">TM 395 STD </t>
  </si>
  <si>
    <t xml:space="preserve">Working STD: 10mL of Stock to 100mL V.F. and dilute to volume w/ DI water. </t>
  </si>
  <si>
    <t xml:space="preserve">Stock STD: Dilute to volume w/ 50% MeOH NB 535-6 in 100mL V.F. </t>
  </si>
  <si>
    <t>Glycerin USP</t>
  </si>
  <si>
    <t>7o4bu125</t>
  </si>
  <si>
    <t xml:space="preserve">100% Methanol </t>
  </si>
  <si>
    <t>Lot# 17060366</t>
  </si>
  <si>
    <t>NB#528.134</t>
  </si>
  <si>
    <t>exp: 10/30/17</t>
  </si>
  <si>
    <t>Calibration due 06/18</t>
  </si>
  <si>
    <t>NB 521.176</t>
  </si>
  <si>
    <t>Stock/Working Standard:</t>
  </si>
  <si>
    <t>HPLC-3</t>
  </si>
  <si>
    <t>exp: 11/07/17</t>
  </si>
  <si>
    <t>NB#521-183</t>
  </si>
  <si>
    <t>Full Report in LIMS.    Chromotograms below. Copy of Chromatograms in Box#_________</t>
  </si>
  <si>
    <t>Full Report in Lims.    Chromotograms in box ______</t>
  </si>
  <si>
    <t>exp: 11/30/20</t>
  </si>
  <si>
    <t>exp: 11/31/20</t>
  </si>
  <si>
    <t>exp: 06/21/20</t>
  </si>
  <si>
    <t xml:space="preserve">TM 321C Sandard </t>
  </si>
  <si>
    <r>
      <rPr>
        <b/>
        <sz val="8"/>
        <color theme="1"/>
        <rFont val="Arial"/>
        <family val="2"/>
      </rPr>
      <t>Stock</t>
    </r>
    <r>
      <rPr>
        <sz val="8"/>
        <color theme="1"/>
        <rFont val="Arial"/>
        <family val="2"/>
      </rPr>
      <t xml:space="preserve">: Dilute to volume w/ Diluent NB 528-141 in 100mL V.F. </t>
    </r>
  </si>
  <si>
    <r>
      <rPr>
        <b/>
        <sz val="8"/>
        <color theme="1"/>
        <rFont val="Arial"/>
        <family val="2"/>
      </rPr>
      <t>Working</t>
    </r>
    <r>
      <rPr>
        <sz val="8"/>
        <color theme="1"/>
        <rFont val="Arial"/>
        <family val="2"/>
      </rPr>
      <t xml:space="preserve">: 1mL of Stock to 100mL V.F. and dilute to volume w/ diluent. </t>
    </r>
  </si>
  <si>
    <t xml:space="preserve">0.2029g of Methylparaben     Spectrum  #2ED0246 99.1% purity </t>
  </si>
  <si>
    <t xml:space="preserve">0.2064g of Germall II             Spectrum  #2GA0389 95.0% purity </t>
  </si>
  <si>
    <t xml:space="preserve">0.0513g of Propylparaben      Spectrum  #2FC0136 99.6% purity </t>
  </si>
  <si>
    <r>
      <t xml:space="preserve">DOM: 10/28/17       EXP: 11/02/17        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NB 542-5</t>
    </r>
  </si>
  <si>
    <t>NB#528-141</t>
  </si>
  <si>
    <t>exp: 11/22/17</t>
  </si>
  <si>
    <t>NB 542.5</t>
  </si>
  <si>
    <t>Calibration due 07/18</t>
  </si>
  <si>
    <t xml:space="preserve">50% Methanol </t>
  </si>
  <si>
    <r>
      <rPr>
        <b/>
        <sz val="10"/>
        <color theme="1"/>
        <rFont val="Arial"/>
        <family val="2"/>
      </rPr>
      <t>Prep:</t>
    </r>
    <r>
      <rPr>
        <sz val="8"/>
        <color theme="1"/>
        <rFont val="Arial"/>
        <family val="2"/>
      </rPr>
      <t xml:space="preserve"> 11/11/17</t>
    </r>
  </si>
  <si>
    <r>
      <rPr>
        <b/>
        <sz val="11"/>
        <color theme="1"/>
        <rFont val="Calibri"/>
        <family val="2"/>
        <scheme val="minor"/>
      </rPr>
      <t>Book</t>
    </r>
    <r>
      <rPr>
        <sz val="9"/>
        <color theme="1"/>
        <rFont val="Calibri"/>
        <family val="2"/>
        <scheme val="minor"/>
      </rPr>
      <t xml:space="preserve"> 528.148</t>
    </r>
  </si>
  <si>
    <r>
      <rPr>
        <b/>
        <sz val="11"/>
        <color theme="1"/>
        <rFont val="Arial"/>
        <family val="2"/>
      </rPr>
      <t>Exp:</t>
    </r>
    <r>
      <rPr>
        <sz val="8"/>
        <color theme="1"/>
        <rFont val="Arial"/>
        <family val="2"/>
      </rPr>
      <t xml:space="preserve"> 12/11/17</t>
    </r>
  </si>
  <si>
    <t>exp: 04/30/19</t>
  </si>
  <si>
    <t xml:space="preserve">0.5386g Phenoxyethanol Spectrum  #2GC0114 99.0% purity </t>
  </si>
  <si>
    <t xml:space="preserve">0.860g Benzoic Acid Spectrum  #2DH0331 100% purity </t>
  </si>
  <si>
    <t xml:space="preserve">0.0465g Dehydroacetic Acid Spectrum  #1FB0133 99.96% purity </t>
  </si>
  <si>
    <t>DOM: 11/11/17            EXP: 11/18/17</t>
  </si>
  <si>
    <r>
      <rPr>
        <u/>
        <sz val="8"/>
        <color theme="1"/>
        <rFont val="Arial"/>
        <family val="2"/>
      </rPr>
      <t>Working STD</t>
    </r>
    <r>
      <rPr>
        <sz val="8"/>
        <color theme="1"/>
        <rFont val="Arial"/>
        <family val="2"/>
      </rPr>
      <t xml:space="preserve">: 5mL of Stock to 100mL V.F. and dilute to volume w/ 50% MeOH. </t>
    </r>
  </si>
  <si>
    <t>exp: 07/18/25</t>
  </si>
  <si>
    <r>
      <rPr>
        <u/>
        <sz val="8"/>
        <color theme="1"/>
        <rFont val="Arial"/>
        <family val="2"/>
      </rPr>
      <t>Stock STD</t>
    </r>
    <r>
      <rPr>
        <sz val="8"/>
        <color theme="1"/>
        <rFont val="Arial"/>
        <family val="2"/>
      </rPr>
      <t xml:space="preserve">: Dilute to volume w/ 50% MeOH (NB 528-148) in 100mL V.F. </t>
    </r>
  </si>
  <si>
    <t xml:space="preserve">TM 394 STANDARDS </t>
  </si>
  <si>
    <t>500mL Methanol (Lot 16070779 Exp: 8/2/19)  &amp;                  500mL D.I. Water</t>
  </si>
  <si>
    <t>Analyst/Date:</t>
  </si>
  <si>
    <t>7M249</t>
  </si>
  <si>
    <t>2ED419</t>
  </si>
  <si>
    <r>
      <t xml:space="preserve">GSM: (_________ x 36 x 36 x 1.1960)/16 </t>
    </r>
    <r>
      <rPr>
        <b/>
        <sz val="16"/>
        <color theme="0"/>
        <rFont val="Calibri"/>
        <family val="2"/>
        <scheme val="minor"/>
      </rPr>
      <t>=</t>
    </r>
  </si>
  <si>
    <t>lbs/Ream: (________/16) x 952.4  =</t>
  </si>
  <si>
    <t xml:space="preserve">lbs/Ream: (Avg Weight/Avg Area) x 952.4 </t>
  </si>
  <si>
    <t xml:space="preserve">0.3195g Phenoxyethanol Spectrum  #2GC0114 99.0% purity </t>
  </si>
  <si>
    <t>DOM: 03/11/18            EXP: 04/11/18</t>
  </si>
  <si>
    <r>
      <rPr>
        <u/>
        <sz val="8"/>
        <color theme="1"/>
        <rFont val="Arial"/>
        <family val="2"/>
      </rPr>
      <t>Stock STD</t>
    </r>
    <r>
      <rPr>
        <sz val="8"/>
        <color theme="1"/>
        <rFont val="Arial"/>
        <family val="2"/>
      </rPr>
      <t xml:space="preserve">: Dilute to volume w/ MeOH in 25mL V.F. </t>
    </r>
  </si>
  <si>
    <r>
      <rPr>
        <u/>
        <sz val="8"/>
        <color theme="1"/>
        <rFont val="Arial"/>
        <family val="2"/>
      </rPr>
      <t>Working STD</t>
    </r>
    <r>
      <rPr>
        <sz val="8"/>
        <color theme="1"/>
        <rFont val="Arial"/>
        <family val="2"/>
      </rPr>
      <t xml:space="preserve">: 1mL of Stock to 100mL V.F. and dilute to volume w MeOH. </t>
    </r>
  </si>
  <si>
    <t xml:space="preserve">TM 882 STANDARDs </t>
  </si>
  <si>
    <t xml:space="preserve">0.0217mg Benzoic Acid Spectrum  #2DH0331 100% purity </t>
  </si>
  <si>
    <t>Repeated for Check standard (PE: 0.3072g   BA: 0.0226g)</t>
  </si>
  <si>
    <t>Agilent S/N: USHR015750</t>
  </si>
  <si>
    <t>Full Report in LIMS.    Chromotograms in Box# 297</t>
  </si>
  <si>
    <t>exp: 09/07/18</t>
  </si>
  <si>
    <t>Neutrogena Makeup Remover TM-882</t>
  </si>
  <si>
    <t xml:space="preserve">TM 882 Stock STD </t>
  </si>
  <si>
    <t xml:space="preserve">TM 882 Working STD </t>
  </si>
  <si>
    <t xml:space="preserve">TM 882 Stock Check STD </t>
  </si>
  <si>
    <t xml:space="preserve">TM 882 Working Check STD </t>
  </si>
  <si>
    <t>4OC22301</t>
  </si>
  <si>
    <t>actual</t>
  </si>
  <si>
    <t>target</t>
  </si>
  <si>
    <t>Iodine 4CS41101</t>
  </si>
  <si>
    <t xml:space="preserve">% in raw </t>
  </si>
  <si>
    <t>amt. needed</t>
  </si>
  <si>
    <t>Aveeno Positively Radiant TM-3725</t>
  </si>
  <si>
    <t>Calibration due 03/19</t>
  </si>
  <si>
    <t xml:space="preserve">Agilent, Zorbax, Extend C18, 5um, 250 x 4.6mm USHR011426 </t>
  </si>
  <si>
    <t>See NB 528.190    exp: 5/07/18</t>
  </si>
  <si>
    <t>NB#528.191    exp: 05/07/18</t>
  </si>
  <si>
    <r>
      <t xml:space="preserve">Purpose: </t>
    </r>
    <r>
      <rPr>
        <sz val="10"/>
        <color theme="1"/>
        <rFont val="Arial"/>
        <family val="2"/>
      </rPr>
      <t>To determine the percentage of Benzoic Acid and Phenoxyethanol present in Item#4OP63001  Lot#8D118, via TM-3725</t>
    </r>
  </si>
  <si>
    <r>
      <rPr>
        <b/>
        <sz val="10"/>
        <color theme="1"/>
        <rFont val="Arial"/>
        <family val="2"/>
      </rPr>
      <t xml:space="preserve">Sample Prep:  </t>
    </r>
    <r>
      <rPr>
        <sz val="8"/>
        <color theme="1"/>
        <rFont val="Arial"/>
        <family val="2"/>
      </rPr>
      <t>Weighted 0.2174g of bulk liquid into 10mL volumetric flask. Dilute to mark with Mobile Phase and mix well.  Filter through a syringe with a 4.5um PTPE filter into an HPLC Vial</t>
    </r>
  </si>
  <si>
    <t>8D118  Item# 4OP63001</t>
  </si>
  <si>
    <t>Agilent S/N: USKH105120</t>
  </si>
  <si>
    <t>NB 522.3</t>
  </si>
  <si>
    <t>NB#522.3</t>
  </si>
  <si>
    <t xml:space="preserve">Mobile Phase: </t>
  </si>
  <si>
    <r>
      <rPr>
        <b/>
        <sz val="10"/>
        <color theme="1"/>
        <rFont val="Arial"/>
        <family val="2"/>
      </rPr>
      <t xml:space="preserve">Sample Prep:  </t>
    </r>
    <r>
      <rPr>
        <sz val="8"/>
        <color theme="1"/>
        <rFont val="Arial"/>
        <family val="2"/>
      </rPr>
      <t>Weighted 115.7 mg of bulk liquid into 25mL volumetric flask. Dilute to mark with Mobile phase and mix well.  Filter through a syringe with a 4.5um PTPE filter into an HPLC Vial</t>
    </r>
  </si>
  <si>
    <r>
      <t xml:space="preserve">Purpose: </t>
    </r>
    <r>
      <rPr>
        <sz val="10"/>
        <color theme="1"/>
        <rFont val="Arial"/>
        <family val="2"/>
      </rPr>
      <t>To determine the percentage of Salicylic Acid present in Item# 4CP28401 Lot#8D205, via TM 002349</t>
    </r>
  </si>
  <si>
    <t>Neutrogena Pink Grapefruit TM-002349</t>
  </si>
  <si>
    <t>8D205</t>
  </si>
  <si>
    <t>8D480  Item# 4CP30801</t>
  </si>
  <si>
    <t>See NB 547.89    exp: 05/11/18</t>
  </si>
  <si>
    <r>
      <t xml:space="preserve">Purpose: </t>
    </r>
    <r>
      <rPr>
        <sz val="10"/>
        <color theme="1"/>
        <rFont val="Arial"/>
        <family val="2"/>
      </rPr>
      <t>To determine the percentage of Benzoic Acid and Phenoxyethanol present in Item#4CP30801  Lot#8D480, via TM-003725</t>
    </r>
  </si>
  <si>
    <r>
      <rPr>
        <b/>
        <sz val="10"/>
        <color theme="1"/>
        <rFont val="Arial"/>
        <family val="2"/>
      </rPr>
      <t xml:space="preserve">Sample Prep:  </t>
    </r>
    <r>
      <rPr>
        <sz val="8"/>
        <color theme="1"/>
        <rFont val="Arial"/>
        <family val="2"/>
      </rPr>
      <t>Weighted 207.5mg of bulk liquid into 10mL volumetric flask. Dilute to mark with Mobile Phase and mix well.  Filter through a syringe with a 4.5um PTPE filter into an HPLC Vial</t>
    </r>
  </si>
  <si>
    <t>NB#547.77   exp: 5/27/18</t>
  </si>
  <si>
    <t>Aveeno Aqua Makeup Remover TM-003725</t>
  </si>
  <si>
    <t>2GF0506</t>
  </si>
  <si>
    <t>NB 542.149</t>
  </si>
  <si>
    <r>
      <rPr>
        <b/>
        <sz val="8"/>
        <color theme="1"/>
        <rFont val="Arial Narrow"/>
        <family val="2"/>
      </rPr>
      <t>Diluting Solvent</t>
    </r>
    <r>
      <rPr>
        <b/>
        <sz val="9"/>
        <color theme="1"/>
        <rFont val="Arial"/>
        <family val="2"/>
      </rPr>
      <t xml:space="preserve">                      </t>
    </r>
  </si>
  <si>
    <t xml:space="preserve">NB#552.29 </t>
  </si>
  <si>
    <t>exp: 07/14/18</t>
  </si>
  <si>
    <t>MeOH     17080691         Exp: 8/20/20</t>
  </si>
  <si>
    <t>NB#552.28                         Exp: 7/12/18</t>
  </si>
  <si>
    <r>
      <rPr>
        <b/>
        <sz val="10"/>
        <color theme="1"/>
        <rFont val="Arial"/>
        <family val="2"/>
      </rPr>
      <t xml:space="preserve">Sample Prep:  </t>
    </r>
    <r>
      <rPr>
        <sz val="8"/>
        <color theme="1"/>
        <rFont val="Arial"/>
        <family val="2"/>
      </rPr>
      <t>Weighted 203.9 mg of bulk liquid into 10mL volumetric flask. Dilute to mark with MeOH and mix well.  Filter through a syringe with a 4.5um PTPE filter into an HPLC Vial</t>
    </r>
  </si>
  <si>
    <r>
      <t xml:space="preserve">Purpose: </t>
    </r>
    <r>
      <rPr>
        <sz val="10"/>
        <color theme="1"/>
        <rFont val="Arial"/>
        <family val="2"/>
      </rPr>
      <t>To determine the percentage of Benzoic Acid and Phenoxyethanol present in Item# 4CP21101 Lot#8F481, via TM 882</t>
    </r>
  </si>
  <si>
    <t>NB#547-115</t>
  </si>
  <si>
    <t>NB 547-115</t>
  </si>
  <si>
    <t>8F481</t>
  </si>
  <si>
    <t>RSD</t>
  </si>
  <si>
    <t>Weight after</t>
  </si>
  <si>
    <t xml:space="preserve">Coconut Soap 4ED41901 </t>
  </si>
  <si>
    <t>Form WI QAS-005-2</t>
  </si>
  <si>
    <t>Assay for Providone Iodine Powder USP/NF</t>
  </si>
  <si>
    <t>PRODUCT NAME:</t>
  </si>
  <si>
    <t xml:space="preserve">USP/ revision: </t>
  </si>
  <si>
    <t>USP40/NF35</t>
  </si>
  <si>
    <t>PRODUCT CODE, LOT#:</t>
  </si>
  <si>
    <t>REAGENTS USED:</t>
  </si>
  <si>
    <t>BALANCE USED:</t>
  </si>
  <si>
    <t xml:space="preserve"> NY-149                                       Calibration Due date# Aug 2019</t>
  </si>
  <si>
    <t>Assay for available Iodine as is (Without drying)</t>
  </si>
  <si>
    <t xml:space="preserve">Sample </t>
  </si>
  <si>
    <t>Weight (gm)</t>
  </si>
  <si>
    <t>Initial Volume (mL)</t>
  </si>
  <si>
    <t>Final Volume (mL)</t>
  </si>
  <si>
    <t>Total Volume (mL)</t>
  </si>
  <si>
    <t>Assay for available Iodine as is (Without drying)%</t>
  </si>
  <si>
    <t>Average Assay as is%</t>
  </si>
  <si>
    <t>%LOSS ON DRYING</t>
  </si>
  <si>
    <t>Weight of pan (gm)  before drying</t>
  </si>
  <si>
    <t>Weight of sample (gm) before drying</t>
  </si>
  <si>
    <t>Weight of pan + sample  before drying</t>
  </si>
  <si>
    <t>Weight of pan + sample (after drying for 1 hour at 105°C)</t>
  </si>
  <si>
    <t>Weight of sample after drying</t>
  </si>
  <si>
    <t>%LOD</t>
  </si>
  <si>
    <t>Average %LOD</t>
  </si>
  <si>
    <t>Assay for available Iodine on dried basis</t>
  </si>
  <si>
    <t>Sample</t>
  </si>
  <si>
    <t>Assay for available Iodine on dried basis%</t>
  </si>
  <si>
    <t>Average Assay (Dry basis)%</t>
  </si>
  <si>
    <t>LIMS #</t>
  </si>
  <si>
    <t>ENTERED BY/DATE:</t>
  </si>
  <si>
    <t>CHECKED BY/DATE:</t>
  </si>
  <si>
    <t>Batch size</t>
  </si>
  <si>
    <t>AF3 4OP63801</t>
  </si>
  <si>
    <t>A     /    B</t>
  </si>
  <si>
    <t>A    /     B</t>
  </si>
  <si>
    <t>\</t>
  </si>
  <si>
    <t>A    /    B</t>
  </si>
  <si>
    <r>
      <t xml:space="preserve">Final Volume (mL) </t>
    </r>
    <r>
      <rPr>
        <sz val="11"/>
        <color rgb="FFFF0000"/>
        <rFont val="Calibri"/>
        <family val="2"/>
        <scheme val="minor"/>
      </rPr>
      <t>~42</t>
    </r>
  </si>
  <si>
    <t>Weight of pan + sample after drying</t>
  </si>
  <si>
    <t>7A4OS411</t>
  </si>
  <si>
    <t>0\0</t>
  </si>
  <si>
    <t>SAMPLE:</t>
  </si>
  <si>
    <t>(1) 0.1 N Sodium Thiosulfate,   Lot# 2HL0224     Exp# 12/31/20</t>
  </si>
  <si>
    <t>(2) Starch Indicator,                    Lot# 2HH0615     Exp# 09/15/19</t>
  </si>
  <si>
    <t>7A4OS411,  1900007894</t>
  </si>
  <si>
    <t>N00151636002</t>
  </si>
  <si>
    <t>7A4OS411,  1900000177</t>
  </si>
  <si>
    <t>x 6.75 x 1.1960 =</t>
  </si>
  <si>
    <t>GSM:             Avg Weight x6.75 x 1.1960</t>
  </si>
  <si>
    <t>2HH0570</t>
  </si>
  <si>
    <t>12/31/2020</t>
  </si>
  <si>
    <t>2HH0615</t>
  </si>
  <si>
    <t>2HI0573</t>
  </si>
  <si>
    <t>Balance Used: NY- 149 cal due aug 2019</t>
  </si>
  <si>
    <t>11900595</t>
  </si>
  <si>
    <t xml:space="preserve">specific grav. </t>
  </si>
  <si>
    <t>time</t>
  </si>
  <si>
    <t>% ipa</t>
  </si>
  <si>
    <t>.</t>
  </si>
  <si>
    <t>05/15/21</t>
  </si>
  <si>
    <t>2IE0025</t>
  </si>
  <si>
    <t>11900747</t>
  </si>
  <si>
    <t>H58195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</si>
  <si>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</si>
  <si>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9G238</t>
  </si>
  <si>
    <t>2IF0238</t>
  </si>
  <si>
    <t>NB 552 pg117</t>
  </si>
  <si>
    <t>9k339</t>
  </si>
  <si>
    <t>Balance Used: NY- 149 cal due Jan 2020</t>
  </si>
  <si>
    <t>2HD0169</t>
  </si>
  <si>
    <t>Notebook # 552 pg 138</t>
  </si>
  <si>
    <t>Form WI QAS-005-1</t>
  </si>
  <si>
    <t>Form WI QAS-065</t>
  </si>
  <si>
    <t>BATCH ADJUSTMENTS</t>
  </si>
  <si>
    <t>Batch Size</t>
  </si>
  <si>
    <t>Sample 1</t>
  </si>
  <si>
    <t>Sample 2</t>
  </si>
  <si>
    <t>Sample 3</t>
  </si>
  <si>
    <t>Sample 4</t>
  </si>
  <si>
    <t>Initial Weight</t>
  </si>
  <si>
    <t>Low Iodine</t>
  </si>
  <si>
    <t>Low pH</t>
  </si>
  <si>
    <t>Low Quat</t>
  </si>
  <si>
    <t xml:space="preserve">difference = </t>
  </si>
  <si>
    <t>difference =</t>
  </si>
  <si>
    <t>HPLC STUFF</t>
  </si>
  <si>
    <t>idk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</si>
</sst>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"/>
    <numFmt numFmtId="167" formatCode="m/d/yy;@"/>
    <numFmt numFmtId="168" formatCode="0.00000"/>
    <numFmt numFmtId="169" formatCode="0.0%"/>
  </numFmts>
  <fonts count="6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8"/>
      <color theme="1"/>
      <name val="Arial Narrow"/>
      <family val="2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u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rgb="FFDEDED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theme="10"/>
      <name val="Arial Black"/>
      <family val="2"/>
    </font>
    <font>
      <b/>
      <sz val="18"/>
      <color theme="9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  <font>
      <b/>
      <sz val="24"/>
      <color theme="5" tint="0.59999389629810485"/>
      <name val="Arial Black"/>
      <family val="2"/>
    </font>
    <font>
      <b/>
      <sz val="24"/>
      <color theme="3" tint="0.39997558519241921"/>
      <name val="Arial Black"/>
      <family val="2"/>
    </font>
    <font>
      <u/>
      <sz val="14"/>
      <color rgb="FF0070C0"/>
      <name val="Arial Black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5050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/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n">
        <color indexed="64"/>
      </right>
      <top style="thick">
        <color rgb="FF00B0F0"/>
      </top>
      <bottom style="thick">
        <color rgb="FF00B0F0"/>
      </bottom>
      <diagonal/>
    </border>
    <border>
      <left style="thin">
        <color indexed="64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rgb="FF00B0F0"/>
      </left>
      <right style="thin">
        <color auto="1"/>
      </right>
      <top/>
      <bottom style="thin">
        <color auto="1"/>
      </bottom>
      <diagonal/>
    </border>
    <border>
      <left style="thick">
        <color rgb="FF00B0F0"/>
      </left>
      <right style="thick">
        <color rgb="FF00B0F0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ck">
        <color rgb="FFFFFF00"/>
      </top>
      <bottom/>
      <diagonal/>
    </border>
    <border>
      <left style="thin">
        <color indexed="64"/>
      </left>
      <right style="thick">
        <color rgb="FFFFFF00"/>
      </right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/>
      <right/>
      <top style="thick">
        <color rgb="FF00B0F0"/>
      </top>
      <bottom/>
      <diagonal/>
    </border>
    <border>
      <left/>
      <right style="thin">
        <color indexed="64"/>
      </right>
      <top style="thick">
        <color rgb="FF00B0F0"/>
      </top>
      <bottom/>
      <diagonal/>
    </border>
    <border>
      <left style="medium">
        <color auto="1"/>
      </left>
      <right/>
      <top style="thick">
        <color rgb="FF00B0F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 style="thick">
        <color rgb="FF00B0F0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0" fontId="40" fillId="7" borderId="0" applyNumberFormat="0" applyBorder="0" applyAlignment="0" applyProtection="0"/>
    <xf numFmtId="0" fontId="45" fillId="0" borderId="0" applyNumberFormat="0" applyFill="0" applyBorder="0" applyAlignment="0" applyProtection="0"/>
  </cellStyleXfs>
  <cellXfs count="5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0" fontId="6" fillId="0" borderId="2" xfId="0" applyFont="1" applyBorder="1" applyAlignment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right"/>
    </xf>
    <xf numFmtId="0" fontId="0" fillId="0" borderId="14" xfId="0" applyBorder="1"/>
    <xf numFmtId="0" fontId="0" fillId="0" borderId="7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" fillId="0" borderId="15" xfId="0" applyFont="1" applyBorder="1" applyAlignment="1">
      <alignment vertical="center"/>
    </xf>
    <xf numFmtId="0" fontId="0" fillId="0" borderId="0" xfId="0" applyAlignment="1">
      <alignment horizontal="right"/>
    </xf>
    <xf numFmtId="0" fontId="0" fillId="0" borderId="19" xfId="0" applyFont="1" applyFill="1" applyBorder="1" applyAlignment="1">
      <alignment vertical="center"/>
    </xf>
    <xf numFmtId="0" fontId="0" fillId="0" borderId="23" xfId="0" applyBorder="1"/>
    <xf numFmtId="0" fontId="0" fillId="2" borderId="24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/>
    <xf numFmtId="0" fontId="0" fillId="2" borderId="24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25" xfId="0" applyBorder="1"/>
    <xf numFmtId="0" fontId="0" fillId="2" borderId="26" xfId="0" applyFont="1" applyFill="1" applyBorder="1" applyAlignment="1">
      <alignment horizontal="right" vertical="center"/>
    </xf>
    <xf numFmtId="0" fontId="0" fillId="0" borderId="27" xfId="0" applyFont="1" applyFill="1" applyBorder="1" applyAlignment="1">
      <alignment horizontal="left" vertical="center"/>
    </xf>
    <xf numFmtId="0" fontId="0" fillId="0" borderId="27" xfId="0" applyBorder="1" applyAlignment="1">
      <alignment horizontal="right"/>
    </xf>
    <xf numFmtId="0" fontId="0" fillId="0" borderId="28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6" fillId="0" borderId="0" xfId="0" applyFont="1"/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4" fontId="0" fillId="0" borderId="0" xfId="0" applyNumberFormat="1" applyFont="1" applyAlignment="1">
      <alignment horizontal="right"/>
    </xf>
    <xf numFmtId="0" fontId="6" fillId="0" borderId="0" xfId="0" applyFont="1" applyAlignment="1"/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16" fillId="0" borderId="0" xfId="0" applyFont="1" applyBorder="1"/>
    <xf numFmtId="2" fontId="6" fillId="0" borderId="7" xfId="0" applyNumberFormat="1" applyFont="1" applyBorder="1" applyAlignment="1">
      <alignment horizontal="right"/>
    </xf>
    <xf numFmtId="0" fontId="6" fillId="0" borderId="7" xfId="0" applyFont="1" applyBorder="1" applyAlignment="1">
      <alignment vertical="center"/>
    </xf>
    <xf numFmtId="2" fontId="0" fillId="0" borderId="0" xfId="0" applyNumberFormat="1" applyFont="1" applyBorder="1" applyAlignment="1">
      <alignment horizontal="center"/>
    </xf>
    <xf numFmtId="165" fontId="6" fillId="0" borderId="0" xfId="0" applyNumberFormat="1" applyFont="1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14" fontId="0" fillId="0" borderId="7" xfId="0" applyNumberFormat="1" applyBorder="1"/>
    <xf numFmtId="14" fontId="0" fillId="0" borderId="7" xfId="0" applyNumberFormat="1" applyBorder="1" applyAlignment="1">
      <alignment horizontal="left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6" fillId="0" borderId="0" xfId="0" applyFont="1" applyBorder="1"/>
    <xf numFmtId="1" fontId="6" fillId="0" borderId="0" xfId="0" applyNumberFormat="1" applyFont="1" applyBorder="1"/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167" fontId="0" fillId="0" borderId="0" xfId="0" applyNumberFormat="1" applyFont="1" applyAlignment="1">
      <alignment horizontal="right"/>
    </xf>
    <xf numFmtId="165" fontId="18" fillId="0" borderId="0" xfId="0" applyNumberFormat="1" applyFont="1" applyBorder="1"/>
    <xf numFmtId="2" fontId="11" fillId="0" borderId="0" xfId="0" applyNumberFormat="1" applyFont="1" applyFill="1" applyBorder="1" applyAlignment="1">
      <alignment horizontal="right" vertical="center"/>
    </xf>
    <xf numFmtId="165" fontId="11" fillId="2" borderId="0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11" fillId="0" borderId="4" xfId="0" applyFont="1" applyBorder="1"/>
    <xf numFmtId="0" fontId="11" fillId="0" borderId="0" xfId="0" applyFont="1"/>
    <xf numFmtId="0" fontId="11" fillId="0" borderId="0" xfId="0" applyFont="1" applyAlignment="1">
      <alignment horizontal="left"/>
    </xf>
    <xf numFmtId="0" fontId="20" fillId="0" borderId="0" xfId="0" applyFont="1"/>
    <xf numFmtId="0" fontId="21" fillId="0" borderId="32" xfId="0" applyFont="1" applyBorder="1" applyAlignment="1">
      <alignment vertical="top"/>
    </xf>
    <xf numFmtId="0" fontId="19" fillId="0" borderId="37" xfId="0" applyFont="1" applyBorder="1" applyAlignment="1"/>
    <xf numFmtId="0" fontId="19" fillId="0" borderId="38" xfId="0" applyFont="1" applyBorder="1" applyAlignment="1"/>
    <xf numFmtId="49" fontId="22" fillId="0" borderId="42" xfId="0" applyNumberFormat="1" applyFont="1" applyBorder="1" applyAlignment="1">
      <alignment horizontal="right" vertical="center"/>
    </xf>
    <xf numFmtId="0" fontId="22" fillId="0" borderId="25" xfId="0" applyFont="1" applyBorder="1" applyAlignment="1">
      <alignment vertical="top"/>
    </xf>
    <xf numFmtId="0" fontId="21" fillId="0" borderId="45" xfId="0" applyFont="1" applyBorder="1" applyAlignment="1">
      <alignment vertical="top"/>
    </xf>
    <xf numFmtId="0" fontId="21" fillId="0" borderId="48" xfId="0" applyFont="1" applyBorder="1" applyAlignment="1">
      <alignment horizontal="center" vertical="top"/>
    </xf>
    <xf numFmtId="0" fontId="24" fillId="0" borderId="15" xfId="0" applyFont="1" applyBorder="1" applyAlignment="1">
      <alignment horizontal="center" vertical="top"/>
    </xf>
    <xf numFmtId="0" fontId="21" fillId="0" borderId="40" xfId="0" applyFont="1" applyBorder="1" applyAlignment="1">
      <alignment horizontal="center" vertical="top"/>
    </xf>
    <xf numFmtId="0" fontId="25" fillId="0" borderId="47" xfId="0" applyFont="1" applyBorder="1" applyAlignment="1">
      <alignment vertical="top"/>
    </xf>
    <xf numFmtId="0" fontId="26" fillId="0" borderId="39" xfId="0" applyFont="1" applyBorder="1" applyAlignment="1">
      <alignment vertical="top"/>
    </xf>
    <xf numFmtId="0" fontId="26" fillId="0" borderId="34" xfId="0" applyFont="1" applyBorder="1" applyAlignment="1">
      <alignment vertical="top"/>
    </xf>
    <xf numFmtId="0" fontId="20" fillId="0" borderId="44" xfId="0" applyFont="1" applyBorder="1"/>
    <xf numFmtId="0" fontId="24" fillId="0" borderId="32" xfId="0" applyFont="1" applyBorder="1" applyAlignment="1">
      <alignment vertical="top"/>
    </xf>
    <xf numFmtId="0" fontId="24" fillId="0" borderId="40" xfId="0" applyFont="1" applyBorder="1" applyAlignment="1">
      <alignment horizontal="center" vertical="top"/>
    </xf>
    <xf numFmtId="0" fontId="26" fillId="0" borderId="41" xfId="0" applyFont="1" applyBorder="1" applyAlignment="1">
      <alignment vertical="top"/>
    </xf>
    <xf numFmtId="0" fontId="24" fillId="0" borderId="15" xfId="0" applyFont="1" applyBorder="1" applyAlignment="1">
      <alignment horizontal="center"/>
    </xf>
    <xf numFmtId="0" fontId="21" fillId="0" borderId="42" xfId="0" applyFont="1" applyBorder="1" applyAlignment="1">
      <alignment horizontal="center" vertical="top"/>
    </xf>
    <xf numFmtId="0" fontId="22" fillId="0" borderId="43" xfId="0" applyFont="1" applyBorder="1" applyAlignment="1">
      <alignment vertical="top" wrapText="1"/>
    </xf>
    <xf numFmtId="0" fontId="22" fillId="0" borderId="27" xfId="0" applyFont="1" applyBorder="1" applyAlignment="1">
      <alignment vertical="top" wrapText="1"/>
    </xf>
    <xf numFmtId="0" fontId="22" fillId="0" borderId="28" xfId="0" applyFont="1" applyBorder="1" applyAlignment="1">
      <alignment vertical="top" wrapText="1"/>
    </xf>
    <xf numFmtId="0" fontId="24" fillId="0" borderId="46" xfId="0" applyFont="1" applyBorder="1" applyAlignment="1">
      <alignment horizontal="center" vertical="center"/>
    </xf>
    <xf numFmtId="0" fontId="21" fillId="0" borderId="0" xfId="0" applyFont="1" applyBorder="1" applyAlignment="1">
      <alignment vertical="top"/>
    </xf>
    <xf numFmtId="0" fontId="25" fillId="0" borderId="34" xfId="0" applyFont="1" applyBorder="1" applyAlignment="1">
      <alignment vertical="center"/>
    </xf>
    <xf numFmtId="0" fontId="27" fillId="0" borderId="23" xfId="0" applyFont="1" applyBorder="1"/>
    <xf numFmtId="0" fontId="6" fillId="0" borderId="27" xfId="0" applyFont="1" applyBorder="1"/>
    <xf numFmtId="0" fontId="1" fillId="0" borderId="15" xfId="0" applyFont="1" applyBorder="1"/>
    <xf numFmtId="0" fontId="27" fillId="0" borderId="25" xfId="0" applyFon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49" fontId="0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23" fillId="0" borderId="15" xfId="0" applyFont="1" applyBorder="1" applyAlignment="1">
      <alignment horizontal="center" vertical="top"/>
    </xf>
    <xf numFmtId="0" fontId="29" fillId="0" borderId="39" xfId="0" applyFont="1" applyBorder="1" applyAlignment="1">
      <alignment vertical="top"/>
    </xf>
    <xf numFmtId="0" fontId="28" fillId="0" borderId="32" xfId="0" applyFont="1" applyBorder="1" applyAlignment="1">
      <alignment horizontal="center"/>
    </xf>
    <xf numFmtId="0" fontId="19" fillId="0" borderId="38" xfId="0" applyFont="1" applyBorder="1" applyAlignment="1">
      <alignment vertical="center"/>
    </xf>
    <xf numFmtId="0" fontId="29" fillId="0" borderId="23" xfId="0" applyFont="1" applyBorder="1" applyAlignment="1">
      <alignment horizontal="left" vertical="top"/>
    </xf>
    <xf numFmtId="0" fontId="21" fillId="0" borderId="23" xfId="0" applyFont="1" applyBorder="1" applyAlignment="1">
      <alignment vertical="top"/>
    </xf>
    <xf numFmtId="0" fontId="23" fillId="0" borderId="28" xfId="0" applyFont="1" applyBorder="1" applyAlignment="1">
      <alignment vertical="center"/>
    </xf>
    <xf numFmtId="0" fontId="26" fillId="0" borderId="34" xfId="0" applyFont="1" applyBorder="1" applyAlignment="1">
      <alignment vertical="center"/>
    </xf>
    <xf numFmtId="0" fontId="29" fillId="0" borderId="0" xfId="0" applyFont="1" applyBorder="1" applyAlignment="1">
      <alignment horizontal="left" vertical="center"/>
    </xf>
    <xf numFmtId="0" fontId="19" fillId="0" borderId="37" xfId="0" applyFont="1" applyBorder="1" applyAlignment="1">
      <alignment horizontal="right" vertical="center"/>
    </xf>
    <xf numFmtId="0" fontId="25" fillId="0" borderId="15" xfId="0" applyFont="1" applyBorder="1" applyAlignment="1">
      <alignment vertical="center"/>
    </xf>
    <xf numFmtId="0" fontId="25" fillId="0" borderId="35" xfId="0" applyFont="1" applyBorder="1" applyAlignment="1">
      <alignment horizontal="left"/>
    </xf>
    <xf numFmtId="0" fontId="25" fillId="0" borderId="23" xfId="0" applyFont="1" applyBorder="1" applyAlignment="1">
      <alignment vertical="center"/>
    </xf>
    <xf numFmtId="0" fontId="30" fillId="0" borderId="23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9" fillId="0" borderId="30" xfId="0" applyFont="1" applyBorder="1" applyAlignment="1"/>
    <xf numFmtId="0" fontId="19" fillId="0" borderId="31" xfId="0" applyFont="1" applyBorder="1" applyAlignment="1">
      <alignment vertical="center"/>
    </xf>
    <xf numFmtId="49" fontId="22" fillId="0" borderId="15" xfId="0" applyNumberFormat="1" applyFont="1" applyBorder="1" applyAlignment="1">
      <alignment horizontal="right" vertical="center"/>
    </xf>
    <xf numFmtId="0" fontId="23" fillId="0" borderId="15" xfId="0" applyFont="1" applyBorder="1" applyAlignment="1">
      <alignment vertical="top"/>
    </xf>
    <xf numFmtId="0" fontId="24" fillId="0" borderId="32" xfId="0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49" xfId="0" applyFont="1" applyBorder="1" applyAlignment="1">
      <alignment vertical="center"/>
    </xf>
    <xf numFmtId="0" fontId="24" fillId="0" borderId="45" xfId="0" applyFont="1" applyBorder="1" applyAlignment="1">
      <alignment horizontal="right" vertical="center"/>
    </xf>
    <xf numFmtId="0" fontId="23" fillId="0" borderId="0" xfId="0" applyFont="1" applyAlignment="1">
      <alignment vertical="center"/>
    </xf>
    <xf numFmtId="0" fontId="24" fillId="0" borderId="15" xfId="0" applyFont="1" applyBorder="1" applyAlignment="1">
      <alignment horizontal="center" vertical="center"/>
    </xf>
    <xf numFmtId="0" fontId="22" fillId="0" borderId="42" xfId="0" applyFont="1" applyBorder="1" applyAlignment="1">
      <alignment horizontal="right" vertical="center"/>
    </xf>
    <xf numFmtId="0" fontId="0" fillId="0" borderId="0" xfId="0" applyFont="1" applyBorder="1"/>
    <xf numFmtId="0" fontId="0" fillId="0" borderId="27" xfId="0" applyBorder="1"/>
    <xf numFmtId="0" fontId="19" fillId="0" borderId="37" xfId="0" applyFont="1" applyBorder="1" applyAlignment="1">
      <alignment horizontal="right" vertical="center"/>
    </xf>
    <xf numFmtId="0" fontId="23" fillId="0" borderId="0" xfId="0" applyFont="1" applyBorder="1" applyAlignment="1">
      <alignment vertical="top"/>
    </xf>
    <xf numFmtId="0" fontId="23" fillId="0" borderId="40" xfId="0" applyFont="1" applyBorder="1" applyAlignment="1">
      <alignment horizontal="right" vertical="center"/>
    </xf>
    <xf numFmtId="0" fontId="23" fillId="0" borderId="28" xfId="0" applyFont="1" applyBorder="1" applyAlignment="1">
      <alignment horizontal="right" vertical="center"/>
    </xf>
    <xf numFmtId="0" fontId="19" fillId="0" borderId="37" xfId="0" applyFont="1" applyBorder="1" applyAlignment="1">
      <alignment horizontal="right" vertical="center"/>
    </xf>
    <xf numFmtId="0" fontId="0" fillId="0" borderId="28" xfId="0" applyBorder="1" applyAlignment="1">
      <alignment horizontal="right"/>
    </xf>
    <xf numFmtId="0" fontId="25" fillId="0" borderId="35" xfId="0" applyFont="1" applyBorder="1" applyAlignment="1">
      <alignment horizontal="right"/>
    </xf>
    <xf numFmtId="0" fontId="25" fillId="0" borderId="15" xfId="0" applyFont="1" applyBorder="1" applyAlignment="1">
      <alignment horizontal="right" vertical="center"/>
    </xf>
    <xf numFmtId="0" fontId="24" fillId="0" borderId="40" xfId="0" applyFont="1" applyBorder="1" applyAlignment="1">
      <alignment horizontal="right" vertical="center"/>
    </xf>
    <xf numFmtId="0" fontId="25" fillId="0" borderId="34" xfId="0" applyFont="1" applyBorder="1" applyAlignment="1">
      <alignment horizontal="left" vertical="center"/>
    </xf>
    <xf numFmtId="0" fontId="27" fillId="0" borderId="23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24" fillId="0" borderId="45" xfId="0" applyFont="1" applyBorder="1" applyAlignment="1">
      <alignment horizontal="left" vertical="center"/>
    </xf>
    <xf numFmtId="0" fontId="35" fillId="0" borderId="0" xfId="0" applyFont="1"/>
    <xf numFmtId="165" fontId="36" fillId="0" borderId="10" xfId="0" applyNumberFormat="1" applyFont="1" applyBorder="1" applyAlignment="1">
      <alignment vertical="center"/>
    </xf>
    <xf numFmtId="2" fontId="37" fillId="0" borderId="12" xfId="0" applyNumberFormat="1" applyFont="1" applyBorder="1" applyAlignment="1">
      <alignment horizontal="center" vertical="center"/>
    </xf>
    <xf numFmtId="49" fontId="31" fillId="2" borderId="18" xfId="0" applyNumberFormat="1" applyFont="1" applyFill="1" applyBorder="1" applyAlignment="1">
      <alignment horizontal="center" vertical="center"/>
    </xf>
    <xf numFmtId="2" fontId="37" fillId="0" borderId="55" xfId="0" applyNumberFormat="1" applyFont="1" applyFill="1" applyBorder="1" applyAlignment="1">
      <alignment horizontal="center" vertical="center"/>
    </xf>
    <xf numFmtId="0" fontId="39" fillId="0" borderId="12" xfId="0" applyFont="1" applyBorder="1"/>
    <xf numFmtId="0" fontId="35" fillId="0" borderId="7" xfId="0" applyFont="1" applyBorder="1" applyAlignment="1">
      <alignment horizontal="right"/>
    </xf>
    <xf numFmtId="0" fontId="4" fillId="0" borderId="0" xfId="0" applyFont="1"/>
    <xf numFmtId="166" fontId="11" fillId="2" borderId="7" xfId="0" applyNumberFormat="1" applyFont="1" applyFill="1" applyBorder="1" applyAlignment="1">
      <alignment horizontal="right" vertical="center"/>
    </xf>
    <xf numFmtId="2" fontId="0" fillId="0" borderId="7" xfId="0" applyNumberFormat="1" applyFont="1" applyBorder="1" applyAlignment="1">
      <alignment horizontal="center"/>
    </xf>
    <xf numFmtId="0" fontId="25" fillId="0" borderId="23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9" fillId="0" borderId="23" xfId="0" applyFont="1" applyBorder="1" applyAlignment="1">
      <alignment vertical="top"/>
    </xf>
    <xf numFmtId="0" fontId="6" fillId="0" borderId="25" xfId="0" applyFont="1" applyBorder="1"/>
    <xf numFmtId="0" fontId="6" fillId="0" borderId="28" xfId="0" applyFont="1" applyBorder="1"/>
    <xf numFmtId="0" fontId="26" fillId="0" borderId="34" xfId="0" applyFont="1" applyBorder="1" applyAlignment="1">
      <alignment horizontal="left" vertical="center"/>
    </xf>
    <xf numFmtId="0" fontId="23" fillId="0" borderId="32" xfId="0" applyFont="1" applyBorder="1" applyAlignment="1">
      <alignment vertical="center"/>
    </xf>
    <xf numFmtId="0" fontId="23" fillId="0" borderId="35" xfId="0" applyFont="1" applyBorder="1" applyAlignment="1">
      <alignment vertical="center"/>
    </xf>
    <xf numFmtId="0" fontId="19" fillId="0" borderId="37" xfId="0" applyFont="1" applyBorder="1" applyAlignment="1">
      <alignment horizontal="right" vertical="center"/>
    </xf>
    <xf numFmtId="0" fontId="23" fillId="0" borderId="42" xfId="0" applyFont="1" applyBorder="1" applyAlignment="1">
      <alignment horizontal="right" vertical="top"/>
    </xf>
    <xf numFmtId="0" fontId="29" fillId="0" borderId="29" xfId="0" applyFont="1" applyBorder="1" applyAlignment="1">
      <alignment horizontal="left" vertical="top"/>
    </xf>
    <xf numFmtId="0" fontId="29" fillId="0" borderId="30" xfId="0" applyFont="1" applyBorder="1" applyAlignment="1">
      <alignment horizontal="left" vertical="center"/>
    </xf>
    <xf numFmtId="2" fontId="39" fillId="0" borderId="12" xfId="0" applyNumberFormat="1" applyFont="1" applyBorder="1" applyAlignment="1">
      <alignment horizontal="center"/>
    </xf>
    <xf numFmtId="2" fontId="36" fillId="0" borderId="10" xfId="0" applyNumberFormat="1" applyFont="1" applyBorder="1" applyAlignment="1">
      <alignment vertical="center"/>
    </xf>
    <xf numFmtId="0" fontId="19" fillId="0" borderId="37" xfId="0" applyFont="1" applyBorder="1" applyAlignment="1">
      <alignment horizontal="right" vertical="center"/>
    </xf>
    <xf numFmtId="0" fontId="19" fillId="0" borderId="30" xfId="0" applyFont="1" applyBorder="1" applyAlignment="1">
      <alignment horizontal="right" vertical="center"/>
    </xf>
    <xf numFmtId="0" fontId="35" fillId="0" borderId="7" xfId="0" applyFont="1" applyBorder="1"/>
    <xf numFmtId="0" fontId="0" fillId="5" borderId="0" xfId="0" applyFill="1"/>
    <xf numFmtId="0" fontId="11" fillId="0" borderId="0" xfId="0" applyFont="1" applyProtection="1"/>
    <xf numFmtId="0" fontId="0" fillId="0" borderId="0" xfId="0" applyProtection="1"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</xf>
    <xf numFmtId="0" fontId="11" fillId="0" borderId="0" xfId="0" applyFont="1" applyAlignment="1" applyProtection="1">
      <alignment horizontal="right"/>
      <protection locked="0"/>
    </xf>
    <xf numFmtId="0" fontId="11" fillId="0" borderId="24" xfId="0" applyFon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2" fontId="0" fillId="0" borderId="24" xfId="0" applyNumberFormat="1" applyBorder="1" applyAlignment="1" applyProtection="1">
      <alignment horizontal="center"/>
    </xf>
    <xf numFmtId="165" fontId="0" fillId="0" borderId="24" xfId="0" applyNumberFormat="1" applyFill="1" applyBorder="1" applyAlignment="1" applyProtection="1">
      <alignment horizontal="center"/>
    </xf>
    <xf numFmtId="0" fontId="0" fillId="0" borderId="24" xfId="0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0" fillId="9" borderId="24" xfId="0" applyFill="1" applyBorder="1" applyAlignment="1" applyProtection="1">
      <alignment horizontal="center"/>
      <protection locked="0"/>
    </xf>
    <xf numFmtId="0" fontId="39" fillId="0" borderId="0" xfId="0" applyFont="1" applyFill="1" applyProtection="1">
      <protection locked="0"/>
    </xf>
    <xf numFmtId="0" fontId="11" fillId="0" borderId="9" xfId="0" applyFont="1" applyBorder="1" applyAlignment="1" applyProtection="1">
      <alignment horizontal="center" vertical="center"/>
    </xf>
    <xf numFmtId="0" fontId="0" fillId="0" borderId="24" xfId="0" applyFont="1" applyBorder="1" applyAlignment="1" applyProtection="1">
      <alignment horizont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8" borderId="24" xfId="0" applyFill="1" applyBorder="1" applyProtection="1">
      <protection locked="0"/>
    </xf>
    <xf numFmtId="0" fontId="11" fillId="8" borderId="24" xfId="0" applyFont="1" applyFill="1" applyBorder="1" applyAlignment="1" applyProtection="1">
      <alignment horizontal="left"/>
    </xf>
    <xf numFmtId="0" fontId="0" fillId="8" borderId="9" xfId="0" applyFill="1" applyBorder="1" applyAlignment="1" applyProtection="1">
      <alignment horizontal="center"/>
      <protection locked="0"/>
    </xf>
    <xf numFmtId="0" fontId="0" fillId="8" borderId="57" xfId="0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</xf>
    <xf numFmtId="0" fontId="0" fillId="0" borderId="57" xfId="0" applyFill="1" applyBorder="1" applyAlignment="1" applyProtection="1">
      <alignment horizontal="center"/>
    </xf>
    <xf numFmtId="0" fontId="42" fillId="0" borderId="0" xfId="0" applyFont="1" applyAlignment="1" applyProtection="1">
      <alignment horizontal="right"/>
    </xf>
    <xf numFmtId="0" fontId="42" fillId="0" borderId="0" xfId="0" applyFont="1" applyAlignment="1" applyProtection="1">
      <alignment horizontal="right"/>
      <protection locked="0"/>
    </xf>
    <xf numFmtId="0" fontId="42" fillId="0" borderId="0" xfId="0" applyFont="1" applyProtection="1">
      <protection locked="0"/>
    </xf>
    <xf numFmtId="0" fontId="43" fillId="0" borderId="24" xfId="0" applyFont="1" applyBorder="1" applyAlignment="1" applyProtection="1">
      <alignment horizontal="center"/>
    </xf>
    <xf numFmtId="2" fontId="11" fillId="6" borderId="24" xfId="0" applyNumberFormat="1" applyFont="1" applyFill="1" applyBorder="1" applyAlignment="1" applyProtection="1">
      <alignment horizontal="center"/>
    </xf>
    <xf numFmtId="2" fontId="0" fillId="0" borderId="24" xfId="0" applyNumberFormat="1" applyBorder="1" applyAlignment="1" applyProtection="1">
      <alignment horizontal="center"/>
    </xf>
    <xf numFmtId="0" fontId="0" fillId="10" borderId="0" xfId="0" applyFill="1"/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/>
    </xf>
    <xf numFmtId="0" fontId="39" fillId="0" borderId="12" xfId="0" applyFont="1" applyBorder="1" applyAlignment="1">
      <alignment horizontal="center"/>
    </xf>
    <xf numFmtId="0" fontId="35" fillId="0" borderId="0" xfId="0" applyFont="1" applyFill="1"/>
    <xf numFmtId="165" fontId="44" fillId="0" borderId="12" xfId="0" applyNumberFormat="1" applyFont="1" applyBorder="1" applyAlignment="1">
      <alignment horizontal="center"/>
    </xf>
    <xf numFmtId="0" fontId="11" fillId="14" borderId="53" xfId="0" applyFont="1" applyFill="1" applyBorder="1" applyAlignment="1">
      <alignment horizontal="center"/>
    </xf>
    <xf numFmtId="0" fontId="0" fillId="0" borderId="0" xfId="0" applyFill="1"/>
    <xf numFmtId="0" fontId="0" fillId="5" borderId="0" xfId="0" applyFill="1" applyAlignment="1">
      <alignment horizontal="left"/>
    </xf>
    <xf numFmtId="0" fontId="0" fillId="11" borderId="2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166" fontId="51" fillId="8" borderId="63" xfId="0" applyNumberFormat="1" applyFont="1" applyFill="1" applyBorder="1" applyAlignment="1">
      <alignment horizontal="center"/>
    </xf>
    <xf numFmtId="0" fontId="49" fillId="13" borderId="64" xfId="0" applyFont="1" applyFill="1" applyBorder="1" applyAlignment="1">
      <alignment horizontal="center"/>
    </xf>
    <xf numFmtId="0" fontId="54" fillId="5" borderId="0" xfId="0" applyFont="1" applyFill="1" applyAlignment="1">
      <alignment horizontal="left"/>
    </xf>
    <xf numFmtId="0" fontId="14" fillId="13" borderId="24" xfId="0" applyFont="1" applyFill="1" applyBorder="1" applyAlignment="1">
      <alignment horizontal="center"/>
    </xf>
    <xf numFmtId="0" fontId="48" fillId="13" borderId="24" xfId="0" applyFont="1" applyFill="1" applyBorder="1" applyAlignment="1">
      <alignment horizontal="center"/>
    </xf>
    <xf numFmtId="0" fontId="12" fillId="13" borderId="53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1" fillId="20" borderId="59" xfId="0" applyFont="1" applyFill="1" applyBorder="1" applyAlignment="1">
      <alignment horizontal="center"/>
    </xf>
    <xf numFmtId="0" fontId="11" fillId="20" borderId="60" xfId="0" applyFont="1" applyFill="1" applyBorder="1" applyAlignment="1">
      <alignment horizontal="center"/>
    </xf>
    <xf numFmtId="0" fontId="0" fillId="4" borderId="0" xfId="0" applyFill="1"/>
    <xf numFmtId="0" fontId="0" fillId="12" borderId="0" xfId="0" applyFill="1"/>
    <xf numFmtId="0" fontId="0" fillId="16" borderId="0" xfId="0" applyFill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27" xfId="0" applyFill="1" applyBorder="1" applyAlignment="1">
      <alignment horizontal="right"/>
    </xf>
    <xf numFmtId="2" fontId="0" fillId="15" borderId="56" xfId="0" applyNumberFormat="1" applyFill="1" applyBorder="1"/>
    <xf numFmtId="2" fontId="0" fillId="23" borderId="58" xfId="0" applyNumberFormat="1" applyFill="1" applyBorder="1"/>
    <xf numFmtId="2" fontId="0" fillId="24" borderId="58" xfId="0" applyNumberFormat="1" applyFill="1" applyBorder="1"/>
    <xf numFmtId="0" fontId="36" fillId="5" borderId="0" xfId="0" applyFont="1" applyFill="1" applyAlignment="1">
      <alignment horizontal="left"/>
    </xf>
    <xf numFmtId="0" fontId="31" fillId="5" borderId="0" xfId="0" applyFont="1" applyFill="1"/>
    <xf numFmtId="0" fontId="35" fillId="10" borderId="0" xfId="0" applyFont="1" applyFill="1"/>
    <xf numFmtId="0" fontId="35" fillId="12" borderId="0" xfId="0" applyFont="1" applyFill="1"/>
    <xf numFmtId="0" fontId="35" fillId="5" borderId="0" xfId="0" applyFont="1" applyFill="1"/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5" fillId="16" borderId="0" xfId="0" applyFont="1" applyFill="1"/>
    <xf numFmtId="0" fontId="11" fillId="15" borderId="67" xfId="0" applyFont="1" applyFill="1" applyBorder="1" applyAlignment="1">
      <alignment horizontal="center"/>
    </xf>
    <xf numFmtId="2" fontId="52" fillId="15" borderId="68" xfId="0" applyNumberFormat="1" applyFont="1" applyFill="1" applyBorder="1" applyAlignment="1">
      <alignment horizontal="center"/>
    </xf>
    <xf numFmtId="0" fontId="11" fillId="15" borderId="67" xfId="0" applyFont="1" applyFill="1" applyBorder="1" applyAlignment="1">
      <alignment horizontal="right"/>
    </xf>
    <xf numFmtId="2" fontId="52" fillId="15" borderId="69" xfId="1" applyNumberFormat="1" applyFont="1" applyFill="1" applyBorder="1" applyAlignment="1">
      <alignment horizontal="center"/>
    </xf>
    <xf numFmtId="0" fontId="12" fillId="15" borderId="67" xfId="0" applyFont="1" applyFill="1" applyBorder="1" applyAlignment="1">
      <alignment horizontal="center"/>
    </xf>
    <xf numFmtId="168" fontId="52" fillId="15" borderId="69" xfId="1" applyNumberFormat="1" applyFont="1" applyFill="1" applyBorder="1" applyAlignment="1">
      <alignment horizontal="center"/>
    </xf>
    <xf numFmtId="0" fontId="60" fillId="25" borderId="8" xfId="0" applyFont="1" applyFill="1" applyBorder="1" applyAlignment="1"/>
    <xf numFmtId="0" fontId="46" fillId="13" borderId="1" xfId="0" applyFont="1" applyFill="1" applyBorder="1" applyAlignment="1">
      <alignment horizontal="center"/>
    </xf>
    <xf numFmtId="0" fontId="11" fillId="20" borderId="74" xfId="0" applyFont="1" applyFill="1" applyBorder="1" applyAlignment="1">
      <alignment horizontal="center"/>
    </xf>
    <xf numFmtId="0" fontId="0" fillId="25" borderId="6" xfId="0" applyFill="1" applyBorder="1"/>
    <xf numFmtId="0" fontId="50" fillId="13" borderId="1" xfId="0" applyFont="1" applyFill="1" applyBorder="1" applyAlignment="1">
      <alignment horizontal="center"/>
    </xf>
    <xf numFmtId="0" fontId="11" fillId="20" borderId="75" xfId="0" applyFont="1" applyFill="1" applyBorder="1" applyAlignment="1">
      <alignment horizontal="center"/>
    </xf>
    <xf numFmtId="0" fontId="63" fillId="16" borderId="0" xfId="0" applyFont="1" applyFill="1" applyBorder="1" applyAlignment="1">
      <alignment vertical="center"/>
    </xf>
    <xf numFmtId="0" fontId="64" fillId="16" borderId="0" xfId="0" applyFont="1" applyFill="1" applyBorder="1" applyAlignment="1">
      <alignment vertical="center"/>
    </xf>
    <xf numFmtId="0" fontId="61" fillId="16" borderId="0" xfId="0" applyFont="1" applyFill="1" applyAlignment="1">
      <alignment vertical="center" textRotation="180"/>
    </xf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5" xfId="0" applyFill="1" applyBorder="1"/>
    <xf numFmtId="0" fontId="31" fillId="16" borderId="0" xfId="0" applyFont="1" applyFill="1" applyBorder="1"/>
    <xf numFmtId="0" fontId="0" fillId="16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59" fillId="18" borderId="76" xfId="0" applyFont="1" applyFill="1" applyBorder="1" applyAlignment="1">
      <alignment horizontal="center"/>
    </xf>
    <xf numFmtId="0" fontId="59" fillId="18" borderId="77" xfId="0" applyFont="1" applyFill="1" applyBorder="1" applyAlignment="1">
      <alignment horizontal="center"/>
    </xf>
    <xf numFmtId="0" fontId="58" fillId="18" borderId="80" xfId="0" applyFont="1" applyFill="1" applyBorder="1" applyAlignment="1">
      <alignment horizontal="right"/>
    </xf>
    <xf numFmtId="0" fontId="0" fillId="21" borderId="81" xfId="0" applyFill="1" applyBorder="1" applyAlignment="1">
      <alignment horizontal="center" vertical="center"/>
    </xf>
    <xf numFmtId="10" fontId="55" fillId="21" borderId="82" xfId="0" applyNumberFormat="1" applyFont="1" applyFill="1" applyBorder="1"/>
    <xf numFmtId="0" fontId="0" fillId="19" borderId="83" xfId="0" applyFill="1" applyBorder="1" applyAlignment="1">
      <alignment horizontal="center" vertical="center"/>
    </xf>
    <xf numFmtId="10" fontId="55" fillId="19" borderId="82" xfId="0" applyNumberFormat="1" applyFont="1" applyFill="1" applyBorder="1"/>
    <xf numFmtId="0" fontId="0" fillId="22" borderId="84" xfId="0" applyFill="1" applyBorder="1" applyAlignment="1">
      <alignment horizontal="center" vertical="center"/>
    </xf>
    <xf numFmtId="0" fontId="0" fillId="22" borderId="85" xfId="0" applyFill="1" applyBorder="1" applyAlignment="1">
      <alignment horizontal="center" vertical="center"/>
    </xf>
    <xf numFmtId="0" fontId="0" fillId="22" borderId="86" xfId="0" applyFill="1" applyBorder="1" applyAlignment="1">
      <alignment horizontal="center" vertical="center"/>
    </xf>
    <xf numFmtId="10" fontId="55" fillId="22" borderId="88" xfId="0" applyNumberFormat="1" applyFont="1" applyFill="1" applyBorder="1"/>
    <xf numFmtId="0" fontId="11" fillId="17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169" fontId="0" fillId="18" borderId="0" xfId="0" applyNumberFormat="1" applyFill="1" applyBorder="1"/>
    <xf numFmtId="0" fontId="11" fillId="4" borderId="89" xfId="0" applyFont="1" applyFill="1" applyBorder="1" applyAlignment="1">
      <alignment horizontal="left" vertical="center"/>
    </xf>
    <xf numFmtId="0" fontId="11" fillId="3" borderId="65" xfId="0" applyFont="1" applyFill="1" applyBorder="1" applyAlignment="1">
      <alignment horizontal="right" vertical="center"/>
    </xf>
    <xf numFmtId="0" fontId="11" fillId="3" borderId="41" xfId="0" applyFont="1" applyFill="1" applyBorder="1" applyAlignment="1">
      <alignment horizontal="left" vertical="center"/>
    </xf>
    <xf numFmtId="0" fontId="11" fillId="17" borderId="41" xfId="0" applyFont="1" applyFill="1" applyBorder="1" applyAlignment="1">
      <alignment horizontal="left" vertical="center"/>
    </xf>
    <xf numFmtId="169" fontId="0" fillId="18" borderId="42" xfId="0" applyNumberFormat="1" applyFill="1" applyBorder="1"/>
    <xf numFmtId="0" fontId="11" fillId="4" borderId="41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4" borderId="45" xfId="0" applyFont="1" applyFill="1" applyBorder="1" applyAlignment="1">
      <alignment horizontal="right" vertical="center"/>
    </xf>
    <xf numFmtId="0" fontId="53" fillId="25" borderId="71" xfId="0" applyFont="1" applyFill="1" applyBorder="1" applyAlignment="1">
      <alignment horizontal="left" vertical="center"/>
    </xf>
    <xf numFmtId="0" fontId="60" fillId="25" borderId="73" xfId="0" applyFont="1" applyFill="1" applyBorder="1" applyAlignment="1">
      <alignment vertical="center"/>
    </xf>
    <xf numFmtId="0" fontId="60" fillId="25" borderId="7" xfId="0" applyFont="1" applyFill="1" applyBorder="1" applyAlignment="1">
      <alignment vertical="center"/>
    </xf>
    <xf numFmtId="0" fontId="60" fillId="25" borderId="8" xfId="0" applyFont="1" applyFill="1" applyBorder="1" applyAlignment="1">
      <alignment vertical="center"/>
    </xf>
    <xf numFmtId="0" fontId="48" fillId="25" borderId="1" xfId="0" applyFont="1" applyFill="1" applyBorder="1" applyAlignment="1">
      <alignment horizontal="right" vertical="center"/>
    </xf>
    <xf numFmtId="0" fontId="0" fillId="25" borderId="6" xfId="0" applyFill="1" applyBorder="1" applyAlignment="1">
      <alignment horizontal="right" vertical="center"/>
    </xf>
    <xf numFmtId="0" fontId="48" fillId="25" borderId="8" xfId="0" applyFont="1" applyFill="1" applyBorder="1" applyAlignment="1">
      <alignment horizontal="right" vertical="center"/>
    </xf>
    <xf numFmtId="0" fontId="53" fillId="25" borderId="3" xfId="0" applyFont="1" applyFill="1" applyBorder="1" applyAlignment="1">
      <alignment horizontal="left" vertical="center"/>
    </xf>
    <xf numFmtId="0" fontId="55" fillId="25" borderId="3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center" vertical="top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4" xfId="0" applyFont="1" applyBorder="1" applyAlignment="1">
      <alignment horizontal="left" vertical="top" wrapText="1"/>
    </xf>
    <xf numFmtId="0" fontId="21" fillId="0" borderId="32" xfId="0" applyFont="1" applyBorder="1" applyAlignment="1">
      <alignment horizontal="left" vertical="top" wrapText="1"/>
    </xf>
    <xf numFmtId="0" fontId="21" fillId="0" borderId="35" xfId="0" applyFont="1" applyBorder="1" applyAlignment="1">
      <alignment horizontal="left" vertical="top" wrapText="1"/>
    </xf>
    <xf numFmtId="0" fontId="21" fillId="0" borderId="23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25" xfId="0" applyFont="1" applyBorder="1" applyAlignment="1">
      <alignment horizontal="left" vertical="top" wrapText="1"/>
    </xf>
    <xf numFmtId="0" fontId="21" fillId="0" borderId="27" xfId="0" applyFont="1" applyBorder="1" applyAlignment="1">
      <alignment horizontal="left" vertical="top" wrapText="1"/>
    </xf>
    <xf numFmtId="0" fontId="21" fillId="0" borderId="28" xfId="0" applyFont="1" applyBorder="1" applyAlignment="1">
      <alignment horizontal="left" vertical="top" wrapText="1"/>
    </xf>
    <xf numFmtId="0" fontId="21" fillId="0" borderId="34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1" fillId="0" borderId="35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right" vertical="top"/>
    </xf>
    <xf numFmtId="0" fontId="23" fillId="0" borderId="15" xfId="0" applyFont="1" applyBorder="1" applyAlignment="1">
      <alignment horizontal="right" vertical="top"/>
    </xf>
    <xf numFmtId="0" fontId="22" fillId="0" borderId="34" xfId="0" applyFont="1" applyBorder="1" applyAlignment="1">
      <alignment horizontal="left" vertical="top" wrapText="1"/>
    </xf>
    <xf numFmtId="0" fontId="22" fillId="0" borderId="32" xfId="0" applyFont="1" applyBorder="1" applyAlignment="1">
      <alignment horizontal="left" vertical="top" wrapText="1"/>
    </xf>
    <xf numFmtId="0" fontId="22" fillId="0" borderId="25" xfId="0" applyFont="1" applyBorder="1" applyAlignment="1">
      <alignment horizontal="left" vertical="top" wrapText="1"/>
    </xf>
    <xf numFmtId="0" fontId="22" fillId="0" borderId="27" xfId="0" applyFont="1" applyBorder="1" applyAlignment="1">
      <alignment horizontal="left" vertical="top" wrapText="1"/>
    </xf>
    <xf numFmtId="0" fontId="22" fillId="0" borderId="28" xfId="0" applyFont="1" applyBorder="1" applyAlignment="1">
      <alignment horizontal="left" vertical="top" wrapText="1"/>
    </xf>
    <xf numFmtId="0" fontId="24" fillId="0" borderId="25" xfId="0" applyFont="1" applyBorder="1" applyAlignment="1">
      <alignment horizontal="left" vertical="center"/>
    </xf>
    <xf numFmtId="0" fontId="24" fillId="0" borderId="27" xfId="0" applyFont="1" applyBorder="1" applyAlignment="1">
      <alignment horizontal="left" vertical="center"/>
    </xf>
    <xf numFmtId="0" fontId="19" fillId="0" borderId="29" xfId="0" applyFont="1" applyBorder="1" applyAlignment="1">
      <alignment horizontal="right" vertical="center"/>
    </xf>
    <xf numFmtId="0" fontId="19" fillId="0" borderId="30" xfId="0" applyFont="1" applyBorder="1" applyAlignment="1">
      <alignment horizontal="right" vertical="center"/>
    </xf>
    <xf numFmtId="0" fontId="19" fillId="0" borderId="36" xfId="0" applyFont="1" applyBorder="1" applyAlignment="1">
      <alignment horizontal="right" vertical="center"/>
    </xf>
    <xf numFmtId="0" fontId="19" fillId="0" borderId="37" xfId="0" applyFont="1" applyBorder="1" applyAlignment="1">
      <alignment horizontal="right" vertical="center"/>
    </xf>
    <xf numFmtId="0" fontId="21" fillId="0" borderId="39" xfId="0" applyFont="1" applyBorder="1" applyAlignment="1">
      <alignment horizontal="left" vertical="top" wrapText="1"/>
    </xf>
    <xf numFmtId="0" fontId="21" fillId="0" borderId="41" xfId="0" applyFont="1" applyBorder="1" applyAlignment="1">
      <alignment horizontal="left" vertical="top" wrapText="1"/>
    </xf>
    <xf numFmtId="0" fontId="21" fillId="0" borderId="43" xfId="0" applyFont="1" applyBorder="1" applyAlignment="1">
      <alignment horizontal="left" vertical="top" wrapText="1"/>
    </xf>
    <xf numFmtId="0" fontId="21" fillId="0" borderId="40" xfId="0" applyFont="1" applyBorder="1" applyAlignment="1">
      <alignment horizontal="left" vertical="center"/>
    </xf>
    <xf numFmtId="0" fontId="25" fillId="0" borderId="0" xfId="0" applyFont="1" applyBorder="1" applyAlignment="1">
      <alignment horizontal="right" vertical="top"/>
    </xf>
    <xf numFmtId="0" fontId="25" fillId="0" borderId="42" xfId="0" applyFont="1" applyBorder="1" applyAlignment="1">
      <alignment horizontal="right" vertical="top"/>
    </xf>
    <xf numFmtId="0" fontId="22" fillId="0" borderId="39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left" vertical="top" wrapText="1"/>
    </xf>
    <xf numFmtId="0" fontId="23" fillId="0" borderId="27" xfId="0" applyFont="1" applyBorder="1" applyAlignment="1">
      <alignment horizontal="right" vertical="top"/>
    </xf>
    <xf numFmtId="0" fontId="23" fillId="0" borderId="44" xfId="0" applyFont="1" applyBorder="1" applyAlignment="1">
      <alignment horizontal="right" vertical="top"/>
    </xf>
    <xf numFmtId="0" fontId="24" fillId="0" borderId="34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4" fillId="0" borderId="40" xfId="0" applyFont="1" applyBorder="1" applyAlignment="1">
      <alignment horizontal="left" vertical="center"/>
    </xf>
    <xf numFmtId="0" fontId="21" fillId="0" borderId="5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3" fillId="0" borderId="30" xfId="0" applyFont="1" applyBorder="1" applyAlignment="1">
      <alignment horizontal="right" vertical="top"/>
    </xf>
    <xf numFmtId="0" fontId="23" fillId="0" borderId="31" xfId="0" applyFont="1" applyBorder="1" applyAlignment="1">
      <alignment horizontal="right" vertical="top"/>
    </xf>
    <xf numFmtId="0" fontId="21" fillId="0" borderId="39" xfId="0" applyFont="1" applyBorder="1" applyAlignment="1">
      <alignment horizontal="center" vertical="top" wrapText="1"/>
    </xf>
    <xf numFmtId="0" fontId="21" fillId="0" borderId="32" xfId="0" applyFont="1" applyBorder="1" applyAlignment="1">
      <alignment horizontal="center" vertical="top" wrapText="1"/>
    </xf>
    <xf numFmtId="0" fontId="21" fillId="0" borderId="35" xfId="0" applyFont="1" applyBorder="1" applyAlignment="1">
      <alignment horizontal="center" vertical="top" wrapText="1"/>
    </xf>
    <xf numFmtId="0" fontId="21" fillId="0" borderId="43" xfId="0" applyFont="1" applyBorder="1" applyAlignment="1">
      <alignment horizontal="center" vertical="top" wrapText="1"/>
    </xf>
    <xf numFmtId="0" fontId="21" fillId="0" borderId="27" xfId="0" applyFont="1" applyBorder="1" applyAlignment="1">
      <alignment horizontal="center" vertical="top" wrapText="1"/>
    </xf>
    <xf numFmtId="0" fontId="21" fillId="0" borderId="28" xfId="0" applyFont="1" applyBorder="1" applyAlignment="1">
      <alignment horizontal="center" vertical="top" wrapText="1"/>
    </xf>
    <xf numFmtId="0" fontId="23" fillId="0" borderId="25" xfId="0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23" fillId="0" borderId="32" xfId="0" applyFont="1" applyBorder="1" applyAlignment="1">
      <alignment horizontal="center" vertical="top"/>
    </xf>
    <xf numFmtId="0" fontId="23" fillId="0" borderId="27" xfId="0" applyFont="1" applyBorder="1" applyAlignment="1">
      <alignment horizontal="center" vertical="top"/>
    </xf>
    <xf numFmtId="0" fontId="22" fillId="0" borderId="27" xfId="0" applyFont="1" applyBorder="1" applyAlignment="1">
      <alignment horizontal="right" vertical="top"/>
    </xf>
    <xf numFmtId="0" fontId="22" fillId="0" borderId="44" xfId="0" applyFont="1" applyBorder="1" applyAlignment="1">
      <alignment horizontal="right" vertical="top"/>
    </xf>
    <xf numFmtId="0" fontId="22" fillId="0" borderId="39" xfId="0" applyFont="1" applyBorder="1" applyAlignment="1">
      <alignment horizontal="center" vertical="top" wrapText="1"/>
    </xf>
    <xf numFmtId="0" fontId="22" fillId="0" borderId="32" xfId="0" applyFont="1" applyBorder="1" applyAlignment="1">
      <alignment horizontal="center" vertical="top" wrapText="1"/>
    </xf>
    <xf numFmtId="0" fontId="22" fillId="0" borderId="35" xfId="0" applyFont="1" applyBorder="1" applyAlignment="1">
      <alignment horizontal="center" vertical="top" wrapText="1"/>
    </xf>
    <xf numFmtId="0" fontId="22" fillId="0" borderId="41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top" wrapText="1"/>
    </xf>
    <xf numFmtId="0" fontId="22" fillId="0" borderId="15" xfId="0" applyFont="1" applyBorder="1" applyAlignment="1">
      <alignment horizontal="center" vertical="top" wrapText="1"/>
    </xf>
    <xf numFmtId="0" fontId="21" fillId="0" borderId="50" xfId="0" applyFont="1" applyBorder="1" applyAlignment="1">
      <alignment horizontal="center"/>
    </xf>
    <xf numFmtId="0" fontId="21" fillId="0" borderId="51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6" fillId="0" borderId="39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49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6" xfId="0" applyFont="1" applyBorder="1" applyAlignment="1">
      <alignment horizontal="center" vertical="center"/>
    </xf>
    <xf numFmtId="0" fontId="25" fillId="0" borderId="25" xfId="0" applyFont="1" applyBorder="1" applyAlignment="1">
      <alignment horizontal="left" vertical="center" wrapText="1"/>
    </xf>
    <xf numFmtId="0" fontId="25" fillId="0" borderId="27" xfId="0" applyFont="1" applyBorder="1" applyAlignment="1">
      <alignment horizontal="left" vertical="center" wrapText="1"/>
    </xf>
    <xf numFmtId="0" fontId="25" fillId="0" borderId="28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23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 wrapText="1"/>
    </xf>
    <xf numFmtId="0" fontId="11" fillId="0" borderId="34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25" fillId="0" borderId="34" xfId="0" applyFont="1" applyBorder="1" applyAlignment="1">
      <alignment horizontal="left" vertical="center"/>
    </xf>
    <xf numFmtId="0" fontId="25" fillId="0" borderId="32" xfId="0" applyFont="1" applyBorder="1" applyAlignment="1">
      <alignment horizontal="left" vertical="center"/>
    </xf>
    <xf numFmtId="0" fontId="11" fillId="0" borderId="29" xfId="0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5" fillId="0" borderId="32" xfId="0" applyFont="1" applyBorder="1" applyAlignment="1">
      <alignment horizontal="right" vertical="center"/>
    </xf>
    <xf numFmtId="0" fontId="25" fillId="0" borderId="35" xfId="0" applyFont="1" applyBorder="1" applyAlignment="1">
      <alignment horizontal="right" vertical="center"/>
    </xf>
    <xf numFmtId="0" fontId="25" fillId="0" borderId="23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25" fillId="0" borderId="15" xfId="0" applyFont="1" applyBorder="1" applyAlignment="1">
      <alignment horizontal="left" vertical="top" wrapText="1"/>
    </xf>
    <xf numFmtId="0" fontId="47" fillId="4" borderId="0" xfId="0" applyFont="1" applyFill="1" applyBorder="1" applyAlignment="1">
      <alignment horizontal="left"/>
    </xf>
    <xf numFmtId="0" fontId="11" fillId="14" borderId="53" xfId="0" applyFont="1" applyFill="1" applyBorder="1" applyAlignment="1">
      <alignment horizontal="center"/>
    </xf>
    <xf numFmtId="0" fontId="11" fillId="20" borderId="61" xfId="0" applyFont="1" applyFill="1" applyBorder="1" applyAlignment="1">
      <alignment horizontal="center"/>
    </xf>
    <xf numFmtId="0" fontId="11" fillId="20" borderId="62" xfId="0" applyFont="1" applyFill="1" applyBorder="1" applyAlignment="1">
      <alignment horizontal="center"/>
    </xf>
    <xf numFmtId="0" fontId="56" fillId="10" borderId="0" xfId="2" applyFont="1" applyFill="1" applyAlignment="1">
      <alignment horizontal="right"/>
    </xf>
    <xf numFmtId="0" fontId="48" fillId="25" borderId="72" xfId="0" applyFont="1" applyFill="1" applyBorder="1" applyAlignment="1">
      <alignment horizontal="right" vertical="center"/>
    </xf>
    <xf numFmtId="0" fontId="48" fillId="25" borderId="70" xfId="0" applyFont="1" applyFill="1" applyBorder="1" applyAlignment="1">
      <alignment horizontal="right" vertical="center"/>
    </xf>
    <xf numFmtId="0" fontId="67" fillId="12" borderId="0" xfId="2" applyFont="1" applyFill="1" applyAlignment="1">
      <alignment horizontal="center"/>
    </xf>
    <xf numFmtId="0" fontId="56" fillId="5" borderId="0" xfId="2" applyFont="1" applyFill="1" applyAlignment="1">
      <alignment horizontal="center"/>
    </xf>
    <xf numFmtId="0" fontId="62" fillId="16" borderId="4" xfId="0" applyFont="1" applyFill="1" applyBorder="1" applyAlignment="1">
      <alignment horizontal="right" vertical="center" textRotation="90" wrapText="1"/>
    </xf>
    <xf numFmtId="0" fontId="61" fillId="16" borderId="0" xfId="0" applyFont="1" applyFill="1" applyAlignment="1">
      <alignment horizontal="center" vertical="top" textRotation="180"/>
    </xf>
    <xf numFmtId="0" fontId="36" fillId="10" borderId="0" xfId="0" applyFont="1" applyFill="1" applyAlignment="1">
      <alignment horizontal="left"/>
    </xf>
    <xf numFmtId="169" fontId="66" fillId="4" borderId="65" xfId="0" applyNumberFormat="1" applyFont="1" applyFill="1" applyBorder="1" applyAlignment="1">
      <alignment horizontal="left" vertical="center"/>
    </xf>
    <xf numFmtId="169" fontId="66" fillId="4" borderId="90" xfId="0" applyNumberFormat="1" applyFont="1" applyFill="1" applyBorder="1" applyAlignment="1">
      <alignment horizontal="left" vertical="center"/>
    </xf>
    <xf numFmtId="169" fontId="66" fillId="4" borderId="0" xfId="0" applyNumberFormat="1" applyFont="1" applyFill="1" applyBorder="1" applyAlignment="1">
      <alignment horizontal="left" vertical="center"/>
    </xf>
    <xf numFmtId="169" fontId="66" fillId="4" borderId="42" xfId="0" applyNumberFormat="1" applyFont="1" applyFill="1" applyBorder="1" applyAlignment="1">
      <alignment horizontal="left" vertical="center"/>
    </xf>
    <xf numFmtId="169" fontId="65" fillId="3" borderId="0" xfId="0" applyNumberFormat="1" applyFont="1" applyFill="1" applyBorder="1" applyAlignment="1">
      <alignment horizontal="left" vertical="center"/>
    </xf>
    <xf numFmtId="169" fontId="65" fillId="3" borderId="42" xfId="0" applyNumberFormat="1" applyFont="1" applyFill="1" applyBorder="1" applyAlignment="1">
      <alignment horizontal="left" vertical="center"/>
    </xf>
    <xf numFmtId="169" fontId="65" fillId="3" borderId="45" xfId="0" applyNumberFormat="1" applyFont="1" applyFill="1" applyBorder="1" applyAlignment="1">
      <alignment horizontal="left" vertical="center"/>
    </xf>
    <xf numFmtId="169" fontId="65" fillId="3" borderId="48" xfId="0" applyNumberFormat="1" applyFont="1" applyFill="1" applyBorder="1" applyAlignment="1">
      <alignment horizontal="left" vertical="center"/>
    </xf>
    <xf numFmtId="0" fontId="13" fillId="12" borderId="0" xfId="0" applyFont="1" applyFill="1" applyAlignment="1">
      <alignment horizontal="left"/>
    </xf>
    <xf numFmtId="0" fontId="57" fillId="18" borderId="78" xfId="0" applyFont="1" applyFill="1" applyBorder="1" applyAlignment="1">
      <alignment horizontal="center"/>
    </xf>
    <xf numFmtId="0" fontId="57" fillId="18" borderId="79" xfId="0" applyFont="1" applyFill="1" applyBorder="1" applyAlignment="1">
      <alignment horizontal="center"/>
    </xf>
    <xf numFmtId="164" fontId="3" fillId="22" borderId="87" xfId="0" applyNumberFormat="1" applyFont="1" applyFill="1" applyBorder="1" applyAlignment="1">
      <alignment horizontal="center"/>
    </xf>
    <xf numFmtId="164" fontId="3" fillId="22" borderId="85" xfId="0" applyNumberFormat="1" applyFont="1" applyFill="1" applyBorder="1" applyAlignment="1">
      <alignment horizontal="center"/>
    </xf>
    <xf numFmtId="164" fontId="3" fillId="19" borderId="54" xfId="0" applyNumberFormat="1" applyFont="1" applyFill="1" applyBorder="1" applyAlignment="1">
      <alignment horizontal="center"/>
    </xf>
    <xf numFmtId="164" fontId="3" fillId="19" borderId="11" xfId="0" applyNumberFormat="1" applyFont="1" applyFill="1" applyBorder="1" applyAlignment="1">
      <alignment horizontal="center"/>
    </xf>
    <xf numFmtId="164" fontId="3" fillId="21" borderId="20" xfId="0" applyNumberFormat="1" applyFont="1" applyFill="1" applyBorder="1" applyAlignment="1">
      <alignment horizontal="center"/>
    </xf>
    <xf numFmtId="164" fontId="3" fillId="21" borderId="2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right" vertical="center"/>
    </xf>
    <xf numFmtId="165" fontId="13" fillId="0" borderId="5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3" fillId="0" borderId="0" xfId="0" applyNumberFormat="1" applyFont="1" applyBorder="1" applyAlignment="1">
      <alignment horizontal="right" vertical="center"/>
    </xf>
    <xf numFmtId="164" fontId="13" fillId="0" borderId="5" xfId="0" applyNumberFormat="1" applyFont="1" applyBorder="1" applyAlignment="1">
      <alignment horizontal="right" vertical="center"/>
    </xf>
    <xf numFmtId="0" fontId="31" fillId="2" borderId="1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8" fillId="0" borderId="6" xfId="0" applyFont="1" applyBorder="1" applyAlignment="1">
      <alignment horizontal="left"/>
    </xf>
    <xf numFmtId="0" fontId="38" fillId="0" borderId="7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2" fontId="0" fillId="0" borderId="24" xfId="0" applyNumberFormat="1" applyBorder="1" applyAlignment="1" applyProtection="1">
      <alignment horizontal="center"/>
    </xf>
    <xf numFmtId="0" fontId="11" fillId="0" borderId="24" xfId="0" applyFont="1" applyBorder="1" applyAlignment="1" applyProtection="1">
      <alignment horizontal="left"/>
    </xf>
    <xf numFmtId="0" fontId="11" fillId="0" borderId="9" xfId="0" applyFont="1" applyBorder="1" applyAlignment="1" applyProtection="1">
      <alignment horizontal="left"/>
    </xf>
    <xf numFmtId="0" fontId="11" fillId="0" borderId="11" xfId="0" applyFont="1" applyBorder="1" applyAlignment="1" applyProtection="1">
      <alignment horizontal="left"/>
    </xf>
    <xf numFmtId="0" fontId="11" fillId="0" borderId="10" xfId="0" applyFont="1" applyBorder="1" applyAlignment="1" applyProtection="1">
      <alignment horizontal="left"/>
    </xf>
    <xf numFmtId="0" fontId="0" fillId="0" borderId="0" xfId="0" applyAlignment="1">
      <alignment horizontal="right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11" fillId="0" borderId="20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7" fillId="0" borderId="0" xfId="0" applyFont="1" applyAlignment="1"/>
    <xf numFmtId="0" fontId="11" fillId="0" borderId="0" xfId="0" applyFont="1" applyAlignme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ECFCE"/>
      <color rgb="FFFF5050"/>
      <color rgb="FFFFFF66"/>
      <color rgb="FFFFFF99"/>
      <color rgb="FFFFFF00"/>
      <color rgb="FFDEDEDE"/>
      <color rgb="FFE1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169333</xdr:colOff>
      <xdr:row>0</xdr:row>
      <xdr:rowOff>84668</xdr:rowOff>
    </xdr:from>
    <xdr:to>
      <xdr:col>1</xdr:col>
      <xdr:colOff>401107</xdr:colOff>
      <xdr:row>1</xdr:row>
      <xdr:rowOff>137585</xdr:rowOff>
    </xdr:to>
    <xdr:pic>
      <xdr:nvPicPr>
        <xdr:cNvPr id="2" name="Picture 1" descr="NPco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33" y="84668"/>
          <a:ext cx="708024" cy="443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169333</xdr:colOff>
      <xdr:row>0</xdr:row>
      <xdr:rowOff>84668</xdr:rowOff>
    </xdr:from>
    <xdr:to>
      <xdr:col>1</xdr:col>
      <xdr:colOff>401107</xdr:colOff>
      <xdr:row>1</xdr:row>
      <xdr:rowOff>137585</xdr:rowOff>
    </xdr:to>
    <xdr:pic>
      <xdr:nvPicPr>
        <xdr:cNvPr id="2" name="Picture 1" descr="NPco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33" y="84668"/>
          <a:ext cx="708024" cy="443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169333</xdr:colOff>
      <xdr:row>0</xdr:row>
      <xdr:rowOff>84668</xdr:rowOff>
    </xdr:from>
    <xdr:to>
      <xdr:col>1</xdr:col>
      <xdr:colOff>401107</xdr:colOff>
      <xdr:row>1</xdr:row>
      <xdr:rowOff>137585</xdr:rowOff>
    </xdr:to>
    <xdr:pic>
      <xdr:nvPicPr>
        <xdr:cNvPr id="2" name="Picture 1" descr="NPco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33" y="84668"/>
          <a:ext cx="708024" cy="443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169333</xdr:colOff>
      <xdr:row>0</xdr:row>
      <xdr:rowOff>84668</xdr:rowOff>
    </xdr:from>
    <xdr:to>
      <xdr:col>1</xdr:col>
      <xdr:colOff>401107</xdr:colOff>
      <xdr:row>1</xdr:row>
      <xdr:rowOff>137585</xdr:rowOff>
    </xdr:to>
    <xdr:pic>
      <xdr:nvPicPr>
        <xdr:cNvPr id="2" name="Picture 1" descr="NPco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33" y="84668"/>
          <a:ext cx="708024" cy="443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cprod.nicepak.com/mc/index.cfm?infocard_id=FK7WNHZ5CFGGDEIVIG" TargetMode="External"/><Relationship Id="rId2" Type="http://schemas.openxmlformats.org/officeDocument/2006/relationships/hyperlink" Target="http://mcprod.nicepak.com/mc/index.cfm?infocard_id=FK7WNHZ5CFGGDEIVIG" TargetMode="External"/><Relationship Id="rId1" Type="http://schemas.openxmlformats.org/officeDocument/2006/relationships/hyperlink" Target="http://mcprod.nicepak.com/mc/index.cfm?infocard_id=FK7WNHZ5CFGGDEIVIG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89"/>
  <sheetViews>
    <sheetView showGridLines="0" view="pageLayout" topLeftCell="A55" zoomScale="110" zoomScaleNormal="100" zoomScalePageLayoutView="110" workbookViewId="0">
      <selection activeCell="A83" sqref="A83:D85"/>
    </sheetView>
  </sheetViews>
  <sheetFormatPr defaultRowHeight="14.25" x14ac:dyDescent="0.2"/>
  <cols>
    <col min="1" max="1" width="9.85546875" style="79" customWidth="1"/>
    <col min="2" max="2" width="9.140625" style="79"/>
    <col min="3" max="3" width="11.5703125" style="79" customWidth="1"/>
    <col min="4" max="4" width="16.7109375" style="79" customWidth="1"/>
    <col min="5" max="5" width="7.28515625" style="79" customWidth="1"/>
    <col min="6" max="6" width="16.28515625" style="79" customWidth="1"/>
    <col min="7" max="7" width="24.85546875" style="79" customWidth="1"/>
    <col min="8" max="9" width="9.140625" style="79"/>
    <col min="10" max="10" width="10.5703125" style="79" customWidth="1"/>
    <col min="11" max="11" width="9.140625" style="79"/>
    <col min="12" max="12" width="11" style="79" customWidth="1"/>
    <col min="13" max="13" width="16.7109375" style="79" customWidth="1"/>
    <col min="14" max="14" width="7.28515625" style="79" customWidth="1"/>
    <col min="15" max="15" width="16.28515625" style="79" customWidth="1"/>
    <col min="16" max="16" width="24.85546875" style="79" customWidth="1"/>
    <col min="17" max="16384" width="9.140625" style="79"/>
  </cols>
  <sheetData>
    <row r="1" spans="1:7" ht="20.25" customHeight="1" thickTop="1" thickBot="1" x14ac:dyDescent="0.3">
      <c r="A1" s="344" t="s">
        <v>87</v>
      </c>
      <c r="B1" s="345"/>
      <c r="C1" s="345"/>
      <c r="D1" s="345"/>
      <c r="E1" s="81"/>
      <c r="F1" s="144" t="s">
        <v>2</v>
      </c>
      <c r="G1" s="82" t="s">
        <v>88</v>
      </c>
    </row>
    <row r="2" spans="1:7" ht="15" customHeight="1" x14ac:dyDescent="0.2">
      <c r="A2" s="364" t="s">
        <v>93</v>
      </c>
      <c r="B2" s="365"/>
      <c r="C2" s="365"/>
      <c r="D2" s="366"/>
      <c r="E2" s="328" t="s">
        <v>95</v>
      </c>
      <c r="F2" s="329"/>
      <c r="G2" s="349"/>
    </row>
    <row r="3" spans="1:7" ht="14.25" customHeight="1" thickBot="1" x14ac:dyDescent="0.25">
      <c r="A3" s="367"/>
      <c r="B3" s="368"/>
      <c r="C3" s="368"/>
      <c r="D3" s="369"/>
      <c r="E3" s="331" t="s">
        <v>113</v>
      </c>
      <c r="F3" s="332"/>
      <c r="G3" s="83" t="s">
        <v>158</v>
      </c>
    </row>
    <row r="4" spans="1:7" ht="13.5" customHeight="1" thickBot="1" x14ac:dyDescent="0.25">
      <c r="A4" s="376" t="s">
        <v>118</v>
      </c>
      <c r="B4" s="377"/>
      <c r="C4" s="377"/>
      <c r="D4" s="378"/>
      <c r="E4" s="84" t="s">
        <v>90</v>
      </c>
      <c r="F4" s="354" t="s">
        <v>91</v>
      </c>
      <c r="G4" s="355"/>
    </row>
    <row r="5" spans="1:7" ht="16.5" customHeight="1" thickBot="1" x14ac:dyDescent="0.25">
      <c r="A5" s="379"/>
      <c r="B5" s="380"/>
      <c r="C5" s="380"/>
      <c r="D5" s="381"/>
      <c r="E5" s="123" t="s">
        <v>160</v>
      </c>
      <c r="F5" s="80"/>
      <c r="G5" s="152" t="s">
        <v>244</v>
      </c>
    </row>
    <row r="6" spans="1:7" ht="9.75" customHeight="1" thickBot="1" x14ac:dyDescent="0.25">
      <c r="A6" s="98"/>
      <c r="B6" s="99"/>
      <c r="C6" s="99"/>
      <c r="D6" s="100"/>
      <c r="E6" s="356" t="s">
        <v>245</v>
      </c>
      <c r="F6" s="357"/>
      <c r="G6" s="358"/>
    </row>
    <row r="7" spans="1:7" ht="15.75" customHeight="1" x14ac:dyDescent="0.2">
      <c r="A7" s="136" t="s">
        <v>97</v>
      </c>
      <c r="B7" s="135" t="s">
        <v>248</v>
      </c>
      <c r="C7" s="80"/>
      <c r="D7" s="140"/>
      <c r="E7" s="139" t="s">
        <v>246</v>
      </c>
      <c r="G7" s="141" t="s">
        <v>247</v>
      </c>
    </row>
    <row r="8" spans="1:7" ht="19.5" customHeight="1" thickBot="1" x14ac:dyDescent="0.25">
      <c r="A8" s="137" t="s">
        <v>98</v>
      </c>
      <c r="B8" s="157" t="s">
        <v>249</v>
      </c>
      <c r="C8" s="85"/>
      <c r="D8" s="101"/>
      <c r="E8" s="89"/>
      <c r="F8" s="85"/>
      <c r="G8" s="86"/>
    </row>
    <row r="9" spans="1:7" ht="15.75" thickTop="1" thickBot="1" x14ac:dyDescent="0.25">
      <c r="A9" s="382" t="s">
        <v>164</v>
      </c>
      <c r="B9" s="383"/>
      <c r="C9" s="383"/>
      <c r="D9" s="383"/>
      <c r="E9" s="383"/>
      <c r="F9" s="383"/>
      <c r="G9" s="384"/>
    </row>
    <row r="10" spans="1:7" ht="15" thickTop="1" x14ac:dyDescent="0.2"/>
    <row r="11" spans="1:7" ht="15" thickBot="1" x14ac:dyDescent="0.25"/>
    <row r="12" spans="1:7" ht="17.25" thickTop="1" thickBot="1" x14ac:dyDescent="0.3">
      <c r="A12" s="344" t="s">
        <v>87</v>
      </c>
      <c r="B12" s="345"/>
      <c r="C12" s="345"/>
      <c r="D12" s="345"/>
      <c r="E12" s="81"/>
      <c r="F12" s="148" t="s">
        <v>2</v>
      </c>
      <c r="G12" s="82" t="s">
        <v>88</v>
      </c>
    </row>
    <row r="13" spans="1:7" x14ac:dyDescent="0.2">
      <c r="A13" s="364" t="s">
        <v>93</v>
      </c>
      <c r="B13" s="365"/>
      <c r="C13" s="365"/>
      <c r="D13" s="366"/>
      <c r="E13" s="328" t="s">
        <v>95</v>
      </c>
      <c r="F13" s="329"/>
      <c r="G13" s="349"/>
    </row>
    <row r="14" spans="1:7" ht="15" thickBot="1" x14ac:dyDescent="0.25">
      <c r="A14" s="367"/>
      <c r="B14" s="368"/>
      <c r="C14" s="368"/>
      <c r="D14" s="369"/>
      <c r="E14" s="331" t="s">
        <v>161</v>
      </c>
      <c r="F14" s="332"/>
      <c r="G14" s="83" t="s">
        <v>179</v>
      </c>
    </row>
    <row r="15" spans="1:7" ht="15" thickBot="1" x14ac:dyDescent="0.25">
      <c r="A15" s="376" t="s">
        <v>118</v>
      </c>
      <c r="B15" s="377"/>
      <c r="C15" s="377"/>
      <c r="D15" s="378"/>
      <c r="E15" s="84" t="s">
        <v>90</v>
      </c>
      <c r="F15" s="354" t="s">
        <v>91</v>
      </c>
      <c r="G15" s="355"/>
    </row>
    <row r="16" spans="1:7" ht="15" thickBot="1" x14ac:dyDescent="0.25">
      <c r="A16" s="379"/>
      <c r="B16" s="380"/>
      <c r="C16" s="380"/>
      <c r="D16" s="381"/>
      <c r="E16" s="123" t="s">
        <v>160</v>
      </c>
      <c r="F16" s="80"/>
      <c r="G16" s="152" t="s">
        <v>178</v>
      </c>
    </row>
    <row r="17" spans="1:7" ht="15" thickBot="1" x14ac:dyDescent="0.25">
      <c r="A17" s="98"/>
      <c r="B17" s="99"/>
      <c r="C17" s="99"/>
      <c r="D17" s="100"/>
      <c r="E17" s="356" t="s">
        <v>117</v>
      </c>
      <c r="F17" s="357"/>
      <c r="G17" s="358"/>
    </row>
    <row r="18" spans="1:7" ht="15" customHeight="1" x14ac:dyDescent="0.2">
      <c r="A18" s="385"/>
      <c r="B18" s="386"/>
      <c r="C18" s="386"/>
      <c r="D18" s="387"/>
      <c r="E18" s="139" t="s">
        <v>176</v>
      </c>
      <c r="G18" s="141" t="s">
        <v>177</v>
      </c>
    </row>
    <row r="19" spans="1:7" ht="15.75" customHeight="1" thickBot="1" x14ac:dyDescent="0.25">
      <c r="A19" s="388"/>
      <c r="B19" s="389"/>
      <c r="C19" s="389"/>
      <c r="D19" s="390"/>
      <c r="E19" s="89"/>
      <c r="F19" s="85"/>
      <c r="G19" s="86"/>
    </row>
    <row r="20" spans="1:7" ht="15.75" thickTop="1" thickBot="1" x14ac:dyDescent="0.25">
      <c r="A20" s="382" t="s">
        <v>164</v>
      </c>
      <c r="B20" s="383"/>
      <c r="C20" s="383"/>
      <c r="D20" s="383"/>
      <c r="E20" s="383"/>
      <c r="F20" s="383"/>
      <c r="G20" s="384"/>
    </row>
    <row r="21" spans="1:7" ht="15" thickTop="1" x14ac:dyDescent="0.2"/>
    <row r="22" spans="1:7" ht="15" thickBot="1" x14ac:dyDescent="0.25"/>
    <row r="23" spans="1:7" ht="17.25" thickTop="1" thickBot="1" x14ac:dyDescent="0.3">
      <c r="A23" s="344" t="s">
        <v>87</v>
      </c>
      <c r="B23" s="345"/>
      <c r="C23" s="345"/>
      <c r="D23" s="345"/>
      <c r="E23" s="81"/>
      <c r="F23" s="183" t="s">
        <v>2</v>
      </c>
      <c r="G23" s="82" t="s">
        <v>88</v>
      </c>
    </row>
    <row r="24" spans="1:7" x14ac:dyDescent="0.2">
      <c r="A24" s="364" t="s">
        <v>93</v>
      </c>
      <c r="B24" s="365"/>
      <c r="C24" s="365"/>
      <c r="D24" s="366"/>
      <c r="E24" s="328" t="s">
        <v>95</v>
      </c>
      <c r="F24" s="329"/>
      <c r="G24" s="349"/>
    </row>
    <row r="25" spans="1:7" ht="15" thickBot="1" x14ac:dyDescent="0.25">
      <c r="A25" s="367"/>
      <c r="B25" s="368"/>
      <c r="C25" s="368"/>
      <c r="D25" s="369"/>
      <c r="E25" s="331" t="s">
        <v>161</v>
      </c>
      <c r="F25" s="332"/>
      <c r="G25" s="83" t="s">
        <v>158</v>
      </c>
    </row>
    <row r="26" spans="1:7" ht="15" thickBot="1" x14ac:dyDescent="0.25">
      <c r="A26" s="376" t="s">
        <v>118</v>
      </c>
      <c r="B26" s="377"/>
      <c r="C26" s="377"/>
      <c r="D26" s="378"/>
      <c r="E26" s="84" t="s">
        <v>90</v>
      </c>
      <c r="F26" s="354" t="s">
        <v>91</v>
      </c>
      <c r="G26" s="355"/>
    </row>
    <row r="27" spans="1:7" ht="15" thickBot="1" x14ac:dyDescent="0.25">
      <c r="A27" s="379"/>
      <c r="B27" s="380"/>
      <c r="C27" s="380"/>
      <c r="D27" s="381"/>
      <c r="E27" s="123" t="s">
        <v>160</v>
      </c>
      <c r="F27" s="80"/>
      <c r="G27" s="88" t="s">
        <v>159</v>
      </c>
    </row>
    <row r="28" spans="1:7" ht="15" thickBot="1" x14ac:dyDescent="0.25">
      <c r="A28" s="98"/>
      <c r="B28" s="99"/>
      <c r="C28" s="99"/>
      <c r="D28" s="100"/>
      <c r="E28" s="356" t="s">
        <v>117</v>
      </c>
      <c r="F28" s="357"/>
      <c r="G28" s="358"/>
    </row>
    <row r="29" spans="1:7" x14ac:dyDescent="0.2">
      <c r="A29" s="136" t="s">
        <v>97</v>
      </c>
      <c r="B29" s="135" t="s">
        <v>154</v>
      </c>
      <c r="C29" s="80"/>
      <c r="D29" s="140" t="s">
        <v>155</v>
      </c>
      <c r="E29" s="139" t="s">
        <v>163</v>
      </c>
      <c r="G29" s="141" t="s">
        <v>162</v>
      </c>
    </row>
    <row r="30" spans="1:7" ht="15" thickBot="1" x14ac:dyDescent="0.25">
      <c r="A30" s="137" t="s">
        <v>98</v>
      </c>
      <c r="B30" s="138" t="s">
        <v>156</v>
      </c>
      <c r="C30" s="85"/>
      <c r="D30" s="101" t="s">
        <v>157</v>
      </c>
      <c r="E30" s="89"/>
      <c r="F30" s="85"/>
      <c r="G30" s="86"/>
    </row>
    <row r="31" spans="1:7" ht="15.75" thickTop="1" thickBot="1" x14ac:dyDescent="0.25">
      <c r="A31" s="359" t="s">
        <v>164</v>
      </c>
      <c r="B31" s="360"/>
      <c r="C31" s="360"/>
      <c r="D31" s="360"/>
      <c r="E31" s="360"/>
      <c r="F31" s="360"/>
      <c r="G31" s="361"/>
    </row>
    <row r="32" spans="1:7" ht="15" thickTop="1" x14ac:dyDescent="0.2"/>
    <row r="33" spans="1:7" ht="40.5" customHeight="1" x14ac:dyDescent="0.2"/>
    <row r="34" spans="1:7" ht="15" thickBot="1" x14ac:dyDescent="0.25"/>
    <row r="35" spans="1:7" ht="17.25" thickTop="1" thickBot="1" x14ac:dyDescent="0.3">
      <c r="A35" s="344" t="s">
        <v>242</v>
      </c>
      <c r="B35" s="345"/>
      <c r="C35" s="345"/>
      <c r="D35" s="345"/>
      <c r="E35" s="81"/>
      <c r="F35" s="125" t="s">
        <v>2</v>
      </c>
      <c r="G35" s="119" t="s">
        <v>237</v>
      </c>
    </row>
    <row r="36" spans="1:7" x14ac:dyDescent="0.2">
      <c r="A36" s="346" t="s">
        <v>239</v>
      </c>
      <c r="B36" s="320"/>
      <c r="C36" s="320"/>
      <c r="D36" s="321"/>
      <c r="E36" s="328" t="s">
        <v>95</v>
      </c>
      <c r="F36" s="329"/>
      <c r="G36" s="349"/>
    </row>
    <row r="37" spans="1:7" x14ac:dyDescent="0.2">
      <c r="A37" s="347"/>
      <c r="B37" s="323"/>
      <c r="C37" s="323"/>
      <c r="D37" s="324"/>
      <c r="E37" s="331" t="s">
        <v>120</v>
      </c>
      <c r="F37" s="332"/>
      <c r="G37" s="83" t="s">
        <v>222</v>
      </c>
    </row>
    <row r="38" spans="1:7" ht="15" thickBot="1" x14ac:dyDescent="0.25">
      <c r="A38" s="348"/>
      <c r="B38" s="326"/>
      <c r="C38" s="326"/>
      <c r="D38" s="327"/>
      <c r="E38" s="121" t="s">
        <v>121</v>
      </c>
      <c r="F38" s="350" t="s">
        <v>223</v>
      </c>
      <c r="G38" s="351"/>
    </row>
    <row r="39" spans="1:7" ht="15" thickBot="1" x14ac:dyDescent="0.25">
      <c r="A39" s="352" t="s">
        <v>240</v>
      </c>
      <c r="B39" s="336"/>
      <c r="C39" s="336"/>
      <c r="D39" s="336"/>
      <c r="E39" s="340" t="s">
        <v>122</v>
      </c>
      <c r="F39" s="341"/>
      <c r="G39" s="147" t="s">
        <v>123</v>
      </c>
    </row>
    <row r="40" spans="1:7" ht="23.25" customHeight="1" thickBot="1" x14ac:dyDescent="0.25">
      <c r="A40" s="353"/>
      <c r="B40" s="338"/>
      <c r="C40" s="338"/>
      <c r="D40" s="339"/>
      <c r="E40" s="123" t="s">
        <v>96</v>
      </c>
      <c r="F40" s="118"/>
      <c r="G40" s="146" t="s">
        <v>238</v>
      </c>
    </row>
    <row r="41" spans="1:7" ht="15" thickBot="1" x14ac:dyDescent="0.25">
      <c r="A41" s="117" t="s">
        <v>97</v>
      </c>
      <c r="B41" s="145"/>
      <c r="C41" s="362" t="s">
        <v>241</v>
      </c>
      <c r="D41" s="363"/>
      <c r="E41" s="179" t="s">
        <v>119</v>
      </c>
      <c r="F41" s="180"/>
      <c r="G41" s="146" t="s">
        <v>238</v>
      </c>
    </row>
    <row r="42" spans="1:7" ht="15" thickBot="1" x14ac:dyDescent="0.25">
      <c r="A42" s="316" t="s">
        <v>165</v>
      </c>
      <c r="B42" s="317"/>
      <c r="C42" s="317"/>
      <c r="D42" s="317"/>
      <c r="E42" s="317"/>
      <c r="F42" s="317"/>
      <c r="G42" s="318"/>
    </row>
    <row r="45" spans="1:7" ht="15" thickBot="1" x14ac:dyDescent="0.25"/>
    <row r="46" spans="1:7" ht="17.25" thickTop="1" thickBot="1" x14ac:dyDescent="0.3">
      <c r="A46" s="344" t="s">
        <v>221</v>
      </c>
      <c r="B46" s="345"/>
      <c r="C46" s="345"/>
      <c r="D46" s="345"/>
      <c r="E46" s="81"/>
      <c r="F46" s="177" t="s">
        <v>2</v>
      </c>
      <c r="G46" s="119" t="s">
        <v>228</v>
      </c>
    </row>
    <row r="47" spans="1:7" x14ac:dyDescent="0.2">
      <c r="A47" s="346" t="s">
        <v>226</v>
      </c>
      <c r="B47" s="320"/>
      <c r="C47" s="320"/>
      <c r="D47" s="321"/>
      <c r="E47" s="328" t="s">
        <v>95</v>
      </c>
      <c r="F47" s="329"/>
      <c r="G47" s="349"/>
    </row>
    <row r="48" spans="1:7" x14ac:dyDescent="0.2">
      <c r="A48" s="347"/>
      <c r="B48" s="323"/>
      <c r="C48" s="323"/>
      <c r="D48" s="324"/>
      <c r="E48" s="331" t="s">
        <v>120</v>
      </c>
      <c r="F48" s="332"/>
      <c r="G48" s="83" t="s">
        <v>222</v>
      </c>
    </row>
    <row r="49" spans="1:7" ht="15" thickBot="1" x14ac:dyDescent="0.25">
      <c r="A49" s="348"/>
      <c r="B49" s="326"/>
      <c r="C49" s="326"/>
      <c r="D49" s="327"/>
      <c r="E49" s="121" t="s">
        <v>121</v>
      </c>
      <c r="F49" s="350" t="s">
        <v>223</v>
      </c>
      <c r="G49" s="351"/>
    </row>
    <row r="50" spans="1:7" ht="15" thickBot="1" x14ac:dyDescent="0.25">
      <c r="A50" s="352" t="s">
        <v>227</v>
      </c>
      <c r="B50" s="336"/>
      <c r="C50" s="336"/>
      <c r="D50" s="336"/>
      <c r="E50" s="340" t="s">
        <v>122</v>
      </c>
      <c r="F50" s="341"/>
      <c r="G50" s="147" t="s">
        <v>123</v>
      </c>
    </row>
    <row r="51" spans="1:7" ht="21.75" customHeight="1" thickBot="1" x14ac:dyDescent="0.25">
      <c r="A51" s="353"/>
      <c r="B51" s="338"/>
      <c r="C51" s="338"/>
      <c r="D51" s="339"/>
      <c r="E51" s="123" t="s">
        <v>96</v>
      </c>
      <c r="F51" s="118"/>
      <c r="G51" s="146" t="s">
        <v>224</v>
      </c>
    </row>
    <row r="52" spans="1:7" ht="15" thickBot="1" x14ac:dyDescent="0.25">
      <c r="A52" s="117" t="s">
        <v>97</v>
      </c>
      <c r="B52" s="145"/>
      <c r="C52" s="362" t="s">
        <v>225</v>
      </c>
      <c r="D52" s="363"/>
      <c r="E52" s="120" t="s">
        <v>119</v>
      </c>
      <c r="F52" s="124"/>
      <c r="G52" s="178" t="s">
        <v>224</v>
      </c>
    </row>
    <row r="53" spans="1:7" ht="15" thickBot="1" x14ac:dyDescent="0.25">
      <c r="A53" s="316" t="s">
        <v>165</v>
      </c>
      <c r="B53" s="317"/>
      <c r="C53" s="317"/>
      <c r="D53" s="317"/>
      <c r="E53" s="317"/>
      <c r="F53" s="317"/>
      <c r="G53" s="318"/>
    </row>
    <row r="55" spans="1:7" ht="93" customHeight="1" x14ac:dyDescent="0.2"/>
    <row r="56" spans="1:7" ht="15" thickBot="1" x14ac:dyDescent="0.25"/>
    <row r="57" spans="1:7" ht="17.25" thickTop="1" thickBot="1" x14ac:dyDescent="0.3">
      <c r="A57" s="344" t="s">
        <v>111</v>
      </c>
      <c r="B57" s="345"/>
      <c r="C57" s="345"/>
      <c r="D57" s="345"/>
      <c r="E57" s="81"/>
      <c r="F57" s="183" t="s">
        <v>2</v>
      </c>
      <c r="G57" s="82" t="s">
        <v>108</v>
      </c>
    </row>
    <row r="58" spans="1:7" x14ac:dyDescent="0.2">
      <c r="A58" s="346" t="s">
        <v>104</v>
      </c>
      <c r="B58" s="320"/>
      <c r="C58" s="320"/>
      <c r="D58" s="321"/>
      <c r="E58" s="328" t="s">
        <v>95</v>
      </c>
      <c r="F58" s="329"/>
      <c r="G58" s="349"/>
    </row>
    <row r="59" spans="1:7" x14ac:dyDescent="0.2">
      <c r="A59" s="347"/>
      <c r="B59" s="323"/>
      <c r="C59" s="323"/>
      <c r="D59" s="324"/>
      <c r="E59" s="331" t="s">
        <v>94</v>
      </c>
      <c r="F59" s="332"/>
      <c r="G59" s="83" t="s">
        <v>89</v>
      </c>
    </row>
    <row r="60" spans="1:7" ht="15" thickBot="1" x14ac:dyDescent="0.25">
      <c r="A60" s="348"/>
      <c r="B60" s="326"/>
      <c r="C60" s="326"/>
      <c r="D60" s="327"/>
      <c r="E60" s="84" t="s">
        <v>103</v>
      </c>
      <c r="F60" s="374" t="s">
        <v>102</v>
      </c>
      <c r="G60" s="375"/>
    </row>
    <row r="61" spans="1:7" x14ac:dyDescent="0.2">
      <c r="A61" s="352" t="s">
        <v>112</v>
      </c>
      <c r="B61" s="336"/>
      <c r="C61" s="336"/>
      <c r="D61" s="336"/>
      <c r="E61" s="91" t="s">
        <v>96</v>
      </c>
      <c r="F61" s="80"/>
      <c r="G61" s="94"/>
    </row>
    <row r="62" spans="1:7" ht="15" thickBot="1" x14ac:dyDescent="0.25">
      <c r="A62" s="353"/>
      <c r="B62" s="338"/>
      <c r="C62" s="338"/>
      <c r="D62" s="339"/>
      <c r="E62" s="370" t="s">
        <v>107</v>
      </c>
      <c r="F62" s="371"/>
      <c r="G62" s="92"/>
    </row>
    <row r="63" spans="1:7" x14ac:dyDescent="0.2">
      <c r="A63" s="90" t="s">
        <v>97</v>
      </c>
      <c r="B63" s="372" t="s">
        <v>105</v>
      </c>
      <c r="C63" s="372"/>
      <c r="D63" s="87"/>
      <c r="E63" s="91" t="s">
        <v>99</v>
      </c>
      <c r="F63" s="93"/>
      <c r="G63" s="94"/>
    </row>
    <row r="64" spans="1:7" ht="15" thickBot="1" x14ac:dyDescent="0.25">
      <c r="A64" s="95" t="s">
        <v>98</v>
      </c>
      <c r="B64" s="373" t="s">
        <v>106</v>
      </c>
      <c r="C64" s="373"/>
      <c r="D64" s="96"/>
      <c r="E64" s="370" t="s">
        <v>110</v>
      </c>
      <c r="F64" s="371"/>
      <c r="G64" s="97"/>
    </row>
    <row r="65" spans="1:7" ht="15" thickBot="1" x14ac:dyDescent="0.25">
      <c r="A65" s="359" t="s">
        <v>109</v>
      </c>
      <c r="B65" s="360"/>
      <c r="C65" s="360"/>
      <c r="D65" s="360"/>
      <c r="E65" s="360"/>
      <c r="F65" s="360"/>
      <c r="G65" s="361"/>
    </row>
    <row r="66" spans="1:7" ht="15" thickTop="1" x14ac:dyDescent="0.2"/>
    <row r="71" spans="1:7" ht="15" thickBot="1" x14ac:dyDescent="0.25"/>
    <row r="72" spans="1:7" ht="16.5" thickBot="1" x14ac:dyDescent="0.3">
      <c r="A72" s="342" t="s">
        <v>210</v>
      </c>
      <c r="B72" s="343"/>
      <c r="C72" s="343"/>
      <c r="D72" s="343"/>
      <c r="E72" s="131"/>
      <c r="F72" s="184" t="s">
        <v>2</v>
      </c>
      <c r="G72" s="132" t="s">
        <v>254</v>
      </c>
    </row>
    <row r="73" spans="1:7" x14ac:dyDescent="0.2">
      <c r="A73" s="319" t="s">
        <v>251</v>
      </c>
      <c r="B73" s="320"/>
      <c r="C73" s="320"/>
      <c r="D73" s="321"/>
      <c r="E73" s="328" t="s">
        <v>95</v>
      </c>
      <c r="F73" s="329"/>
      <c r="G73" s="330"/>
    </row>
    <row r="74" spans="1:7" x14ac:dyDescent="0.2">
      <c r="A74" s="322"/>
      <c r="B74" s="323"/>
      <c r="C74" s="323"/>
      <c r="D74" s="324"/>
      <c r="E74" s="331" t="s">
        <v>120</v>
      </c>
      <c r="F74" s="332"/>
      <c r="G74" s="133" t="s">
        <v>222</v>
      </c>
    </row>
    <row r="75" spans="1:7" ht="15" thickBot="1" x14ac:dyDescent="0.25">
      <c r="A75" s="325"/>
      <c r="B75" s="326"/>
      <c r="C75" s="326"/>
      <c r="D75" s="327"/>
      <c r="E75" s="121" t="s">
        <v>121</v>
      </c>
      <c r="F75" s="333" t="s">
        <v>207</v>
      </c>
      <c r="G75" s="334"/>
    </row>
    <row r="76" spans="1:7" ht="15" thickBot="1" x14ac:dyDescent="0.25">
      <c r="A76" s="335" t="s">
        <v>250</v>
      </c>
      <c r="B76" s="336"/>
      <c r="C76" s="336"/>
      <c r="D76" s="336"/>
      <c r="E76" s="340" t="s">
        <v>122</v>
      </c>
      <c r="F76" s="341"/>
      <c r="G76" s="122" t="s">
        <v>123</v>
      </c>
    </row>
    <row r="77" spans="1:7" ht="26.25" customHeight="1" thickBot="1" x14ac:dyDescent="0.25">
      <c r="A77" s="337"/>
      <c r="B77" s="338"/>
      <c r="C77" s="338"/>
      <c r="D77" s="339"/>
      <c r="E77" s="174" t="s">
        <v>96</v>
      </c>
      <c r="F77" s="175"/>
      <c r="G77" s="176" t="s">
        <v>253</v>
      </c>
    </row>
    <row r="78" spans="1:7" ht="15" thickBot="1" x14ac:dyDescent="0.25">
      <c r="A78" s="171" t="s">
        <v>97</v>
      </c>
      <c r="B78" s="315"/>
      <c r="C78" s="315"/>
      <c r="D78" s="116" t="s">
        <v>252</v>
      </c>
      <c r="E78" s="120" t="s">
        <v>119</v>
      </c>
      <c r="F78" s="124"/>
      <c r="G78" s="134" t="s">
        <v>253</v>
      </c>
    </row>
    <row r="79" spans="1:7" ht="15" thickBot="1" x14ac:dyDescent="0.25">
      <c r="A79" s="316" t="s">
        <v>208</v>
      </c>
      <c r="B79" s="317"/>
      <c r="C79" s="317"/>
      <c r="D79" s="317"/>
      <c r="E79" s="317"/>
      <c r="F79" s="317"/>
      <c r="G79" s="318"/>
    </row>
    <row r="81" spans="1:7" ht="15" thickBot="1" x14ac:dyDescent="0.25"/>
    <row r="82" spans="1:7" ht="16.5" thickBot="1" x14ac:dyDescent="0.3">
      <c r="A82" s="342" t="s">
        <v>235</v>
      </c>
      <c r="B82" s="343"/>
      <c r="C82" s="343"/>
      <c r="D82" s="343"/>
      <c r="E82" s="131"/>
      <c r="F82" s="184" t="s">
        <v>2</v>
      </c>
      <c r="G82" s="132" t="s">
        <v>236</v>
      </c>
    </row>
    <row r="83" spans="1:7" x14ac:dyDescent="0.2">
      <c r="A83" s="319" t="s">
        <v>234</v>
      </c>
      <c r="B83" s="320"/>
      <c r="C83" s="320"/>
      <c r="D83" s="321"/>
      <c r="E83" s="328" t="s">
        <v>95</v>
      </c>
      <c r="F83" s="329"/>
      <c r="G83" s="330"/>
    </row>
    <row r="84" spans="1:7" x14ac:dyDescent="0.2">
      <c r="A84" s="322"/>
      <c r="B84" s="323"/>
      <c r="C84" s="323"/>
      <c r="D84" s="324"/>
      <c r="E84" s="331" t="s">
        <v>120</v>
      </c>
      <c r="F84" s="332"/>
      <c r="G84" s="133" t="s">
        <v>222</v>
      </c>
    </row>
    <row r="85" spans="1:7" ht="15" thickBot="1" x14ac:dyDescent="0.25">
      <c r="A85" s="325"/>
      <c r="B85" s="326"/>
      <c r="C85" s="326"/>
      <c r="D85" s="327"/>
      <c r="E85" s="121" t="s">
        <v>121</v>
      </c>
      <c r="F85" s="333" t="s">
        <v>229</v>
      </c>
      <c r="G85" s="334"/>
    </row>
    <row r="86" spans="1:7" ht="15" thickBot="1" x14ac:dyDescent="0.25">
      <c r="A86" s="335" t="s">
        <v>233</v>
      </c>
      <c r="B86" s="336"/>
      <c r="C86" s="336"/>
      <c r="D86" s="336"/>
      <c r="E86" s="340" t="s">
        <v>122</v>
      </c>
      <c r="F86" s="341"/>
      <c r="G86" s="122" t="s">
        <v>123</v>
      </c>
    </row>
    <row r="87" spans="1:7" ht="28.5" customHeight="1" thickBot="1" x14ac:dyDescent="0.25">
      <c r="A87" s="337"/>
      <c r="B87" s="338"/>
      <c r="C87" s="338"/>
      <c r="D87" s="339"/>
      <c r="E87" s="174" t="s">
        <v>96</v>
      </c>
      <c r="F87" s="175"/>
      <c r="G87" s="176" t="s">
        <v>230</v>
      </c>
    </row>
    <row r="88" spans="1:7" ht="18" customHeight="1" thickBot="1" x14ac:dyDescent="0.25">
      <c r="A88" s="171" t="s">
        <v>232</v>
      </c>
      <c r="B88" s="315"/>
      <c r="C88" s="315"/>
      <c r="D88" s="116" t="s">
        <v>231</v>
      </c>
      <c r="E88" s="120" t="s">
        <v>119</v>
      </c>
      <c r="F88" s="124"/>
      <c r="G88" s="134" t="s">
        <v>230</v>
      </c>
    </row>
    <row r="89" spans="1:7" ht="15" thickBot="1" x14ac:dyDescent="0.25">
      <c r="A89" s="316" t="s">
        <v>208</v>
      </c>
      <c r="B89" s="317"/>
      <c r="C89" s="317"/>
      <c r="D89" s="317"/>
      <c r="E89" s="317"/>
      <c r="F89" s="317"/>
      <c r="G89" s="318"/>
    </row>
  </sheetData>
  <mergeCells count="72">
    <mergeCell ref="E17:G17"/>
    <mergeCell ref="A20:G20"/>
    <mergeCell ref="A18:D19"/>
    <mergeCell ref="A12:D12"/>
    <mergeCell ref="A13:D14"/>
    <mergeCell ref="E13:G13"/>
    <mergeCell ref="E14:F14"/>
    <mergeCell ref="A15:D16"/>
    <mergeCell ref="F15:G15"/>
    <mergeCell ref="E6:G6"/>
    <mergeCell ref="A9:G9"/>
    <mergeCell ref="A1:D1"/>
    <mergeCell ref="A2:D3"/>
    <mergeCell ref="E2:G2"/>
    <mergeCell ref="E3:F3"/>
    <mergeCell ref="A4:D5"/>
    <mergeCell ref="F4:G4"/>
    <mergeCell ref="A65:G65"/>
    <mergeCell ref="A23:D23"/>
    <mergeCell ref="A24:D25"/>
    <mergeCell ref="E24:G24"/>
    <mergeCell ref="E25:F25"/>
    <mergeCell ref="A61:D62"/>
    <mergeCell ref="E62:F62"/>
    <mergeCell ref="B63:C63"/>
    <mergeCell ref="B64:C64"/>
    <mergeCell ref="E64:F64"/>
    <mergeCell ref="A57:D57"/>
    <mergeCell ref="A58:D60"/>
    <mergeCell ref="E58:G58"/>
    <mergeCell ref="E59:F59"/>
    <mergeCell ref="F60:G60"/>
    <mergeCell ref="A26:D27"/>
    <mergeCell ref="F26:G26"/>
    <mergeCell ref="E28:G28"/>
    <mergeCell ref="A31:G31"/>
    <mergeCell ref="C52:D52"/>
    <mergeCell ref="A42:G42"/>
    <mergeCell ref="A35:D35"/>
    <mergeCell ref="A36:D38"/>
    <mergeCell ref="E36:G36"/>
    <mergeCell ref="E37:F37"/>
    <mergeCell ref="F38:G38"/>
    <mergeCell ref="A39:D40"/>
    <mergeCell ref="E39:F39"/>
    <mergeCell ref="C41:D41"/>
    <mergeCell ref="A53:G53"/>
    <mergeCell ref="A46:D46"/>
    <mergeCell ref="A47:D49"/>
    <mergeCell ref="E47:G47"/>
    <mergeCell ref="E48:F48"/>
    <mergeCell ref="F49:G49"/>
    <mergeCell ref="A50:D51"/>
    <mergeCell ref="E50:F50"/>
    <mergeCell ref="A72:D72"/>
    <mergeCell ref="A73:D75"/>
    <mergeCell ref="E73:G73"/>
    <mergeCell ref="E74:F74"/>
    <mergeCell ref="F75:G75"/>
    <mergeCell ref="A76:D77"/>
    <mergeCell ref="E76:F76"/>
    <mergeCell ref="B78:C78"/>
    <mergeCell ref="A79:G79"/>
    <mergeCell ref="A82:D82"/>
    <mergeCell ref="B88:C88"/>
    <mergeCell ref="A89:G89"/>
    <mergeCell ref="A83:D85"/>
    <mergeCell ref="E83:G83"/>
    <mergeCell ref="E84:F84"/>
    <mergeCell ref="F85:G85"/>
    <mergeCell ref="A86:D87"/>
    <mergeCell ref="E86:F86"/>
  </mergeCells>
  <pageMargins left="0.7" right="0.7" top="0.75" bottom="0.75" header="0.3" footer="0.3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showGridLines="0" view="pageLayout" zoomScaleNormal="100" workbookViewId="0">
      <selection activeCell="E20" sqref="E20"/>
    </sheetView>
  </sheetViews>
  <sheetFormatPr defaultRowHeight="15" x14ac:dyDescent="0.25"/>
  <cols>
    <col min="2" max="2" width="20.140625" customWidth="1"/>
    <col min="3" max="3" width="12.42578125" customWidth="1"/>
    <col min="4" max="4" width="5.140625" customWidth="1"/>
    <col min="5" max="5" width="21.42578125" customWidth="1"/>
    <col min="6" max="6" width="2.85546875" customWidth="1"/>
    <col min="7" max="7" width="5.5703125" customWidth="1"/>
    <col min="8" max="8" width="9.7109375" customWidth="1"/>
  </cols>
  <sheetData>
    <row r="1" spans="1:8" ht="22.5" customHeight="1" thickBot="1" x14ac:dyDescent="0.3">
      <c r="A1" s="25"/>
      <c r="B1" s="498" t="s">
        <v>74</v>
      </c>
      <c r="C1" s="498"/>
      <c r="D1" s="498"/>
      <c r="E1" s="498"/>
      <c r="F1" s="498"/>
      <c r="G1" s="498"/>
      <c r="H1" s="499"/>
    </row>
    <row r="2" spans="1:8" x14ac:dyDescent="0.25">
      <c r="B2" s="218" t="s">
        <v>2</v>
      </c>
      <c r="C2" s="110" t="s">
        <v>320</v>
      </c>
      <c r="D2" s="27"/>
      <c r="G2" s="218" t="s">
        <v>15</v>
      </c>
      <c r="H2" s="217" t="s">
        <v>321</v>
      </c>
    </row>
    <row r="3" spans="1:8" ht="7.5" customHeight="1" thickBot="1" x14ac:dyDescent="0.3"/>
    <row r="4" spans="1:8" x14ac:dyDescent="0.25">
      <c r="B4" s="500" t="s">
        <v>17</v>
      </c>
      <c r="C4" s="501"/>
      <c r="D4" s="501"/>
      <c r="E4" s="501"/>
      <c r="F4" s="501"/>
      <c r="G4" s="501"/>
      <c r="H4" s="502"/>
    </row>
    <row r="5" spans="1:8" x14ac:dyDescent="0.25">
      <c r="B5" s="28" t="s">
        <v>18</v>
      </c>
      <c r="C5" s="29">
        <v>5.0060000000000002</v>
      </c>
      <c r="D5" s="30" t="s">
        <v>19</v>
      </c>
      <c r="E5" s="3"/>
      <c r="F5" s="3"/>
      <c r="G5" s="3"/>
      <c r="H5" s="31"/>
    </row>
    <row r="6" spans="1:8" x14ac:dyDescent="0.25">
      <c r="B6" s="28" t="s">
        <v>20</v>
      </c>
      <c r="C6" s="32">
        <v>0</v>
      </c>
      <c r="D6" s="33" t="s">
        <v>21</v>
      </c>
      <c r="E6" s="3"/>
      <c r="F6" s="3"/>
      <c r="G6" s="3"/>
      <c r="H6" s="31"/>
    </row>
    <row r="7" spans="1:8" ht="15.75" thickBot="1" x14ac:dyDescent="0.3">
      <c r="B7" s="34" t="s">
        <v>22</v>
      </c>
      <c r="C7" s="35">
        <v>14</v>
      </c>
      <c r="D7" s="36" t="s">
        <v>21</v>
      </c>
      <c r="E7" s="37" t="s">
        <v>23</v>
      </c>
      <c r="F7" s="503">
        <f>C7-C6</f>
        <v>14</v>
      </c>
      <c r="G7" s="503"/>
      <c r="H7" s="38" t="s">
        <v>21</v>
      </c>
    </row>
    <row r="8" spans="1:8" ht="15.75" thickBot="1" x14ac:dyDescent="0.3"/>
    <row r="9" spans="1:8" x14ac:dyDescent="0.25">
      <c r="B9" s="504" t="s">
        <v>24</v>
      </c>
      <c r="C9" s="505"/>
      <c r="D9" s="505"/>
      <c r="E9" s="505"/>
      <c r="F9" s="505"/>
      <c r="G9" s="505"/>
      <c r="H9" s="506"/>
    </row>
    <row r="10" spans="1:8" x14ac:dyDescent="0.25">
      <c r="B10" s="28" t="s">
        <v>18</v>
      </c>
      <c r="C10" s="29">
        <v>5.0728</v>
      </c>
      <c r="D10" s="30" t="s">
        <v>19</v>
      </c>
      <c r="E10" s="3"/>
      <c r="F10" s="3"/>
      <c r="G10" s="3"/>
      <c r="H10" s="31"/>
    </row>
    <row r="11" spans="1:8" x14ac:dyDescent="0.25">
      <c r="B11" s="28" t="s">
        <v>20</v>
      </c>
      <c r="C11" s="32">
        <v>12.5</v>
      </c>
      <c r="D11" s="33" t="s">
        <v>21</v>
      </c>
      <c r="E11" s="39"/>
      <c r="F11" s="40"/>
      <c r="G11" s="40"/>
      <c r="H11" s="31"/>
    </row>
    <row r="12" spans="1:8" ht="15.75" thickBot="1" x14ac:dyDescent="0.3">
      <c r="B12" s="34" t="s">
        <v>22</v>
      </c>
      <c r="C12" s="35">
        <v>26.5</v>
      </c>
      <c r="D12" s="36" t="s">
        <v>21</v>
      </c>
      <c r="E12" s="37" t="s">
        <v>23</v>
      </c>
      <c r="F12" s="503">
        <f>C12-C11</f>
        <v>14</v>
      </c>
      <c r="G12" s="503"/>
      <c r="H12" s="38" t="s">
        <v>21</v>
      </c>
    </row>
    <row r="13" spans="1:8" ht="8.25" customHeight="1" x14ac:dyDescent="0.25"/>
    <row r="14" spans="1:8" x14ac:dyDescent="0.25">
      <c r="E14" s="497" t="s">
        <v>312</v>
      </c>
      <c r="F14" s="497"/>
      <c r="G14" s="497"/>
      <c r="H14" s="497"/>
    </row>
    <row r="15" spans="1:8" x14ac:dyDescent="0.25">
      <c r="B15" t="s">
        <v>25</v>
      </c>
    </row>
    <row r="17" spans="2:8" x14ac:dyDescent="0.25">
      <c r="B17" s="41" t="s">
        <v>26</v>
      </c>
      <c r="C17" s="42" t="s">
        <v>27</v>
      </c>
      <c r="D17" s="43" t="s">
        <v>28</v>
      </c>
      <c r="E17" s="41" t="s">
        <v>319</v>
      </c>
      <c r="G17" s="43" t="s">
        <v>29</v>
      </c>
      <c r="H17" s="114" t="s">
        <v>318</v>
      </c>
    </row>
    <row r="18" spans="2:8" x14ac:dyDescent="0.25">
      <c r="B18" t="s">
        <v>30</v>
      </c>
      <c r="C18" s="42" t="s">
        <v>27</v>
      </c>
      <c r="D18" s="43" t="s">
        <v>28</v>
      </c>
      <c r="E18" s="41" t="s">
        <v>310</v>
      </c>
      <c r="F18" s="41"/>
      <c r="G18" s="43" t="s">
        <v>29</v>
      </c>
      <c r="H18" s="44">
        <v>43723</v>
      </c>
    </row>
    <row r="19" spans="2:8" x14ac:dyDescent="0.25">
      <c r="B19" s="41" t="s">
        <v>31</v>
      </c>
      <c r="C19" s="42" t="s">
        <v>27</v>
      </c>
      <c r="D19" s="43" t="s">
        <v>28</v>
      </c>
      <c r="E19" s="45" t="s">
        <v>311</v>
      </c>
      <c r="G19" s="43" t="s">
        <v>29</v>
      </c>
      <c r="H19" s="44">
        <v>44038</v>
      </c>
    </row>
    <row r="20" spans="2:8" x14ac:dyDescent="0.25">
      <c r="B20" s="41" t="s">
        <v>32</v>
      </c>
      <c r="C20" s="42" t="s">
        <v>27</v>
      </c>
      <c r="D20" s="43" t="s">
        <v>28</v>
      </c>
      <c r="E20" s="45" t="s">
        <v>308</v>
      </c>
      <c r="G20" s="43" t="s">
        <v>29</v>
      </c>
      <c r="H20" s="44">
        <v>44347</v>
      </c>
    </row>
    <row r="21" spans="2:8" ht="15.75" thickBot="1" x14ac:dyDescent="0.3">
      <c r="C21" s="42"/>
      <c r="D21" s="43"/>
      <c r="G21" s="43"/>
    </row>
    <row r="22" spans="2:8" ht="15.75" thickBot="1" x14ac:dyDescent="0.3">
      <c r="B22" s="507" t="s">
        <v>33</v>
      </c>
      <c r="C22" s="508"/>
      <c r="D22" s="508"/>
      <c r="E22" s="508"/>
      <c r="F22" s="508"/>
      <c r="G22" s="508"/>
      <c r="H22" s="509"/>
    </row>
    <row r="23" spans="2:8" x14ac:dyDescent="0.25">
      <c r="B23" s="46"/>
      <c r="C23" s="47"/>
      <c r="D23" s="47"/>
      <c r="E23" s="47"/>
      <c r="F23" s="47"/>
      <c r="G23" s="47"/>
      <c r="H23" s="48"/>
    </row>
    <row r="24" spans="2:8" x14ac:dyDescent="0.25">
      <c r="B24" s="510" t="s">
        <v>34</v>
      </c>
      <c r="C24" s="511"/>
      <c r="D24" s="511"/>
      <c r="E24" s="511"/>
      <c r="F24" s="217"/>
      <c r="G24" s="217"/>
      <c r="H24" s="4" t="s">
        <v>35</v>
      </c>
    </row>
    <row r="25" spans="2:8" x14ac:dyDescent="0.25">
      <c r="B25" s="512" t="s">
        <v>36</v>
      </c>
      <c r="C25" s="451"/>
      <c r="D25" s="451"/>
      <c r="E25" s="451"/>
      <c r="F25" s="3"/>
      <c r="G25" s="3"/>
      <c r="H25" s="4"/>
    </row>
    <row r="26" spans="2:8" x14ac:dyDescent="0.25">
      <c r="B26" s="49"/>
      <c r="C26" s="3"/>
      <c r="D26" s="3"/>
      <c r="E26" s="3"/>
      <c r="F26" s="3"/>
      <c r="G26" s="3"/>
      <c r="H26" s="4"/>
    </row>
    <row r="27" spans="2:8" x14ac:dyDescent="0.25">
      <c r="B27" s="50" t="s">
        <v>37</v>
      </c>
      <c r="C27" s="51"/>
      <c r="D27" s="52">
        <f>F7</f>
        <v>14</v>
      </c>
      <c r="E27" s="53" t="s">
        <v>38</v>
      </c>
      <c r="F27" s="217" t="s">
        <v>39</v>
      </c>
      <c r="G27" s="54">
        <f>(F7*0.1*3.722)/C5</f>
        <v>1.040910906911706</v>
      </c>
      <c r="H27" s="4" t="s">
        <v>35</v>
      </c>
    </row>
    <row r="28" spans="2:8" x14ac:dyDescent="0.25">
      <c r="B28" s="50"/>
      <c r="C28" s="3"/>
      <c r="D28" s="55">
        <f>C5</f>
        <v>5.0060000000000002</v>
      </c>
      <c r="E28" s="216" t="s">
        <v>19</v>
      </c>
      <c r="F28" s="3"/>
      <c r="G28" s="3"/>
      <c r="H28" s="4"/>
    </row>
    <row r="29" spans="2:8" x14ac:dyDescent="0.25">
      <c r="B29" s="50" t="s">
        <v>40</v>
      </c>
      <c r="C29" s="51"/>
      <c r="D29" s="52">
        <f>F12</f>
        <v>14</v>
      </c>
      <c r="E29" s="53" t="s">
        <v>38</v>
      </c>
      <c r="F29" s="56" t="s">
        <v>39</v>
      </c>
      <c r="G29" s="54">
        <f>(F12*0.1*3.722)/C10</f>
        <v>1.0272039110550388</v>
      </c>
      <c r="H29" s="4" t="s">
        <v>35</v>
      </c>
    </row>
    <row r="30" spans="2:8" x14ac:dyDescent="0.25">
      <c r="B30" s="50"/>
      <c r="C30" s="3"/>
      <c r="D30" s="55">
        <f>C10</f>
        <v>5.0728</v>
      </c>
      <c r="E30" s="216" t="s">
        <v>19</v>
      </c>
      <c r="F30" s="3"/>
      <c r="G30" s="3"/>
      <c r="H30" s="4"/>
    </row>
    <row r="31" spans="2:8" x14ac:dyDescent="0.25">
      <c r="B31" s="50"/>
      <c r="C31" s="3"/>
      <c r="D31" s="3"/>
      <c r="E31" s="3"/>
      <c r="F31" s="3"/>
      <c r="G31" s="3"/>
      <c r="H31" s="4"/>
    </row>
    <row r="32" spans="2:8" x14ac:dyDescent="0.25">
      <c r="B32" s="50" t="s">
        <v>41</v>
      </c>
      <c r="C32" s="72">
        <f>(G27+G29)/2</f>
        <v>1.0340574089833723</v>
      </c>
      <c r="D32" s="3" t="s">
        <v>42</v>
      </c>
      <c r="E32" s="3"/>
      <c r="H32" s="4"/>
    </row>
    <row r="33" spans="2:8" x14ac:dyDescent="0.25">
      <c r="B33" s="50"/>
      <c r="C33" s="3"/>
      <c r="D33" s="3"/>
      <c r="E33" s="3"/>
      <c r="F33" s="3"/>
      <c r="G33" s="3"/>
      <c r="H33" s="4"/>
    </row>
    <row r="34" spans="2:8" x14ac:dyDescent="0.25">
      <c r="B34" s="57"/>
      <c r="C34" s="58"/>
      <c r="D34" s="59"/>
      <c r="E34" s="60"/>
      <c r="F34" s="5"/>
      <c r="G34" s="5"/>
      <c r="H34" s="6"/>
    </row>
    <row r="35" spans="2:8" ht="6.75" customHeight="1" x14ac:dyDescent="0.25"/>
    <row r="36" spans="2:8" x14ac:dyDescent="0.25">
      <c r="B36" s="513" t="s">
        <v>43</v>
      </c>
      <c r="C36" s="514"/>
      <c r="D36" s="517"/>
      <c r="E36" s="513" t="s">
        <v>100</v>
      </c>
      <c r="F36" s="514"/>
      <c r="G36" s="514"/>
      <c r="H36" s="517"/>
    </row>
    <row r="37" spans="2:8" x14ac:dyDescent="0.25">
      <c r="B37" s="515"/>
      <c r="C37" s="516"/>
      <c r="D37" s="518"/>
      <c r="E37" s="515"/>
      <c r="F37" s="516"/>
      <c r="G37" s="516"/>
      <c r="H37" s="518"/>
    </row>
  </sheetData>
  <mergeCells count="11">
    <mergeCell ref="B22:H22"/>
    <mergeCell ref="B24:E24"/>
    <mergeCell ref="B25:E25"/>
    <mergeCell ref="B36:D37"/>
    <mergeCell ref="E36:H37"/>
    <mergeCell ref="E14:H14"/>
    <mergeCell ref="B1:H1"/>
    <mergeCell ref="B4:H4"/>
    <mergeCell ref="F7:G7"/>
    <mergeCell ref="B9:H9"/>
    <mergeCell ref="F12:G1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H37"/>
  <sheetViews>
    <sheetView showGridLines="0" view="pageLayout" zoomScaleNormal="100" workbookViewId="0">
      <selection activeCell="C3" sqref="C3"/>
    </sheetView>
  </sheetViews>
  <sheetFormatPr defaultRowHeight="15" x14ac:dyDescent="0.25"/>
  <cols>
    <col min="2" max="2" width="20.140625" customWidth="1"/>
    <col min="3" max="3" width="12.42578125" customWidth="1"/>
    <col min="4" max="4" width="5.140625" customWidth="1"/>
    <col min="5" max="5" width="21.42578125" customWidth="1"/>
    <col min="6" max="6" width="2.85546875" customWidth="1"/>
    <col min="7" max="7" width="5.5703125" customWidth="1"/>
    <col min="8" max="8" width="9.7109375" customWidth="1"/>
  </cols>
  <sheetData>
    <row r="1" spans="1:8" ht="22.5" customHeight="1" thickBot="1" x14ac:dyDescent="0.3">
      <c r="A1" s="25"/>
      <c r="B1" s="498" t="s">
        <v>74</v>
      </c>
      <c r="C1" s="498"/>
      <c r="D1" s="498"/>
      <c r="E1" s="498"/>
      <c r="F1" s="498"/>
      <c r="G1" s="498"/>
      <c r="H1" s="499"/>
    </row>
    <row r="2" spans="1:8" x14ac:dyDescent="0.25">
      <c r="B2" s="26" t="s">
        <v>2</v>
      </c>
      <c r="C2" s="110" t="s">
        <v>313</v>
      </c>
      <c r="D2" s="27"/>
      <c r="G2" s="26" t="s">
        <v>15</v>
      </c>
      <c r="H2" s="21" t="s">
        <v>16</v>
      </c>
    </row>
    <row r="3" spans="1:8" ht="7.5" customHeight="1" thickBot="1" x14ac:dyDescent="0.3"/>
    <row r="4" spans="1:8" x14ac:dyDescent="0.25">
      <c r="B4" s="500" t="s">
        <v>17</v>
      </c>
      <c r="C4" s="501"/>
      <c r="D4" s="501"/>
      <c r="E4" s="501"/>
      <c r="F4" s="501"/>
      <c r="G4" s="501"/>
      <c r="H4" s="502"/>
    </row>
    <row r="5" spans="1:8" x14ac:dyDescent="0.25">
      <c r="B5" s="28" t="s">
        <v>18</v>
      </c>
      <c r="C5" s="29">
        <v>5.0119999999999996</v>
      </c>
      <c r="D5" s="30" t="s">
        <v>19</v>
      </c>
      <c r="E5" s="3"/>
      <c r="F5" s="3"/>
      <c r="G5" s="3"/>
      <c r="H5" s="31"/>
    </row>
    <row r="6" spans="1:8" x14ac:dyDescent="0.25">
      <c r="B6" s="28" t="s">
        <v>20</v>
      </c>
      <c r="C6" s="32">
        <v>0</v>
      </c>
      <c r="D6" s="33" t="s">
        <v>21</v>
      </c>
      <c r="E6" s="3"/>
      <c r="F6" s="3"/>
      <c r="G6" s="3"/>
      <c r="H6" s="31"/>
    </row>
    <row r="7" spans="1:8" ht="15.75" thickBot="1" x14ac:dyDescent="0.3">
      <c r="B7" s="34" t="s">
        <v>22</v>
      </c>
      <c r="C7" s="35">
        <v>13.1</v>
      </c>
      <c r="D7" s="36" t="s">
        <v>21</v>
      </c>
      <c r="E7" s="37" t="s">
        <v>23</v>
      </c>
      <c r="F7" s="503">
        <f>C7-C6</f>
        <v>13.1</v>
      </c>
      <c r="G7" s="503"/>
      <c r="H7" s="38" t="s">
        <v>21</v>
      </c>
    </row>
    <row r="8" spans="1:8" ht="15.75" thickBot="1" x14ac:dyDescent="0.3"/>
    <row r="9" spans="1:8" x14ac:dyDescent="0.25">
      <c r="B9" s="504" t="s">
        <v>24</v>
      </c>
      <c r="C9" s="505"/>
      <c r="D9" s="505"/>
      <c r="E9" s="505"/>
      <c r="F9" s="505"/>
      <c r="G9" s="505"/>
      <c r="H9" s="506"/>
    </row>
    <row r="10" spans="1:8" x14ac:dyDescent="0.25">
      <c r="B10" s="28" t="s">
        <v>18</v>
      </c>
      <c r="C10" s="29">
        <v>5.0369999999999999</v>
      </c>
      <c r="D10" s="30" t="s">
        <v>19</v>
      </c>
      <c r="E10" s="3"/>
      <c r="F10" s="3"/>
      <c r="G10" s="3"/>
      <c r="H10" s="31"/>
    </row>
    <row r="11" spans="1:8" x14ac:dyDescent="0.25">
      <c r="B11" s="28" t="s">
        <v>20</v>
      </c>
      <c r="C11" s="32">
        <v>13.1</v>
      </c>
      <c r="D11" s="33" t="s">
        <v>21</v>
      </c>
      <c r="E11" s="39"/>
      <c r="F11" s="40"/>
      <c r="G11" s="40"/>
      <c r="H11" s="31"/>
    </row>
    <row r="12" spans="1:8" ht="15.75" thickBot="1" x14ac:dyDescent="0.3">
      <c r="B12" s="34" t="s">
        <v>22</v>
      </c>
      <c r="C12" s="35">
        <v>26.4</v>
      </c>
      <c r="D12" s="36" t="s">
        <v>21</v>
      </c>
      <c r="E12" s="37" t="s">
        <v>23</v>
      </c>
      <c r="F12" s="503">
        <f>C12-C11</f>
        <v>13.299999999999999</v>
      </c>
      <c r="G12" s="503"/>
      <c r="H12" s="38" t="s">
        <v>21</v>
      </c>
    </row>
    <row r="13" spans="1:8" ht="8.25" customHeight="1" x14ac:dyDescent="0.25"/>
    <row r="14" spans="1:8" x14ac:dyDescent="0.25">
      <c r="E14" s="497" t="s">
        <v>312</v>
      </c>
      <c r="F14" s="497"/>
      <c r="G14" s="497"/>
      <c r="H14" s="497"/>
    </row>
    <row r="15" spans="1:8" x14ac:dyDescent="0.25">
      <c r="B15" t="s">
        <v>25</v>
      </c>
    </row>
    <row r="17" spans="2:8" x14ac:dyDescent="0.25">
      <c r="B17" s="41" t="s">
        <v>26</v>
      </c>
      <c r="C17" s="42" t="s">
        <v>27</v>
      </c>
      <c r="D17" s="43" t="s">
        <v>28</v>
      </c>
      <c r="E17" s="41" t="s">
        <v>308</v>
      </c>
      <c r="G17" s="43" t="s">
        <v>29</v>
      </c>
      <c r="H17" s="114" t="s">
        <v>309</v>
      </c>
    </row>
    <row r="18" spans="2:8" x14ac:dyDescent="0.25">
      <c r="B18" t="s">
        <v>30</v>
      </c>
      <c r="C18" s="42" t="s">
        <v>27</v>
      </c>
      <c r="D18" s="43" t="s">
        <v>28</v>
      </c>
      <c r="E18" s="41" t="s">
        <v>310</v>
      </c>
      <c r="F18" s="41"/>
      <c r="G18" s="43" t="s">
        <v>29</v>
      </c>
      <c r="H18" s="44">
        <v>43723</v>
      </c>
    </row>
    <row r="19" spans="2:8" x14ac:dyDescent="0.25">
      <c r="B19" s="41" t="s">
        <v>31</v>
      </c>
      <c r="C19" s="42" t="s">
        <v>27</v>
      </c>
      <c r="D19" s="43" t="s">
        <v>28</v>
      </c>
      <c r="E19" s="45" t="s">
        <v>311</v>
      </c>
      <c r="G19" s="43" t="s">
        <v>29</v>
      </c>
      <c r="H19" s="44">
        <v>44038</v>
      </c>
    </row>
    <row r="20" spans="2:8" x14ac:dyDescent="0.25">
      <c r="B20" s="41" t="s">
        <v>32</v>
      </c>
      <c r="C20" s="42" t="s">
        <v>27</v>
      </c>
      <c r="D20" s="43" t="s">
        <v>28</v>
      </c>
      <c r="E20" s="45" t="s">
        <v>308</v>
      </c>
      <c r="G20" s="43" t="s">
        <v>29</v>
      </c>
      <c r="H20" s="44">
        <v>44038</v>
      </c>
    </row>
    <row r="21" spans="2:8" ht="15.75" thickBot="1" x14ac:dyDescent="0.3">
      <c r="C21" s="42"/>
      <c r="D21" s="43"/>
      <c r="G21" s="43"/>
    </row>
    <row r="22" spans="2:8" ht="15.75" thickBot="1" x14ac:dyDescent="0.3">
      <c r="B22" s="507" t="s">
        <v>33</v>
      </c>
      <c r="C22" s="508"/>
      <c r="D22" s="508"/>
      <c r="E22" s="508"/>
      <c r="F22" s="508"/>
      <c r="G22" s="508"/>
      <c r="H22" s="509"/>
    </row>
    <row r="23" spans="2:8" x14ac:dyDescent="0.25">
      <c r="B23" s="46"/>
      <c r="C23" s="47"/>
      <c r="D23" s="47"/>
      <c r="E23" s="47"/>
      <c r="F23" s="47"/>
      <c r="G23" s="47"/>
      <c r="H23" s="48"/>
    </row>
    <row r="24" spans="2:8" x14ac:dyDescent="0.25">
      <c r="B24" s="510" t="s">
        <v>34</v>
      </c>
      <c r="C24" s="511"/>
      <c r="D24" s="511"/>
      <c r="E24" s="511"/>
      <c r="F24" s="21"/>
      <c r="G24" s="21"/>
      <c r="H24" s="4" t="s">
        <v>35</v>
      </c>
    </row>
    <row r="25" spans="2:8" x14ac:dyDescent="0.25">
      <c r="B25" s="512" t="s">
        <v>36</v>
      </c>
      <c r="C25" s="451"/>
      <c r="D25" s="451"/>
      <c r="E25" s="451"/>
      <c r="F25" s="3"/>
      <c r="G25" s="3"/>
      <c r="H25" s="4"/>
    </row>
    <row r="26" spans="2:8" x14ac:dyDescent="0.25">
      <c r="B26" s="49"/>
      <c r="C26" s="3"/>
      <c r="D26" s="3"/>
      <c r="E26" s="3"/>
      <c r="F26" s="3"/>
      <c r="G26" s="3"/>
      <c r="H26" s="4"/>
    </row>
    <row r="27" spans="2:8" x14ac:dyDescent="0.25">
      <c r="B27" s="50" t="s">
        <v>37</v>
      </c>
      <c r="C27" s="51"/>
      <c r="D27" s="52">
        <f>F7</f>
        <v>13.1</v>
      </c>
      <c r="E27" s="53" t="s">
        <v>38</v>
      </c>
      <c r="F27" s="21" t="s">
        <v>39</v>
      </c>
      <c r="G27" s="54">
        <f>(F7*0.1*3.722)/C5</f>
        <v>0.9728292098962491</v>
      </c>
      <c r="H27" s="4" t="s">
        <v>35</v>
      </c>
    </row>
    <row r="28" spans="2:8" x14ac:dyDescent="0.25">
      <c r="B28" s="50"/>
      <c r="C28" s="3"/>
      <c r="D28" s="55">
        <f>C5</f>
        <v>5.0119999999999996</v>
      </c>
      <c r="E28" s="22" t="s">
        <v>19</v>
      </c>
      <c r="F28" s="3"/>
      <c r="G28" s="3"/>
      <c r="H28" s="4"/>
    </row>
    <row r="29" spans="2:8" x14ac:dyDescent="0.25">
      <c r="B29" s="50" t="s">
        <v>40</v>
      </c>
      <c r="C29" s="51"/>
      <c r="D29" s="52">
        <f>F12</f>
        <v>13.299999999999999</v>
      </c>
      <c r="E29" s="53" t="s">
        <v>38</v>
      </c>
      <c r="F29" s="56" t="s">
        <v>39</v>
      </c>
      <c r="G29" s="54">
        <f>(F12*0.1*3.722)/C10</f>
        <v>0.98277943220170738</v>
      </c>
      <c r="H29" s="4" t="s">
        <v>35</v>
      </c>
    </row>
    <row r="30" spans="2:8" x14ac:dyDescent="0.25">
      <c r="B30" s="50"/>
      <c r="C30" s="3"/>
      <c r="D30" s="55">
        <f>C10</f>
        <v>5.0369999999999999</v>
      </c>
      <c r="E30" s="22" t="s">
        <v>19</v>
      </c>
      <c r="F30" s="3"/>
      <c r="G30" s="3"/>
      <c r="H30" s="4"/>
    </row>
    <row r="31" spans="2:8" x14ac:dyDescent="0.25">
      <c r="B31" s="50"/>
      <c r="C31" s="3"/>
      <c r="D31" s="3"/>
      <c r="E31" s="3"/>
      <c r="F31" s="3"/>
      <c r="G31" s="3"/>
      <c r="H31" s="4"/>
    </row>
    <row r="32" spans="2:8" x14ac:dyDescent="0.25">
      <c r="B32" s="50" t="s">
        <v>41</v>
      </c>
      <c r="C32" s="72">
        <f>(G27+G29)/2</f>
        <v>0.97780432104897819</v>
      </c>
      <c r="D32" s="3" t="s">
        <v>42</v>
      </c>
      <c r="E32" s="3"/>
      <c r="H32" s="4"/>
    </row>
    <row r="33" spans="2:8" x14ac:dyDescent="0.25">
      <c r="B33" s="50"/>
      <c r="C33" s="3"/>
      <c r="D33" s="3"/>
      <c r="E33" s="3"/>
      <c r="F33" s="3"/>
      <c r="G33" s="3"/>
      <c r="H33" s="4"/>
    </row>
    <row r="34" spans="2:8" x14ac:dyDescent="0.25">
      <c r="B34" s="57"/>
      <c r="C34" s="58"/>
      <c r="D34" s="59"/>
      <c r="E34" s="60"/>
      <c r="F34" s="5"/>
      <c r="G34" s="5"/>
      <c r="H34" s="6"/>
    </row>
    <row r="35" spans="2:8" ht="6.75" customHeight="1" x14ac:dyDescent="0.25"/>
    <row r="36" spans="2:8" x14ac:dyDescent="0.25">
      <c r="B36" s="513" t="s">
        <v>43</v>
      </c>
      <c r="C36" s="514"/>
      <c r="D36" s="517"/>
      <c r="E36" s="513" t="s">
        <v>100</v>
      </c>
      <c r="F36" s="514"/>
      <c r="G36" s="514"/>
      <c r="H36" s="517"/>
    </row>
    <row r="37" spans="2:8" x14ac:dyDescent="0.25">
      <c r="B37" s="515"/>
      <c r="C37" s="516"/>
      <c r="D37" s="518"/>
      <c r="E37" s="515"/>
      <c r="F37" s="516"/>
      <c r="G37" s="516"/>
      <c r="H37" s="518"/>
    </row>
  </sheetData>
  <mergeCells count="11">
    <mergeCell ref="B22:H22"/>
    <mergeCell ref="B24:E24"/>
    <mergeCell ref="B25:E25"/>
    <mergeCell ref="B36:D37"/>
    <mergeCell ref="B1:H1"/>
    <mergeCell ref="B4:H4"/>
    <mergeCell ref="F7:G7"/>
    <mergeCell ref="B9:H9"/>
    <mergeCell ref="F12:G12"/>
    <mergeCell ref="E14:H14"/>
    <mergeCell ref="E36:H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3" tint="0.39997558519241921"/>
  </sheetPr>
  <dimension ref="A1:H36"/>
  <sheetViews>
    <sheetView showGridLines="0" zoomScale="90" zoomScaleNormal="100" workbookViewId="0">
      <selection activeCell="C25" sqref="C25"/>
    </sheetView>
  </sheetViews>
  <sheetFormatPr defaultRowHeight="15" x14ac:dyDescent="0.25"/>
  <cols>
    <col min="2" max="2" width="20.140625" customWidth="1"/>
    <col min="3" max="3" width="12.42578125" customWidth="1"/>
    <col min="4" max="4" width="5.85546875" customWidth="1"/>
    <col min="5" max="5" width="21.42578125" customWidth="1"/>
    <col min="6" max="6" width="2.85546875" customWidth="1"/>
    <col min="7" max="7" width="5.5703125" customWidth="1"/>
    <col min="8" max="8" width="9.7109375" customWidth="1"/>
  </cols>
  <sheetData>
    <row r="1" spans="1:8" ht="22.5" customHeight="1" thickBot="1" x14ac:dyDescent="0.3">
      <c r="A1" s="25"/>
      <c r="B1" s="498" t="s">
        <v>73</v>
      </c>
      <c r="C1" s="498"/>
      <c r="D1" s="498"/>
      <c r="E1" s="498"/>
      <c r="F1" s="498"/>
      <c r="G1" s="498"/>
      <c r="H1" s="499"/>
    </row>
    <row r="2" spans="1:8" x14ac:dyDescent="0.25">
      <c r="B2" s="67" t="s">
        <v>2</v>
      </c>
      <c r="C2" s="110" t="s">
        <v>326</v>
      </c>
      <c r="D2" s="27"/>
      <c r="G2" s="67" t="s">
        <v>15</v>
      </c>
      <c r="H2" s="65" t="s">
        <v>215</v>
      </c>
    </row>
    <row r="3" spans="1:8" ht="15.75" thickBot="1" x14ac:dyDescent="0.3"/>
    <row r="4" spans="1:8" x14ac:dyDescent="0.25">
      <c r="B4" s="500" t="s">
        <v>17</v>
      </c>
      <c r="C4" s="501"/>
      <c r="D4" s="501"/>
      <c r="E4" s="501"/>
      <c r="F4" s="501"/>
      <c r="G4" s="501"/>
      <c r="H4" s="502"/>
    </row>
    <row r="5" spans="1:8" x14ac:dyDescent="0.25">
      <c r="B5" s="28" t="s">
        <v>18</v>
      </c>
      <c r="C5" s="29">
        <v>10.0319</v>
      </c>
      <c r="D5" s="30" t="s">
        <v>19</v>
      </c>
      <c r="E5" s="3"/>
      <c r="F5" s="3"/>
      <c r="G5" s="3"/>
      <c r="H5" s="31"/>
    </row>
    <row r="6" spans="1:8" x14ac:dyDescent="0.25">
      <c r="B6" s="28" t="s">
        <v>20</v>
      </c>
      <c r="C6" s="32">
        <v>0</v>
      </c>
      <c r="D6" s="33" t="s">
        <v>21</v>
      </c>
      <c r="E6" s="3"/>
      <c r="F6" s="3"/>
      <c r="G6" s="3"/>
      <c r="H6" s="31"/>
    </row>
    <row r="7" spans="1:8" ht="15.75" thickBot="1" x14ac:dyDescent="0.3">
      <c r="B7" s="34" t="s">
        <v>22</v>
      </c>
      <c r="C7" s="35">
        <v>12.5</v>
      </c>
      <c r="D7" s="36" t="s">
        <v>21</v>
      </c>
      <c r="E7" s="37" t="s">
        <v>23</v>
      </c>
      <c r="F7" s="503">
        <f>C7-C6</f>
        <v>12.5</v>
      </c>
      <c r="G7" s="503"/>
      <c r="H7" s="38" t="s">
        <v>21</v>
      </c>
    </row>
    <row r="8" spans="1:8" ht="15.75" thickBot="1" x14ac:dyDescent="0.3"/>
    <row r="9" spans="1:8" x14ac:dyDescent="0.25">
      <c r="B9" s="504" t="s">
        <v>24</v>
      </c>
      <c r="C9" s="505"/>
      <c r="D9" s="505"/>
      <c r="E9" s="505"/>
      <c r="F9" s="505"/>
      <c r="G9" s="505"/>
      <c r="H9" s="506"/>
    </row>
    <row r="10" spans="1:8" x14ac:dyDescent="0.25">
      <c r="B10" s="28" t="s">
        <v>18</v>
      </c>
      <c r="C10" s="29">
        <v>10.0617</v>
      </c>
      <c r="D10" s="30" t="s">
        <v>19</v>
      </c>
      <c r="E10" s="3"/>
      <c r="F10" s="3"/>
      <c r="G10" s="3"/>
      <c r="H10" s="31"/>
    </row>
    <row r="11" spans="1:8" x14ac:dyDescent="0.25">
      <c r="B11" s="28" t="s">
        <v>20</v>
      </c>
      <c r="C11" s="32">
        <v>0</v>
      </c>
      <c r="D11" s="33" t="s">
        <v>21</v>
      </c>
      <c r="E11" s="39"/>
      <c r="F11" s="40"/>
      <c r="G11" s="40"/>
      <c r="H11" s="31"/>
    </row>
    <row r="12" spans="1:8" ht="15.75" thickBot="1" x14ac:dyDescent="0.3">
      <c r="B12" s="34" t="s">
        <v>22</v>
      </c>
      <c r="C12" s="35">
        <v>12.9</v>
      </c>
      <c r="D12" s="36" t="s">
        <v>21</v>
      </c>
      <c r="E12" s="37" t="s">
        <v>23</v>
      </c>
      <c r="F12" s="503">
        <f>C12-C11</f>
        <v>12.9</v>
      </c>
      <c r="G12" s="503"/>
      <c r="H12" s="38" t="s">
        <v>21</v>
      </c>
    </row>
    <row r="14" spans="1:8" x14ac:dyDescent="0.25">
      <c r="E14" s="497" t="s">
        <v>327</v>
      </c>
      <c r="F14" s="497"/>
      <c r="G14" s="497"/>
      <c r="H14" s="497"/>
    </row>
    <row r="15" spans="1:8" x14ac:dyDescent="0.25">
      <c r="B15" t="s">
        <v>77</v>
      </c>
    </row>
    <row r="17" spans="2:8" x14ac:dyDescent="0.25">
      <c r="B17" s="41" t="s">
        <v>75</v>
      </c>
      <c r="C17" s="42" t="s">
        <v>27</v>
      </c>
      <c r="D17" s="43" t="s">
        <v>28</v>
      </c>
      <c r="E17" s="41" t="s">
        <v>328</v>
      </c>
      <c r="G17" s="43" t="s">
        <v>29</v>
      </c>
      <c r="H17" s="70">
        <v>43966</v>
      </c>
    </row>
    <row r="18" spans="2:8" x14ac:dyDescent="0.25">
      <c r="B18" t="s">
        <v>72</v>
      </c>
      <c r="C18" s="61">
        <v>43755</v>
      </c>
      <c r="D18" s="43"/>
      <c r="E18" s="45" t="s">
        <v>329</v>
      </c>
      <c r="F18" s="41"/>
      <c r="G18" s="43" t="s">
        <v>29</v>
      </c>
      <c r="H18" s="70">
        <v>43938</v>
      </c>
    </row>
    <row r="19" spans="2:8" x14ac:dyDescent="0.25">
      <c r="B19" s="41"/>
      <c r="C19" s="42"/>
      <c r="D19" s="43"/>
      <c r="E19" s="45"/>
      <c r="G19" s="43"/>
      <c r="H19" s="70"/>
    </row>
    <row r="20" spans="2:8" ht="15.75" thickBot="1" x14ac:dyDescent="0.3">
      <c r="C20" s="42"/>
      <c r="D20" s="43"/>
      <c r="G20" s="43"/>
    </row>
    <row r="21" spans="2:8" ht="15.75" thickBot="1" x14ac:dyDescent="0.3">
      <c r="B21" s="507" t="s">
        <v>79</v>
      </c>
      <c r="C21" s="508"/>
      <c r="D21" s="508"/>
      <c r="E21" s="508"/>
      <c r="F21" s="508"/>
      <c r="G21" s="508"/>
      <c r="H21" s="509"/>
    </row>
    <row r="22" spans="2:8" x14ac:dyDescent="0.25">
      <c r="B22" s="46"/>
      <c r="C22" s="47"/>
      <c r="D22" s="47"/>
      <c r="E22" s="47"/>
      <c r="F22" s="47"/>
      <c r="G22" s="47"/>
      <c r="H22" s="48"/>
    </row>
    <row r="23" spans="2:8" x14ac:dyDescent="0.25">
      <c r="B23" s="510" t="s">
        <v>80</v>
      </c>
      <c r="C23" s="511"/>
      <c r="D23" s="511"/>
      <c r="E23" s="511"/>
      <c r="F23" s="65"/>
      <c r="G23" s="65"/>
      <c r="H23" s="4" t="s">
        <v>78</v>
      </c>
    </row>
    <row r="24" spans="2:8" x14ac:dyDescent="0.25">
      <c r="B24" s="512" t="s">
        <v>36</v>
      </c>
      <c r="C24" s="451"/>
      <c r="D24" s="451"/>
      <c r="E24" s="451"/>
      <c r="F24" s="3"/>
      <c r="G24" s="3"/>
      <c r="H24" s="4"/>
    </row>
    <row r="25" spans="2:8" x14ac:dyDescent="0.25">
      <c r="B25" s="49"/>
      <c r="C25" s="3"/>
      <c r="D25" s="3"/>
      <c r="E25" s="3"/>
      <c r="F25" s="3"/>
      <c r="G25" s="3"/>
      <c r="H25" s="4"/>
    </row>
    <row r="26" spans="2:8" x14ac:dyDescent="0.25">
      <c r="B26" s="50" t="s">
        <v>37</v>
      </c>
      <c r="C26" s="51"/>
      <c r="D26" s="52">
        <f>F7</f>
        <v>12.5</v>
      </c>
      <c r="E26" s="53" t="s">
        <v>76</v>
      </c>
      <c r="F26" s="65" t="s">
        <v>39</v>
      </c>
      <c r="G26" s="54">
        <f>(F7*0.1*5.844)/C5</f>
        <v>0.72817711500313997</v>
      </c>
      <c r="H26" s="4" t="s">
        <v>78</v>
      </c>
    </row>
    <row r="27" spans="2:8" x14ac:dyDescent="0.25">
      <c r="B27" s="50"/>
      <c r="C27" s="3"/>
      <c r="D27" s="71">
        <f>C5</f>
        <v>10.0319</v>
      </c>
      <c r="E27" s="66" t="s">
        <v>19</v>
      </c>
      <c r="F27" s="3"/>
      <c r="G27" s="3"/>
      <c r="H27" s="4"/>
    </row>
    <row r="28" spans="2:8" x14ac:dyDescent="0.25">
      <c r="B28" s="50" t="s">
        <v>40</v>
      </c>
      <c r="C28" s="51"/>
      <c r="D28" s="52">
        <f>F12</f>
        <v>12.9</v>
      </c>
      <c r="E28" s="53" t="s">
        <v>76</v>
      </c>
      <c r="F28" s="56" t="s">
        <v>39</v>
      </c>
      <c r="G28" s="54">
        <f>(F12*0.1*5.844)/C10</f>
        <v>0.74925310832165548</v>
      </c>
      <c r="H28" s="4" t="s">
        <v>78</v>
      </c>
    </row>
    <row r="29" spans="2:8" x14ac:dyDescent="0.25">
      <c r="B29" s="50"/>
      <c r="C29" s="3"/>
      <c r="D29" s="71">
        <f>C10</f>
        <v>10.0617</v>
      </c>
      <c r="E29" s="66" t="s">
        <v>19</v>
      </c>
      <c r="F29" s="3"/>
      <c r="G29" s="3"/>
      <c r="H29" s="4"/>
    </row>
    <row r="30" spans="2:8" x14ac:dyDescent="0.25">
      <c r="B30" s="50"/>
      <c r="C30" s="3"/>
      <c r="D30" s="3"/>
      <c r="E30" s="3"/>
      <c r="F30" s="3"/>
      <c r="G30" s="3"/>
      <c r="H30" s="4"/>
    </row>
    <row r="31" spans="2:8" x14ac:dyDescent="0.25">
      <c r="B31" s="50" t="s">
        <v>41</v>
      </c>
      <c r="C31" s="73">
        <f>(G26+G28)/2</f>
        <v>0.73871511166239778</v>
      </c>
      <c r="D31" s="3" t="s">
        <v>42</v>
      </c>
      <c r="E31" s="3"/>
      <c r="H31" s="4"/>
    </row>
    <row r="32" spans="2:8" x14ac:dyDescent="0.25">
      <c r="B32" s="50"/>
      <c r="C32" s="3"/>
      <c r="D32" s="3"/>
      <c r="E32" s="3"/>
      <c r="F32" s="3"/>
      <c r="G32" s="3"/>
      <c r="H32" s="4"/>
    </row>
    <row r="33" spans="2:8" x14ac:dyDescent="0.25">
      <c r="B33" s="57"/>
      <c r="C33" s="58"/>
      <c r="D33" s="59"/>
      <c r="E33" s="60"/>
      <c r="F33" s="5"/>
      <c r="G33" s="5"/>
      <c r="H33" s="6"/>
    </row>
    <row r="35" spans="2:8" x14ac:dyDescent="0.25">
      <c r="B35" s="513" t="s">
        <v>101</v>
      </c>
      <c r="C35" s="514"/>
      <c r="D35" s="514"/>
      <c r="E35" s="514"/>
      <c r="F35" s="514"/>
      <c r="G35" s="514"/>
      <c r="H35" s="517"/>
    </row>
    <row r="36" spans="2:8" x14ac:dyDescent="0.25">
      <c r="B36" s="515"/>
      <c r="C36" s="516"/>
      <c r="D36" s="516"/>
      <c r="E36" s="516"/>
      <c r="F36" s="516"/>
      <c r="G36" s="516"/>
      <c r="H36" s="518"/>
    </row>
  </sheetData>
  <mergeCells count="11">
    <mergeCell ref="B21:H21"/>
    <mergeCell ref="B23:E23"/>
    <mergeCell ref="B24:E24"/>
    <mergeCell ref="B35:D36"/>
    <mergeCell ref="B1:H1"/>
    <mergeCell ref="B4:H4"/>
    <mergeCell ref="F7:G7"/>
    <mergeCell ref="B9:H9"/>
    <mergeCell ref="F12:G12"/>
    <mergeCell ref="E14:H14"/>
    <mergeCell ref="E35:H3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4.9989318521683403E-2"/>
  </sheetPr>
  <dimension ref="A1:H34"/>
  <sheetViews>
    <sheetView showGridLines="0" zoomScaleNormal="100" workbookViewId="0">
      <selection activeCell="E14" sqref="E14:H14"/>
    </sheetView>
  </sheetViews>
  <sheetFormatPr defaultRowHeight="15" x14ac:dyDescent="0.25"/>
  <cols>
    <col min="2" max="2" width="20.140625" customWidth="1"/>
    <col min="3" max="3" width="12.42578125" customWidth="1"/>
    <col min="4" max="4" width="5.140625" customWidth="1"/>
    <col min="5" max="5" width="21.42578125" customWidth="1"/>
    <col min="6" max="6" width="2.85546875" customWidth="1"/>
    <col min="7" max="7" width="5.85546875" customWidth="1"/>
    <col min="8" max="8" width="10.140625" customWidth="1"/>
  </cols>
  <sheetData>
    <row r="1" spans="1:8" ht="22.5" customHeight="1" thickBot="1" x14ac:dyDescent="0.3">
      <c r="A1" s="25"/>
      <c r="B1" s="498" t="s">
        <v>44</v>
      </c>
      <c r="C1" s="498"/>
      <c r="D1" s="498"/>
      <c r="E1" s="498"/>
      <c r="F1" s="498"/>
      <c r="G1" s="498"/>
      <c r="H1" s="499"/>
    </row>
    <row r="2" spans="1:8" x14ac:dyDescent="0.25">
      <c r="B2" s="26" t="s">
        <v>2</v>
      </c>
      <c r="C2" s="161" t="s">
        <v>195</v>
      </c>
      <c r="D2" s="27"/>
      <c r="G2" s="26" t="s">
        <v>15</v>
      </c>
      <c r="H2" s="21" t="s">
        <v>45</v>
      </c>
    </row>
    <row r="3" spans="1:8" ht="15.75" thickBot="1" x14ac:dyDescent="0.3"/>
    <row r="4" spans="1:8" x14ac:dyDescent="0.25">
      <c r="B4" s="500" t="s">
        <v>17</v>
      </c>
      <c r="C4" s="501"/>
      <c r="D4" s="501"/>
      <c r="E4" s="501"/>
      <c r="F4" s="501"/>
      <c r="G4" s="501"/>
      <c r="H4" s="502"/>
    </row>
    <row r="5" spans="1:8" x14ac:dyDescent="0.25">
      <c r="B5" s="28" t="s">
        <v>18</v>
      </c>
      <c r="C5" s="32">
        <v>1054.2</v>
      </c>
      <c r="D5" s="30" t="s">
        <v>46</v>
      </c>
      <c r="E5" s="3"/>
      <c r="F5" s="3"/>
      <c r="G5" s="3"/>
      <c r="H5" s="31"/>
    </row>
    <row r="6" spans="1:8" x14ac:dyDescent="0.25">
      <c r="B6" s="28" t="s">
        <v>20</v>
      </c>
      <c r="C6" s="32">
        <v>0</v>
      </c>
      <c r="D6" s="33" t="s">
        <v>21</v>
      </c>
      <c r="E6" s="3"/>
      <c r="F6" s="3"/>
      <c r="G6" s="3"/>
      <c r="H6" s="31"/>
    </row>
    <row r="7" spans="1:8" ht="15.75" thickBot="1" x14ac:dyDescent="0.3">
      <c r="B7" s="34" t="s">
        <v>22</v>
      </c>
      <c r="C7" s="35">
        <v>15.7</v>
      </c>
      <c r="D7" s="36" t="s">
        <v>21</v>
      </c>
      <c r="E7" s="37" t="s">
        <v>23</v>
      </c>
      <c r="F7" s="521">
        <f>C7-C6</f>
        <v>15.7</v>
      </c>
      <c r="G7" s="521"/>
      <c r="H7" s="38" t="s">
        <v>21</v>
      </c>
    </row>
    <row r="8" spans="1:8" ht="15.75" thickBot="1" x14ac:dyDescent="0.3"/>
    <row r="9" spans="1:8" x14ac:dyDescent="0.25">
      <c r="B9" s="504" t="s">
        <v>24</v>
      </c>
      <c r="C9" s="505"/>
      <c r="D9" s="505"/>
      <c r="E9" s="505"/>
      <c r="F9" s="505"/>
      <c r="G9" s="505"/>
      <c r="H9" s="506"/>
    </row>
    <row r="10" spans="1:8" x14ac:dyDescent="0.25">
      <c r="B10" s="28" t="s">
        <v>18</v>
      </c>
      <c r="C10" s="32">
        <v>1004</v>
      </c>
      <c r="D10" s="30" t="s">
        <v>46</v>
      </c>
      <c r="E10" s="3"/>
      <c r="F10" s="3"/>
      <c r="G10" s="3"/>
      <c r="H10" s="31"/>
    </row>
    <row r="11" spans="1:8" x14ac:dyDescent="0.25">
      <c r="B11" s="28" t="s">
        <v>20</v>
      </c>
      <c r="C11" s="32">
        <v>15.7</v>
      </c>
      <c r="D11" s="33" t="s">
        <v>21</v>
      </c>
      <c r="E11" s="39"/>
      <c r="F11" s="40"/>
      <c r="G11" s="40"/>
      <c r="H11" s="31"/>
    </row>
    <row r="12" spans="1:8" ht="15.75" thickBot="1" x14ac:dyDescent="0.3">
      <c r="B12" s="34" t="s">
        <v>22</v>
      </c>
      <c r="C12" s="35">
        <v>30.7</v>
      </c>
      <c r="D12" s="36" t="s">
        <v>21</v>
      </c>
      <c r="E12" s="37" t="s">
        <v>23</v>
      </c>
      <c r="F12" s="521">
        <f>C12-C11</f>
        <v>15</v>
      </c>
      <c r="G12" s="521"/>
      <c r="H12" s="38" t="s">
        <v>21</v>
      </c>
    </row>
    <row r="14" spans="1:8" x14ac:dyDescent="0.25">
      <c r="E14" s="497" t="s">
        <v>312</v>
      </c>
      <c r="F14" s="497"/>
      <c r="G14" s="497"/>
      <c r="H14" s="497"/>
    </row>
    <row r="15" spans="1:8" x14ac:dyDescent="0.25">
      <c r="B15" t="s">
        <v>47</v>
      </c>
    </row>
    <row r="17" spans="2:8" x14ac:dyDescent="0.25">
      <c r="B17" s="41" t="s">
        <v>48</v>
      </c>
      <c r="C17" s="42" t="s">
        <v>27</v>
      </c>
      <c r="D17" s="43" t="s">
        <v>28</v>
      </c>
      <c r="E17" s="41" t="s">
        <v>243</v>
      </c>
      <c r="G17" s="43" t="s">
        <v>29</v>
      </c>
      <c r="H17" s="61">
        <v>43661</v>
      </c>
    </row>
    <row r="18" spans="2:8" x14ac:dyDescent="0.25">
      <c r="D18" s="41"/>
      <c r="E18" s="41"/>
      <c r="F18" s="41"/>
      <c r="G18" s="41"/>
      <c r="H18" s="41"/>
    </row>
    <row r="19" spans="2:8" x14ac:dyDescent="0.25">
      <c r="B19" s="41" t="s">
        <v>49</v>
      </c>
      <c r="C19" s="62">
        <v>43643</v>
      </c>
      <c r="D19" s="41"/>
      <c r="E19" s="45" t="s">
        <v>325</v>
      </c>
      <c r="G19" s="43" t="s">
        <v>50</v>
      </c>
      <c r="H19" s="61">
        <v>43738</v>
      </c>
    </row>
    <row r="20" spans="2:8" ht="15.75" thickBot="1" x14ac:dyDescent="0.3"/>
    <row r="21" spans="2:8" ht="15.75" thickBot="1" x14ac:dyDescent="0.3">
      <c r="B21" s="507" t="s">
        <v>51</v>
      </c>
      <c r="C21" s="508"/>
      <c r="D21" s="508"/>
      <c r="E21" s="508"/>
      <c r="F21" s="508"/>
      <c r="G21" s="508"/>
      <c r="H21" s="509"/>
    </row>
    <row r="22" spans="2:8" x14ac:dyDescent="0.25">
      <c r="B22" s="46"/>
      <c r="C22" s="47"/>
      <c r="D22" s="47"/>
      <c r="E22" s="47"/>
      <c r="F22" s="47"/>
      <c r="G22" s="47"/>
      <c r="H22" s="48"/>
    </row>
    <row r="23" spans="2:8" x14ac:dyDescent="0.25">
      <c r="B23" s="519" t="s">
        <v>52</v>
      </c>
      <c r="C23" s="520"/>
      <c r="D23" s="520"/>
      <c r="E23" s="520"/>
      <c r="F23" s="21"/>
      <c r="G23" s="21"/>
      <c r="H23" s="4" t="s">
        <v>53</v>
      </c>
    </row>
    <row r="24" spans="2:8" x14ac:dyDescent="0.25">
      <c r="B24" s="512" t="s">
        <v>54</v>
      </c>
      <c r="C24" s="451"/>
      <c r="D24" s="451"/>
      <c r="E24" s="451"/>
      <c r="F24" s="3"/>
      <c r="G24" s="3"/>
      <c r="H24" s="4"/>
    </row>
    <row r="25" spans="2:8" x14ac:dyDescent="0.25">
      <c r="B25" s="49"/>
      <c r="C25" s="3"/>
      <c r="D25" s="3"/>
      <c r="E25" s="3"/>
      <c r="F25" s="3"/>
      <c r="G25" s="3"/>
      <c r="H25" s="4"/>
    </row>
    <row r="26" spans="2:8" x14ac:dyDescent="0.25">
      <c r="B26" s="50" t="s">
        <v>37</v>
      </c>
      <c r="C26" s="51"/>
      <c r="D26" s="52">
        <f>F7</f>
        <v>15.7</v>
      </c>
      <c r="E26" s="53" t="s">
        <v>55</v>
      </c>
      <c r="F26" s="21" t="s">
        <v>39</v>
      </c>
      <c r="G26" s="167">
        <f>(F7*0.1*40*50*10)/C5</f>
        <v>29.785619427053689</v>
      </c>
      <c r="H26" s="4" t="s">
        <v>56</v>
      </c>
    </row>
    <row r="27" spans="2:8" x14ac:dyDescent="0.25">
      <c r="B27" s="50"/>
      <c r="C27" s="3"/>
      <c r="D27" s="63">
        <f>C5</f>
        <v>1054.2</v>
      </c>
      <c r="E27" s="22" t="s">
        <v>46</v>
      </c>
      <c r="F27" s="3"/>
      <c r="G27" s="142"/>
      <c r="H27" s="4"/>
    </row>
    <row r="28" spans="2:8" x14ac:dyDescent="0.25">
      <c r="B28" s="50" t="s">
        <v>40</v>
      </c>
      <c r="C28" s="51"/>
      <c r="D28" s="52">
        <f>F12</f>
        <v>15</v>
      </c>
      <c r="E28" s="53" t="s">
        <v>55</v>
      </c>
      <c r="F28" s="56" t="s">
        <v>39</v>
      </c>
      <c r="G28" s="167">
        <f>(F12*0.1*40*50*10)/C10</f>
        <v>29.880478087649401</v>
      </c>
      <c r="H28" s="4" t="s">
        <v>56</v>
      </c>
    </row>
    <row r="29" spans="2:8" x14ac:dyDescent="0.25">
      <c r="B29" s="50"/>
      <c r="C29" s="3"/>
      <c r="D29" s="64">
        <f>C10</f>
        <v>1004</v>
      </c>
      <c r="E29" s="22" t="s">
        <v>46</v>
      </c>
      <c r="F29" s="3"/>
      <c r="G29" s="3"/>
      <c r="H29" s="4"/>
    </row>
    <row r="30" spans="2:8" x14ac:dyDescent="0.25">
      <c r="B30" s="50"/>
      <c r="C30" s="3"/>
      <c r="D30" s="3"/>
      <c r="E30" s="3"/>
      <c r="F30" s="3"/>
      <c r="G30" s="3"/>
      <c r="H30" s="4"/>
    </row>
    <row r="31" spans="2:8" x14ac:dyDescent="0.25">
      <c r="B31" s="50" t="s">
        <v>41</v>
      </c>
      <c r="C31" s="166">
        <f>(G26+G28)/2</f>
        <v>29.833048757351545</v>
      </c>
      <c r="D31" s="3" t="s">
        <v>42</v>
      </c>
      <c r="E31" s="3"/>
      <c r="H31" s="4"/>
    </row>
    <row r="32" spans="2:8" x14ac:dyDescent="0.25">
      <c r="B32" s="50"/>
      <c r="C32" s="3"/>
      <c r="D32" s="3"/>
      <c r="E32" s="3"/>
      <c r="F32" s="3"/>
      <c r="G32" s="3"/>
      <c r="H32" s="4"/>
    </row>
    <row r="33" spans="2:8" x14ac:dyDescent="0.25">
      <c r="B33" s="513" t="s">
        <v>101</v>
      </c>
      <c r="C33" s="514"/>
      <c r="D33" s="517"/>
      <c r="E33" s="513" t="s">
        <v>100</v>
      </c>
      <c r="F33" s="514"/>
      <c r="G33" s="514"/>
      <c r="H33" s="517"/>
    </row>
    <row r="34" spans="2:8" x14ac:dyDescent="0.25">
      <c r="B34" s="515"/>
      <c r="C34" s="516"/>
      <c r="D34" s="518"/>
      <c r="E34" s="515"/>
      <c r="F34" s="516"/>
      <c r="G34" s="516"/>
      <c r="H34" s="518"/>
    </row>
  </sheetData>
  <mergeCells count="11">
    <mergeCell ref="E14:H14"/>
    <mergeCell ref="B1:H1"/>
    <mergeCell ref="B4:H4"/>
    <mergeCell ref="F7:G7"/>
    <mergeCell ref="B9:H9"/>
    <mergeCell ref="F12:G12"/>
    <mergeCell ref="E33:H34"/>
    <mergeCell ref="B33:D34"/>
    <mergeCell ref="B21:H21"/>
    <mergeCell ref="B23:E23"/>
    <mergeCell ref="B24:E2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3:I33"/>
  <sheetViews>
    <sheetView showGridLines="0" tabSelected="1" zoomScale="90" zoomScaleNormal="90" zoomScaleSheetLayoutView="110" zoomScalePageLayoutView="90" workbookViewId="0">
      <selection activeCell="G20" sqref="G20"/>
    </sheetView>
  </sheetViews>
  <sheetFormatPr defaultRowHeight="15" x14ac:dyDescent="0.25"/>
  <cols>
    <col min="1" max="1" width="3" customWidth="1"/>
    <col min="3" max="3" width="12.28515625" bestFit="1" customWidth="1"/>
  </cols>
  <sheetData>
    <row r="3" spans="2:8" x14ac:dyDescent="0.25">
      <c r="B3" t="s">
        <v>70</v>
      </c>
      <c r="D3" t="s">
        <v>152</v>
      </c>
    </row>
    <row r="5" spans="2:8" x14ac:dyDescent="0.25">
      <c r="B5" t="s">
        <v>57</v>
      </c>
      <c r="C5">
        <v>1900020002</v>
      </c>
    </row>
    <row r="7" spans="2:8" x14ac:dyDescent="0.25">
      <c r="B7" t="s">
        <v>58</v>
      </c>
      <c r="C7" t="s">
        <v>153</v>
      </c>
    </row>
    <row r="12" spans="2:8" x14ac:dyDescent="0.25">
      <c r="B12" t="s">
        <v>59</v>
      </c>
      <c r="E12" t="s">
        <v>71</v>
      </c>
      <c r="G12" s="77" t="s">
        <v>116</v>
      </c>
    </row>
    <row r="15" spans="2:8" x14ac:dyDescent="0.25">
      <c r="B15" t="s">
        <v>61</v>
      </c>
      <c r="G15">
        <v>43.898299999999999</v>
      </c>
      <c r="H15" t="s">
        <v>19</v>
      </c>
    </row>
    <row r="17" spans="2:9" x14ac:dyDescent="0.25">
      <c r="B17" t="s">
        <v>60</v>
      </c>
      <c r="G17">
        <v>69.010400000000004</v>
      </c>
      <c r="H17" t="s">
        <v>19</v>
      </c>
    </row>
    <row r="19" spans="2:9" x14ac:dyDescent="0.25">
      <c r="B19" t="s">
        <v>62</v>
      </c>
      <c r="G19">
        <v>75.621799999999993</v>
      </c>
      <c r="H19" t="s">
        <v>19</v>
      </c>
    </row>
    <row r="22" spans="2:9" ht="15" customHeight="1" x14ac:dyDescent="0.25">
      <c r="B22" t="s">
        <v>63</v>
      </c>
      <c r="E22" s="524" t="s">
        <v>64</v>
      </c>
      <c r="F22" s="524"/>
      <c r="H22" s="524" t="s">
        <v>65</v>
      </c>
      <c r="I22" s="524"/>
    </row>
    <row r="23" spans="2:9" x14ac:dyDescent="0.25">
      <c r="E23" s="524"/>
      <c r="F23" s="524"/>
      <c r="G23" s="68" t="s">
        <v>66</v>
      </c>
      <c r="H23" s="524"/>
      <c r="I23" s="524"/>
    </row>
    <row r="24" spans="2:9" x14ac:dyDescent="0.25">
      <c r="E24" s="525" t="s">
        <v>67</v>
      </c>
      <c r="F24" s="526"/>
      <c r="G24" s="526"/>
      <c r="H24" s="526"/>
      <c r="I24" s="526"/>
    </row>
    <row r="25" spans="2:9" x14ac:dyDescent="0.25">
      <c r="E25" s="524" t="s">
        <v>68</v>
      </c>
      <c r="F25" s="524"/>
      <c r="H25" s="524" t="s">
        <v>69</v>
      </c>
      <c r="I25" s="524"/>
    </row>
    <row r="26" spans="2:9" x14ac:dyDescent="0.25">
      <c r="E26" s="524"/>
      <c r="F26" s="524"/>
      <c r="G26" s="68" t="s">
        <v>66</v>
      </c>
      <c r="H26" s="524"/>
      <c r="I26" s="524"/>
    </row>
    <row r="31" spans="2:9" ht="21" x14ac:dyDescent="0.25">
      <c r="E31" s="447">
        <f>G19</f>
        <v>75.621799999999993</v>
      </c>
      <c r="F31" s="447"/>
      <c r="G31" s="109" t="s">
        <v>66</v>
      </c>
      <c r="H31" s="447">
        <f>G15</f>
        <v>43.898299999999999</v>
      </c>
      <c r="I31" s="447"/>
    </row>
    <row r="32" spans="2:9" x14ac:dyDescent="0.25">
      <c r="C32" s="69">
        <f>(E31-H31)/(E33-H33)</f>
        <v>1.2632754727800537</v>
      </c>
      <c r="D32" s="108" t="s">
        <v>39</v>
      </c>
      <c r="E32" s="522" t="s">
        <v>67</v>
      </c>
      <c r="F32" s="523"/>
      <c r="G32" s="523"/>
      <c r="H32" s="523"/>
      <c r="I32" s="523"/>
    </row>
    <row r="33" spans="5:9" ht="21" x14ac:dyDescent="0.25">
      <c r="E33" s="447">
        <f>G17</f>
        <v>69.010400000000004</v>
      </c>
      <c r="F33" s="447"/>
      <c r="G33" s="109" t="s">
        <v>66</v>
      </c>
      <c r="H33" s="447">
        <f>G15</f>
        <v>43.898299999999999</v>
      </c>
      <c r="I33" s="447"/>
    </row>
  </sheetData>
  <mergeCells count="10">
    <mergeCell ref="E32:I32"/>
    <mergeCell ref="E33:F33"/>
    <mergeCell ref="H33:I33"/>
    <mergeCell ref="E22:F23"/>
    <mergeCell ref="H22:I23"/>
    <mergeCell ref="E24:I24"/>
    <mergeCell ref="E25:F26"/>
    <mergeCell ref="H25:I26"/>
    <mergeCell ref="E31:F31"/>
    <mergeCell ref="H31:I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7:I67"/>
  <sheetViews>
    <sheetView showGridLines="0" zoomScale="80" zoomScaleNormal="80" workbookViewId="0">
      <selection activeCell="G46" sqref="G46:I46"/>
    </sheetView>
  </sheetViews>
  <sheetFormatPr defaultRowHeight="15" x14ac:dyDescent="0.25"/>
  <cols>
    <col min="1" max="1" width="2.28515625" customWidth="1"/>
    <col min="2" max="2" width="3.140625" customWidth="1"/>
    <col min="3" max="3" width="33.5703125" customWidth="1"/>
    <col min="5" max="5" width="10.28515625" customWidth="1"/>
    <col min="6" max="6" width="1.28515625" customWidth="1"/>
    <col min="7" max="7" width="33.5703125" customWidth="1"/>
    <col min="9" max="9" width="10.28515625" customWidth="1"/>
  </cols>
  <sheetData>
    <row r="7" spans="3:9" ht="10.5" customHeight="1" x14ac:dyDescent="0.25"/>
    <row r="8" spans="3:9" ht="15" customHeight="1" thickBot="1" x14ac:dyDescent="0.3">
      <c r="C8" s="130" t="s">
        <v>139</v>
      </c>
    </row>
    <row r="9" spans="3:9" ht="15.75" thickBot="1" x14ac:dyDescent="0.3">
      <c r="C9" s="407" t="s">
        <v>124</v>
      </c>
      <c r="D9" s="408"/>
      <c r="E9" s="409"/>
      <c r="G9" s="402" t="s">
        <v>131</v>
      </c>
      <c r="H9" s="403"/>
      <c r="I9" s="404"/>
    </row>
    <row r="10" spans="3:9" ht="15.75" thickBot="1" x14ac:dyDescent="0.3">
      <c r="C10" s="316" t="s">
        <v>125</v>
      </c>
      <c r="D10" s="317"/>
      <c r="E10" s="318"/>
      <c r="G10" s="103" t="s">
        <v>135</v>
      </c>
      <c r="H10" s="47"/>
      <c r="I10" s="127" t="s">
        <v>134</v>
      </c>
    </row>
    <row r="11" spans="3:9" x14ac:dyDescent="0.25">
      <c r="C11" s="103" t="s">
        <v>126</v>
      </c>
      <c r="D11" s="47"/>
      <c r="E11" s="127" t="s">
        <v>133</v>
      </c>
      <c r="G11" s="129" t="s">
        <v>136</v>
      </c>
      <c r="H11" s="102"/>
      <c r="I11" s="126" t="s">
        <v>127</v>
      </c>
    </row>
    <row r="12" spans="3:9" x14ac:dyDescent="0.25">
      <c r="C12" s="128" t="s">
        <v>130</v>
      </c>
      <c r="D12" s="102"/>
      <c r="E12" s="126" t="s">
        <v>127</v>
      </c>
      <c r="G12" s="128" t="s">
        <v>137</v>
      </c>
      <c r="H12" s="102"/>
      <c r="I12" s="126"/>
    </row>
    <row r="13" spans="3:9" x14ac:dyDescent="0.25">
      <c r="C13" s="104" t="s">
        <v>128</v>
      </c>
      <c r="D13" s="3"/>
      <c r="E13" s="106" t="s">
        <v>115</v>
      </c>
      <c r="G13" s="104" t="s">
        <v>128</v>
      </c>
      <c r="H13" s="3"/>
      <c r="I13" s="106" t="s">
        <v>115</v>
      </c>
    </row>
    <row r="14" spans="3:9" ht="15.75" thickBot="1" x14ac:dyDescent="0.3">
      <c r="C14" s="107" t="s">
        <v>129</v>
      </c>
      <c r="D14" s="105" t="s">
        <v>114</v>
      </c>
      <c r="E14" s="38"/>
      <c r="G14" s="107" t="s">
        <v>129</v>
      </c>
      <c r="H14" s="105" t="s">
        <v>114</v>
      </c>
      <c r="I14" s="38"/>
    </row>
    <row r="15" spans="3:9" ht="13.5" customHeight="1" x14ac:dyDescent="0.25">
      <c r="C15" s="41" t="s">
        <v>138</v>
      </c>
      <c r="G15" s="41" t="s">
        <v>140</v>
      </c>
    </row>
    <row r="19" spans="2:9" ht="15.75" thickBot="1" x14ac:dyDescent="0.3"/>
    <row r="20" spans="2:9" ht="15.75" thickBot="1" x14ac:dyDescent="0.3">
      <c r="C20" s="402" t="s">
        <v>149</v>
      </c>
      <c r="D20" s="403"/>
      <c r="E20" s="404"/>
      <c r="G20" s="402" t="s">
        <v>169</v>
      </c>
      <c r="H20" s="403"/>
      <c r="I20" s="404"/>
    </row>
    <row r="21" spans="2:9" x14ac:dyDescent="0.25">
      <c r="C21" s="405" t="s">
        <v>145</v>
      </c>
      <c r="D21" s="406"/>
      <c r="E21" s="127" t="s">
        <v>144</v>
      </c>
      <c r="G21" s="405" t="s">
        <v>173</v>
      </c>
      <c r="H21" s="406"/>
      <c r="I21" s="150" t="s">
        <v>166</v>
      </c>
    </row>
    <row r="22" spans="2:9" x14ac:dyDescent="0.25">
      <c r="C22" s="397" t="s">
        <v>147</v>
      </c>
      <c r="D22" s="398"/>
      <c r="E22" s="126" t="s">
        <v>146</v>
      </c>
      <c r="G22" s="397" t="s">
        <v>172</v>
      </c>
      <c r="H22" s="398"/>
      <c r="I22" s="151" t="s">
        <v>167</v>
      </c>
    </row>
    <row r="23" spans="2:9" ht="15" customHeight="1" x14ac:dyDescent="0.25">
      <c r="C23" s="394" t="s">
        <v>151</v>
      </c>
      <c r="D23" s="395"/>
      <c r="E23" s="396"/>
      <c r="G23" s="397" t="s">
        <v>174</v>
      </c>
      <c r="H23" s="398"/>
      <c r="I23" s="151" t="s">
        <v>168</v>
      </c>
    </row>
    <row r="24" spans="2:9" ht="12.75" customHeight="1" x14ac:dyDescent="0.25">
      <c r="B24" t="s">
        <v>132</v>
      </c>
      <c r="C24" s="394" t="s">
        <v>150</v>
      </c>
      <c r="D24" s="395"/>
      <c r="E24" s="396"/>
      <c r="G24" s="394" t="s">
        <v>170</v>
      </c>
      <c r="H24" s="395"/>
      <c r="I24" s="396"/>
    </row>
    <row r="25" spans="2:9" ht="12" customHeight="1" thickBot="1" x14ac:dyDescent="0.3">
      <c r="C25" s="107" t="s">
        <v>148</v>
      </c>
      <c r="D25" s="105"/>
      <c r="E25" s="38" t="s">
        <v>115</v>
      </c>
      <c r="G25" s="415" t="s">
        <v>171</v>
      </c>
      <c r="H25" s="416"/>
      <c r="I25" s="417"/>
    </row>
    <row r="26" spans="2:9" ht="15.75" thickBot="1" x14ac:dyDescent="0.3">
      <c r="G26" s="107" t="s">
        <v>175</v>
      </c>
      <c r="H26" s="105"/>
      <c r="I26" s="149" t="s">
        <v>115</v>
      </c>
    </row>
    <row r="27" spans="2:9" ht="15.75" thickBot="1" x14ac:dyDescent="0.3"/>
    <row r="28" spans="2:9" ht="19.5" thickBot="1" x14ac:dyDescent="0.35">
      <c r="C28" s="410" t="s">
        <v>180</v>
      </c>
      <c r="D28" s="411"/>
      <c r="E28" s="412"/>
    </row>
    <row r="29" spans="2:9" x14ac:dyDescent="0.25">
      <c r="C29" s="153" t="s">
        <v>181</v>
      </c>
      <c r="D29" s="413" t="s">
        <v>183</v>
      </c>
      <c r="E29" s="414"/>
    </row>
    <row r="30" spans="2:9" x14ac:dyDescent="0.25">
      <c r="C30" s="399" t="s">
        <v>193</v>
      </c>
      <c r="D30" s="400"/>
      <c r="E30" s="401"/>
    </row>
    <row r="31" spans="2:9" ht="15" customHeight="1" x14ac:dyDescent="0.25">
      <c r="C31" s="399"/>
      <c r="D31" s="400"/>
      <c r="E31" s="401"/>
    </row>
    <row r="32" spans="2:9" x14ac:dyDescent="0.25">
      <c r="C32" s="399"/>
      <c r="D32" s="400"/>
      <c r="E32" s="401"/>
    </row>
    <row r="33" spans="3:9" ht="15.75" thickBot="1" x14ac:dyDescent="0.3">
      <c r="C33" s="107" t="s">
        <v>182</v>
      </c>
      <c r="D33" s="105"/>
      <c r="E33" s="38" t="s">
        <v>115</v>
      </c>
    </row>
    <row r="35" spans="3:9" ht="15.75" thickBot="1" x14ac:dyDescent="0.3"/>
    <row r="36" spans="3:9" ht="15.75" thickBot="1" x14ac:dyDescent="0.3">
      <c r="C36" s="402" t="s">
        <v>192</v>
      </c>
      <c r="D36" s="403"/>
      <c r="E36" s="404"/>
      <c r="G36" s="402" t="s">
        <v>204</v>
      </c>
      <c r="H36" s="403"/>
      <c r="I36" s="404"/>
    </row>
    <row r="37" spans="3:9" x14ac:dyDescent="0.25">
      <c r="C37" s="405" t="s">
        <v>185</v>
      </c>
      <c r="D37" s="406"/>
      <c r="E37" s="127" t="s">
        <v>144</v>
      </c>
      <c r="G37" s="405" t="s">
        <v>200</v>
      </c>
      <c r="H37" s="406"/>
      <c r="I37" s="127" t="s">
        <v>144</v>
      </c>
    </row>
    <row r="38" spans="3:9" x14ac:dyDescent="0.25">
      <c r="C38" s="397" t="s">
        <v>186</v>
      </c>
      <c r="D38" s="398"/>
      <c r="E38" s="126" t="s">
        <v>184</v>
      </c>
      <c r="G38" s="397" t="s">
        <v>205</v>
      </c>
      <c r="H38" s="398"/>
      <c r="I38" s="126" t="s">
        <v>209</v>
      </c>
    </row>
    <row r="39" spans="3:9" x14ac:dyDescent="0.25">
      <c r="C39" s="397" t="s">
        <v>187</v>
      </c>
      <c r="D39" s="398"/>
      <c r="E39" s="126" t="s">
        <v>190</v>
      </c>
      <c r="G39" s="154" t="s">
        <v>201</v>
      </c>
      <c r="H39" s="155"/>
      <c r="I39" s="156" t="s">
        <v>115</v>
      </c>
    </row>
    <row r="40" spans="3:9" ht="12.75" customHeight="1" x14ac:dyDescent="0.25">
      <c r="C40" s="154" t="s">
        <v>188</v>
      </c>
      <c r="D40" s="155"/>
      <c r="E40" s="156" t="s">
        <v>115</v>
      </c>
      <c r="G40" s="168" t="s">
        <v>202</v>
      </c>
      <c r="H40" s="169"/>
      <c r="I40" s="170"/>
    </row>
    <row r="41" spans="3:9" ht="16.5" customHeight="1" x14ac:dyDescent="0.25">
      <c r="C41" s="394" t="s">
        <v>191</v>
      </c>
      <c r="D41" s="395"/>
      <c r="E41" s="396"/>
      <c r="G41" s="394" t="s">
        <v>203</v>
      </c>
      <c r="H41" s="395"/>
      <c r="I41" s="396"/>
    </row>
    <row r="42" spans="3:9" ht="15.75" thickBot="1" x14ac:dyDescent="0.3">
      <c r="C42" s="391" t="s">
        <v>189</v>
      </c>
      <c r="D42" s="392"/>
      <c r="E42" s="393"/>
      <c r="G42" s="172" t="s">
        <v>206</v>
      </c>
      <c r="H42" s="105"/>
      <c r="I42" s="173"/>
    </row>
    <row r="47" spans="3:9" ht="15.75" thickBot="1" x14ac:dyDescent="0.3"/>
    <row r="48" spans="3:9" ht="15.75" thickBot="1" x14ac:dyDescent="0.3">
      <c r="G48" s="402" t="s">
        <v>211</v>
      </c>
      <c r="H48" s="403"/>
      <c r="I48" s="404"/>
    </row>
    <row r="49" spans="7:9" x14ac:dyDescent="0.25">
      <c r="G49" s="405" t="s">
        <v>200</v>
      </c>
      <c r="H49" s="406"/>
      <c r="I49" s="127" t="s">
        <v>144</v>
      </c>
    </row>
    <row r="50" spans="7:9" x14ac:dyDescent="0.25">
      <c r="G50" s="397" t="s">
        <v>205</v>
      </c>
      <c r="H50" s="398"/>
      <c r="I50" s="126" t="s">
        <v>209</v>
      </c>
    </row>
    <row r="51" spans="7:9" x14ac:dyDescent="0.25">
      <c r="G51" s="154" t="s">
        <v>201</v>
      </c>
      <c r="H51" s="155"/>
      <c r="I51" s="156" t="s">
        <v>115</v>
      </c>
    </row>
    <row r="52" spans="7:9" ht="15.75" thickBot="1" x14ac:dyDescent="0.3">
      <c r="G52" s="154"/>
      <c r="H52" s="155"/>
      <c r="I52" s="156"/>
    </row>
    <row r="53" spans="7:9" ht="15.75" thickBot="1" x14ac:dyDescent="0.3">
      <c r="G53" s="402" t="s">
        <v>212</v>
      </c>
      <c r="H53" s="403"/>
      <c r="I53" s="404"/>
    </row>
    <row r="54" spans="7:9" ht="15" customHeight="1" x14ac:dyDescent="0.25">
      <c r="G54" s="405" t="s">
        <v>200</v>
      </c>
      <c r="H54" s="406"/>
      <c r="I54" s="127" t="s">
        <v>144</v>
      </c>
    </row>
    <row r="55" spans="7:9" x14ac:dyDescent="0.25">
      <c r="G55" s="397" t="s">
        <v>205</v>
      </c>
      <c r="H55" s="398"/>
      <c r="I55" s="126" t="s">
        <v>209</v>
      </c>
    </row>
    <row r="56" spans="7:9" x14ac:dyDescent="0.25">
      <c r="G56" s="154" t="s">
        <v>201</v>
      </c>
      <c r="H56" s="155"/>
      <c r="I56" s="156" t="s">
        <v>115</v>
      </c>
    </row>
    <row r="57" spans="7:9" ht="15.75" thickBot="1" x14ac:dyDescent="0.3">
      <c r="G57" s="154"/>
      <c r="H57" s="155"/>
      <c r="I57" s="156"/>
    </row>
    <row r="58" spans="7:9" ht="15.75" thickBot="1" x14ac:dyDescent="0.3">
      <c r="G58" s="402" t="s">
        <v>213</v>
      </c>
      <c r="H58" s="403"/>
      <c r="I58" s="404"/>
    </row>
    <row r="59" spans="7:9" x14ac:dyDescent="0.25">
      <c r="G59" s="405" t="s">
        <v>200</v>
      </c>
      <c r="H59" s="406"/>
      <c r="I59" s="127" t="s">
        <v>144</v>
      </c>
    </row>
    <row r="60" spans="7:9" x14ac:dyDescent="0.25">
      <c r="G60" s="397" t="s">
        <v>205</v>
      </c>
      <c r="H60" s="398"/>
      <c r="I60" s="126" t="s">
        <v>209</v>
      </c>
    </row>
    <row r="61" spans="7:9" x14ac:dyDescent="0.25">
      <c r="G61" s="154" t="s">
        <v>201</v>
      </c>
      <c r="H61" s="155"/>
      <c r="I61" s="156" t="s">
        <v>115</v>
      </c>
    </row>
    <row r="62" spans="7:9" ht="15.75" thickBot="1" x14ac:dyDescent="0.3">
      <c r="G62" s="154"/>
      <c r="H62" s="155"/>
      <c r="I62" s="156"/>
    </row>
    <row r="63" spans="7:9" ht="15.75" thickBot="1" x14ac:dyDescent="0.3">
      <c r="G63" s="402" t="s">
        <v>214</v>
      </c>
      <c r="H63" s="403"/>
      <c r="I63" s="404"/>
    </row>
    <row r="64" spans="7:9" x14ac:dyDescent="0.25">
      <c r="G64" s="405" t="s">
        <v>200</v>
      </c>
      <c r="H64" s="406"/>
      <c r="I64" s="127" t="s">
        <v>144</v>
      </c>
    </row>
    <row r="65" spans="7:9" x14ac:dyDescent="0.25">
      <c r="G65" s="397" t="s">
        <v>205</v>
      </c>
      <c r="H65" s="398"/>
      <c r="I65" s="126" t="s">
        <v>209</v>
      </c>
    </row>
    <row r="66" spans="7:9" x14ac:dyDescent="0.25">
      <c r="G66" s="154" t="s">
        <v>201</v>
      </c>
      <c r="H66" s="155"/>
      <c r="I66" s="156" t="s">
        <v>115</v>
      </c>
    </row>
    <row r="67" spans="7:9" ht="15.75" thickBot="1" x14ac:dyDescent="0.3">
      <c r="G67" s="34"/>
      <c r="H67" s="143"/>
      <c r="I67" s="38"/>
    </row>
  </sheetData>
  <mergeCells count="39">
    <mergeCell ref="G63:I63"/>
    <mergeCell ref="G64:H64"/>
    <mergeCell ref="G65:H65"/>
    <mergeCell ref="G54:H54"/>
    <mergeCell ref="G55:H55"/>
    <mergeCell ref="G58:I58"/>
    <mergeCell ref="G59:H59"/>
    <mergeCell ref="G60:H60"/>
    <mergeCell ref="G48:I48"/>
    <mergeCell ref="G49:H49"/>
    <mergeCell ref="G50:H50"/>
    <mergeCell ref="G53:I53"/>
    <mergeCell ref="C9:E9"/>
    <mergeCell ref="G9:I9"/>
    <mergeCell ref="C20:E20"/>
    <mergeCell ref="C21:D21"/>
    <mergeCell ref="C22:D22"/>
    <mergeCell ref="G20:I20"/>
    <mergeCell ref="G21:H21"/>
    <mergeCell ref="G22:H22"/>
    <mergeCell ref="C28:E28"/>
    <mergeCell ref="D29:E29"/>
    <mergeCell ref="G25:I25"/>
    <mergeCell ref="C24:E24"/>
    <mergeCell ref="C42:E42"/>
    <mergeCell ref="C10:E10"/>
    <mergeCell ref="C23:E23"/>
    <mergeCell ref="G24:I24"/>
    <mergeCell ref="G23:H23"/>
    <mergeCell ref="G41:I41"/>
    <mergeCell ref="C30:E32"/>
    <mergeCell ref="G36:I36"/>
    <mergeCell ref="G37:H37"/>
    <mergeCell ref="G38:H38"/>
    <mergeCell ref="C36:E36"/>
    <mergeCell ref="C37:D37"/>
    <mergeCell ref="C38:D38"/>
    <mergeCell ref="C39:D39"/>
    <mergeCell ref="C41:E41"/>
  </mergeCells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43"/>
  <sheetViews>
    <sheetView showGridLines="0" zoomScale="90" zoomScaleNormal="90" workbookViewId="0">
      <selection activeCell="F12" sqref="F12"/>
    </sheetView>
  </sheetViews>
  <sheetFormatPr defaultRowHeight="15" x14ac:dyDescent="0.25"/>
  <cols>
    <col min="1" max="1" width="6.42578125" customWidth="1"/>
    <col min="2" max="2" width="11" customWidth="1"/>
    <col min="3" max="3" width="9.5703125" customWidth="1"/>
    <col min="4" max="4" width="13.28515625" customWidth="1"/>
    <col min="5" max="5" width="12.28515625" customWidth="1"/>
    <col min="6" max="6" width="13.42578125" customWidth="1"/>
    <col min="7" max="8" width="12.42578125" customWidth="1"/>
    <col min="9" max="9" width="15.7109375" customWidth="1"/>
    <col min="10" max="10" width="12.42578125" customWidth="1"/>
    <col min="11" max="11" width="11" customWidth="1"/>
    <col min="12" max="12" width="11.85546875" customWidth="1"/>
    <col min="13" max="13" width="13.140625" customWidth="1"/>
    <col min="14" max="14" width="14.140625" customWidth="1"/>
  </cols>
  <sheetData>
    <row r="1" spans="1:16" x14ac:dyDescent="0.25">
      <c r="A1" s="186"/>
      <c r="B1" s="186"/>
      <c r="C1" s="186"/>
      <c r="D1" s="186"/>
      <c r="E1" s="186"/>
      <c r="F1" s="186"/>
      <c r="G1" s="186"/>
      <c r="H1" s="418" t="s">
        <v>332</v>
      </c>
      <c r="I1" s="418"/>
      <c r="J1" s="418"/>
      <c r="K1" s="418"/>
      <c r="L1" s="418"/>
      <c r="M1" s="418"/>
      <c r="N1" s="240"/>
    </row>
    <row r="2" spans="1:16" ht="22.5" x14ac:dyDescent="0.45">
      <c r="A2" s="186"/>
      <c r="B2" s="249" t="s">
        <v>218</v>
      </c>
      <c r="C2" s="233"/>
      <c r="D2" s="224"/>
      <c r="E2" s="426" t="s">
        <v>331</v>
      </c>
      <c r="F2" s="426"/>
      <c r="G2" s="426"/>
      <c r="H2" s="418"/>
      <c r="I2" s="418"/>
      <c r="J2" s="418"/>
      <c r="K2" s="418"/>
      <c r="L2" s="418"/>
      <c r="M2" s="418"/>
      <c r="N2" s="240"/>
    </row>
    <row r="3" spans="1:16" ht="15.75" thickBot="1" x14ac:dyDescent="0.3">
      <c r="A3" s="186"/>
      <c r="B3" s="253" t="s">
        <v>339</v>
      </c>
      <c r="C3" s="250"/>
      <c r="D3" s="186"/>
      <c r="E3" s="186"/>
      <c r="F3" s="186"/>
      <c r="G3" s="186"/>
      <c r="H3" s="418"/>
      <c r="I3" s="418"/>
      <c r="J3" s="418"/>
      <c r="K3" s="418"/>
      <c r="L3" s="418"/>
      <c r="M3" s="418"/>
      <c r="N3" s="240"/>
    </row>
    <row r="4" spans="1:16" ht="16.5" thickTop="1" thickBot="1" x14ac:dyDescent="0.3">
      <c r="A4" s="186"/>
      <c r="B4" s="235" t="s">
        <v>217</v>
      </c>
      <c r="C4" s="222" t="s">
        <v>216</v>
      </c>
      <c r="D4" s="222" t="s">
        <v>290</v>
      </c>
      <c r="E4" s="222" t="s">
        <v>219</v>
      </c>
      <c r="F4" s="261" t="s">
        <v>220</v>
      </c>
      <c r="G4" s="186"/>
      <c r="H4" s="418"/>
      <c r="I4" s="418"/>
      <c r="J4" s="418"/>
      <c r="K4" s="418"/>
      <c r="L4" s="418"/>
      <c r="M4" s="418"/>
      <c r="N4" s="240"/>
    </row>
    <row r="5" spans="1:16" ht="20.25" thickTop="1" thickBot="1" x14ac:dyDescent="0.35">
      <c r="A5" s="186"/>
      <c r="B5" s="266">
        <v>0.85</v>
      </c>
      <c r="C5" s="267">
        <v>0.66</v>
      </c>
      <c r="D5" s="238">
        <v>1930.55</v>
      </c>
      <c r="E5" s="238">
        <v>11</v>
      </c>
      <c r="F5" s="262">
        <f>((B5-C5)*D5)/E5</f>
        <v>33.345863636363624</v>
      </c>
      <c r="G5" s="186"/>
      <c r="H5" s="418"/>
      <c r="I5" s="418"/>
      <c r="J5" s="418"/>
      <c r="K5" s="418"/>
      <c r="L5" s="418"/>
      <c r="M5" s="418"/>
      <c r="N5" s="240"/>
    </row>
    <row r="6" spans="1:16" ht="16.5" thickTop="1" x14ac:dyDescent="0.25">
      <c r="A6" s="186"/>
      <c r="B6" s="310" t="s">
        <v>343</v>
      </c>
      <c r="C6" s="314">
        <f>B5-C5</f>
        <v>0.18999999999999995</v>
      </c>
      <c r="D6" s="186"/>
      <c r="E6" s="186"/>
      <c r="F6" s="186"/>
      <c r="G6" s="186"/>
      <c r="H6" s="418"/>
      <c r="I6" s="418"/>
      <c r="J6" s="418"/>
      <c r="K6" s="418"/>
      <c r="L6" s="418"/>
      <c r="M6" s="418"/>
      <c r="N6" s="240"/>
    </row>
    <row r="7" spans="1:16" x14ac:dyDescent="0.25">
      <c r="A7" s="186"/>
      <c r="B7" s="268"/>
      <c r="C7" s="265"/>
      <c r="D7" s="186"/>
      <c r="E7" s="186"/>
      <c r="F7" s="186"/>
      <c r="G7" s="186"/>
      <c r="H7" s="418"/>
      <c r="I7" s="418"/>
      <c r="J7" s="418"/>
      <c r="K7" s="418"/>
      <c r="L7" s="418"/>
      <c r="M7" s="418"/>
      <c r="N7" s="240"/>
    </row>
    <row r="8" spans="1:16" x14ac:dyDescent="0.25">
      <c r="A8" s="186"/>
      <c r="B8" s="186"/>
      <c r="C8" s="186"/>
      <c r="D8" s="186"/>
      <c r="E8" s="186"/>
      <c r="F8" s="186"/>
      <c r="G8" s="186"/>
      <c r="H8" s="418"/>
      <c r="I8" s="418"/>
      <c r="J8" s="418"/>
      <c r="K8" s="418"/>
      <c r="L8" s="418"/>
      <c r="M8" s="418"/>
      <c r="N8" s="240"/>
    </row>
    <row r="9" spans="1:16" ht="22.5" x14ac:dyDescent="0.45">
      <c r="A9" s="241"/>
      <c r="B9" s="438" t="s">
        <v>257</v>
      </c>
      <c r="C9" s="438"/>
      <c r="D9" s="438"/>
      <c r="E9" s="425" t="s">
        <v>258</v>
      </c>
      <c r="F9" s="425"/>
      <c r="G9" s="425"/>
      <c r="H9" s="215"/>
      <c r="I9" s="429" t="s">
        <v>291</v>
      </c>
      <c r="J9" s="429"/>
      <c r="K9" s="422" t="s">
        <v>330</v>
      </c>
      <c r="L9" s="422"/>
      <c r="M9" s="422"/>
      <c r="N9" s="215"/>
    </row>
    <row r="10" spans="1:16" ht="15.75" thickBot="1" x14ac:dyDescent="0.3">
      <c r="A10" s="241"/>
      <c r="B10" s="252" t="s">
        <v>340</v>
      </c>
      <c r="C10" s="241"/>
      <c r="D10" s="241"/>
      <c r="E10" s="241"/>
      <c r="F10" s="241"/>
      <c r="G10" s="241"/>
      <c r="H10" s="215"/>
      <c r="I10" s="251" t="s">
        <v>341</v>
      </c>
      <c r="J10" s="215"/>
      <c r="K10" s="215"/>
      <c r="L10" s="215"/>
      <c r="M10" s="215"/>
      <c r="N10" s="215"/>
      <c r="O10" s="223"/>
    </row>
    <row r="11" spans="1:16" ht="16.5" thickTop="1" thickBot="1" x14ac:dyDescent="0.3">
      <c r="A11" s="241"/>
      <c r="B11" s="419" t="s">
        <v>338</v>
      </c>
      <c r="C11" s="419"/>
      <c r="D11" s="230" t="s">
        <v>256</v>
      </c>
      <c r="E11" s="234" t="s">
        <v>333</v>
      </c>
      <c r="F11" s="259" t="s">
        <v>220</v>
      </c>
      <c r="G11" s="237"/>
      <c r="H11" s="215"/>
      <c r="I11" s="234" t="s">
        <v>217</v>
      </c>
      <c r="J11" s="222" t="s">
        <v>216</v>
      </c>
      <c r="K11" s="236" t="s">
        <v>290</v>
      </c>
      <c r="L11" s="222" t="s">
        <v>219</v>
      </c>
      <c r="M11" s="263" t="s">
        <v>220</v>
      </c>
      <c r="N11" s="215"/>
      <c r="O11" s="223"/>
    </row>
    <row r="12" spans="1:16" ht="20.25" thickTop="1" thickBot="1" x14ac:dyDescent="0.35">
      <c r="A12" s="241"/>
      <c r="B12" s="420">
        <v>50.177</v>
      </c>
      <c r="C12" s="421"/>
      <c r="D12" s="238">
        <v>54.921599999999998</v>
      </c>
      <c r="E12" s="231">
        <v>1892.5</v>
      </c>
      <c r="F12" s="260">
        <f>((D13)*0.01*E12*0.9)/B12</f>
        <v>1.6105466548418594</v>
      </c>
      <c r="G12" s="237"/>
      <c r="H12" s="215"/>
      <c r="I12" s="269">
        <v>0.52</v>
      </c>
      <c r="J12" s="270">
        <v>0.49359999999999998</v>
      </c>
      <c r="K12" s="232">
        <v>18147.2</v>
      </c>
      <c r="L12" s="239">
        <v>52</v>
      </c>
      <c r="M12" s="264">
        <f>J13*K12/L12</f>
        <v>9.2131938461538585</v>
      </c>
      <c r="N12" s="215"/>
      <c r="O12" s="223"/>
    </row>
    <row r="13" spans="1:16" ht="16.5" thickTop="1" x14ac:dyDescent="0.25">
      <c r="A13" s="241"/>
      <c r="B13" s="423" t="s">
        <v>342</v>
      </c>
      <c r="C13" s="424"/>
      <c r="D13" s="306">
        <f>D12-B12</f>
        <v>4.7445999999999984</v>
      </c>
      <c r="E13" s="241"/>
      <c r="F13" s="241"/>
      <c r="G13" s="241"/>
      <c r="H13" s="215"/>
      <c r="I13" s="310" t="s">
        <v>342</v>
      </c>
      <c r="J13" s="313">
        <f>I12-J12</f>
        <v>2.6400000000000035E-2</v>
      </c>
      <c r="K13" s="215"/>
      <c r="L13" s="215"/>
      <c r="M13" s="215"/>
      <c r="N13" s="215"/>
      <c r="O13" s="223"/>
    </row>
    <row r="14" spans="1:16" x14ac:dyDescent="0.25">
      <c r="A14" s="241"/>
      <c r="B14" s="307"/>
      <c r="C14" s="308"/>
      <c r="D14" s="309"/>
      <c r="E14" s="241"/>
      <c r="F14" s="241"/>
      <c r="G14" s="241"/>
      <c r="H14" s="215"/>
      <c r="I14" s="311"/>
      <c r="J14" s="312"/>
      <c r="K14" s="215"/>
      <c r="L14" s="215"/>
      <c r="M14" s="215"/>
      <c r="N14" s="215"/>
      <c r="O14" s="223"/>
    </row>
    <row r="15" spans="1:16" x14ac:dyDescent="0.25">
      <c r="A15" s="241"/>
      <c r="B15" s="241"/>
      <c r="C15" s="241"/>
      <c r="D15" s="241"/>
      <c r="E15" s="241"/>
      <c r="F15" s="241"/>
      <c r="G15" s="241"/>
      <c r="H15" s="215"/>
      <c r="I15" s="215"/>
      <c r="J15" s="215"/>
      <c r="K15" s="215"/>
      <c r="L15" s="215"/>
      <c r="M15" s="215"/>
      <c r="N15" s="215"/>
      <c r="P15" s="223"/>
    </row>
    <row r="20" spans="2:9" ht="15.75" thickBot="1" x14ac:dyDescent="0.3">
      <c r="B20" s="242"/>
      <c r="C20" s="242"/>
      <c r="D20" s="242"/>
      <c r="E20" s="242"/>
      <c r="F20" s="242"/>
      <c r="G20" s="242"/>
      <c r="H20" s="242"/>
      <c r="I20" s="242"/>
    </row>
    <row r="21" spans="2:9" ht="24.75" thickTop="1" thickBot="1" x14ac:dyDescent="0.4">
      <c r="B21" s="283" t="s">
        <v>334</v>
      </c>
      <c r="C21" s="284" t="s">
        <v>335</v>
      </c>
      <c r="D21" s="284" t="s">
        <v>336</v>
      </c>
      <c r="E21" s="284" t="s">
        <v>337</v>
      </c>
      <c r="F21" s="439" t="s">
        <v>92</v>
      </c>
      <c r="G21" s="440"/>
      <c r="H21" s="285" t="s">
        <v>255</v>
      </c>
      <c r="I21" s="428" t="s">
        <v>344</v>
      </c>
    </row>
    <row r="22" spans="2:9" ht="19.5" thickBot="1" x14ac:dyDescent="0.35">
      <c r="B22" s="286">
        <v>0.43159999999999998</v>
      </c>
      <c r="C22" s="254">
        <v>0.43330000000000002</v>
      </c>
      <c r="D22" s="254"/>
      <c r="E22" s="255"/>
      <c r="F22" s="445">
        <f>AVERAGE(B22:E22)</f>
        <v>0.43245</v>
      </c>
      <c r="G22" s="446"/>
      <c r="H22" s="287">
        <f>(STDEV(B22:E22)/F22)</f>
        <v>2.7797006082024636E-3</v>
      </c>
      <c r="I22" s="428"/>
    </row>
    <row r="23" spans="2:9" ht="19.5" thickBot="1" x14ac:dyDescent="0.35">
      <c r="B23" s="288">
        <v>0.1787</v>
      </c>
      <c r="C23" s="256">
        <v>0.1802</v>
      </c>
      <c r="D23" s="256"/>
      <c r="E23" s="257"/>
      <c r="F23" s="443">
        <f>AVERAGE(B23:E23)</f>
        <v>0.17945</v>
      </c>
      <c r="G23" s="444"/>
      <c r="H23" s="289">
        <f t="shared" ref="H23:H24" si="0">(STDEV(B23:E23)/F23)</f>
        <v>5.9106167276668838E-3</v>
      </c>
      <c r="I23" s="428"/>
    </row>
    <row r="24" spans="2:9" ht="19.5" thickBot="1" x14ac:dyDescent="0.35">
      <c r="B24" s="290">
        <v>0.14180000000000001</v>
      </c>
      <c r="C24" s="291">
        <v>0.14180000000000001</v>
      </c>
      <c r="D24" s="291"/>
      <c r="E24" s="292"/>
      <c r="F24" s="441">
        <f>AVERAGE(B24:E24)</f>
        <v>0.14180000000000001</v>
      </c>
      <c r="G24" s="442"/>
      <c r="H24" s="293">
        <f t="shared" si="0"/>
        <v>0</v>
      </c>
      <c r="I24" s="428"/>
    </row>
    <row r="25" spans="2:9" ht="19.5" thickTop="1" x14ac:dyDescent="0.3">
      <c r="B25" s="242"/>
      <c r="C25" s="242"/>
      <c r="D25" s="242"/>
      <c r="E25" s="242"/>
      <c r="F25" s="258"/>
      <c r="G25" s="258"/>
      <c r="H25" s="242"/>
      <c r="I25" s="428"/>
    </row>
    <row r="26" spans="2:9" x14ac:dyDescent="0.25">
      <c r="B26" s="242"/>
      <c r="C26" s="242"/>
      <c r="D26" s="242"/>
      <c r="E26" s="242"/>
      <c r="F26" s="242"/>
      <c r="G26" s="242"/>
      <c r="H26" s="242"/>
      <c r="I26" s="428"/>
    </row>
    <row r="27" spans="2:9" ht="29.25" customHeight="1" thickBot="1" x14ac:dyDescent="0.3">
      <c r="B27" s="242"/>
      <c r="C27" s="242"/>
      <c r="D27" s="243" t="s">
        <v>143</v>
      </c>
      <c r="E27" s="243" t="s">
        <v>142</v>
      </c>
      <c r="F27" s="271" t="s">
        <v>141</v>
      </c>
      <c r="G27" s="272"/>
      <c r="H27" s="273"/>
      <c r="I27" s="428"/>
    </row>
    <row r="28" spans="2:9" ht="20.25" customHeight="1" thickTop="1" x14ac:dyDescent="0.25">
      <c r="B28" s="242"/>
      <c r="C28" s="244"/>
      <c r="D28" s="298">
        <v>660575.86</v>
      </c>
      <c r="E28" s="299">
        <v>20</v>
      </c>
      <c r="F28" s="430">
        <f>((D28*E28)/(D29*E29))</f>
        <v>1.0107759504247191</v>
      </c>
      <c r="G28" s="431"/>
      <c r="H28" s="273"/>
      <c r="I28" s="428"/>
    </row>
    <row r="29" spans="2:9" ht="15" customHeight="1" x14ac:dyDescent="0.25">
      <c r="B29" s="242"/>
      <c r="C29" s="244"/>
      <c r="D29" s="300">
        <v>625390.82900000003</v>
      </c>
      <c r="E29" s="296">
        <v>20.9</v>
      </c>
      <c r="F29" s="432"/>
      <c r="G29" s="433"/>
      <c r="H29" s="273"/>
      <c r="I29" s="428"/>
    </row>
    <row r="30" spans="2:9" ht="6.75" customHeight="1" x14ac:dyDescent="0.25">
      <c r="B30" s="242"/>
      <c r="C30" s="244"/>
      <c r="D30" s="301"/>
      <c r="E30" s="294"/>
      <c r="F30" s="297"/>
      <c r="G30" s="302"/>
      <c r="H30" s="273"/>
      <c r="I30" s="428"/>
    </row>
    <row r="31" spans="2:9" ht="19.5" customHeight="1" x14ac:dyDescent="0.25">
      <c r="B31" s="242"/>
      <c r="C31" s="244"/>
      <c r="D31" s="303">
        <v>1447753.46</v>
      </c>
      <c r="E31" s="295">
        <v>302.3</v>
      </c>
      <c r="F31" s="434">
        <f>((D31*E31)/(D32*E32))</f>
        <v>0.99987414308288891</v>
      </c>
      <c r="G31" s="435"/>
      <c r="H31" s="273"/>
      <c r="I31" s="428"/>
    </row>
    <row r="32" spans="2:9" ht="15.75" thickBot="1" x14ac:dyDescent="0.3">
      <c r="B32" s="242"/>
      <c r="C32" s="244"/>
      <c r="D32" s="304">
        <v>1424376.7</v>
      </c>
      <c r="E32" s="305">
        <v>307.3</v>
      </c>
      <c r="F32" s="436"/>
      <c r="G32" s="437"/>
      <c r="H32" s="273"/>
      <c r="I32" s="428"/>
    </row>
    <row r="33" spans="2:9" ht="15.75" thickTop="1" x14ac:dyDescent="0.25">
      <c r="B33" s="242"/>
      <c r="C33" s="242"/>
      <c r="D33" s="242"/>
      <c r="E33" s="242"/>
      <c r="F33" s="242"/>
      <c r="G33" s="242"/>
      <c r="H33" s="273"/>
      <c r="I33" s="428"/>
    </row>
    <row r="34" spans="2:9" x14ac:dyDescent="0.25">
      <c r="B34" s="242"/>
      <c r="C34" s="242"/>
      <c r="D34" s="242"/>
      <c r="E34" s="242"/>
      <c r="F34" s="242"/>
      <c r="G34" s="242"/>
      <c r="H34" s="273"/>
      <c r="I34" s="428"/>
    </row>
    <row r="35" spans="2:9" x14ac:dyDescent="0.25">
      <c r="B35" s="242"/>
      <c r="C35" s="274"/>
      <c r="D35" s="275"/>
      <c r="E35" s="275"/>
      <c r="F35" s="275"/>
      <c r="G35" s="276"/>
      <c r="H35" s="273"/>
      <c r="I35" s="428"/>
    </row>
    <row r="36" spans="2:9" ht="15.75" thickBot="1" x14ac:dyDescent="0.3">
      <c r="B36" s="242"/>
      <c r="C36" s="427" t="s">
        <v>345</v>
      </c>
      <c r="D36" s="229" t="s">
        <v>315</v>
      </c>
      <c r="E36" s="229" t="s">
        <v>314</v>
      </c>
      <c r="F36" s="245" t="s">
        <v>316</v>
      </c>
      <c r="G36" s="277"/>
      <c r="H36" s="273"/>
      <c r="I36" s="428"/>
    </row>
    <row r="37" spans="2:9" ht="15.75" thickBot="1" x14ac:dyDescent="0.3">
      <c r="B37" s="242"/>
      <c r="C37" s="427"/>
      <c r="D37" s="225">
        <v>1.0561</v>
      </c>
      <c r="E37" s="226">
        <v>0.89049999999999996</v>
      </c>
      <c r="F37" s="247">
        <f>0.783*60*D37/E37</f>
        <v>55.716539023020786</v>
      </c>
      <c r="G37" s="277"/>
      <c r="H37" s="273"/>
      <c r="I37" s="273"/>
    </row>
    <row r="38" spans="2:9" ht="15.75" thickBot="1" x14ac:dyDescent="0.3">
      <c r="B38" s="242"/>
      <c r="C38" s="427"/>
      <c r="D38" s="227">
        <v>1.0599000000000001</v>
      </c>
      <c r="E38" s="228">
        <f>E37</f>
        <v>0.89049999999999996</v>
      </c>
      <c r="F38" s="248">
        <f>0.783*60*D38/E38</f>
        <v>55.917015160022473</v>
      </c>
      <c r="G38" s="277"/>
      <c r="H38" s="273"/>
      <c r="I38" s="273"/>
    </row>
    <row r="39" spans="2:9" ht="15.75" thickBot="1" x14ac:dyDescent="0.3">
      <c r="B39" s="242"/>
      <c r="C39" s="427"/>
      <c r="D39" s="278"/>
      <c r="E39" s="244"/>
      <c r="F39" s="246">
        <f>AVERAGE(F37:F38)</f>
        <v>55.816777091521629</v>
      </c>
      <c r="G39" s="277"/>
      <c r="H39" s="273"/>
      <c r="I39" s="273"/>
    </row>
    <row r="40" spans="2:9" x14ac:dyDescent="0.25">
      <c r="B40" s="242"/>
      <c r="C40" s="279"/>
      <c r="D40" s="244"/>
      <c r="E40" s="244"/>
      <c r="F40" s="244"/>
      <c r="G40" s="277"/>
      <c r="H40" s="273"/>
      <c r="I40" s="273"/>
    </row>
    <row r="41" spans="2:9" x14ac:dyDescent="0.25">
      <c r="B41" s="242"/>
      <c r="C41" s="280"/>
      <c r="D41" s="281"/>
      <c r="E41" s="281"/>
      <c r="F41" s="281"/>
      <c r="G41" s="282"/>
      <c r="H41" s="273"/>
      <c r="I41" s="273"/>
    </row>
    <row r="42" spans="2:9" x14ac:dyDescent="0.25">
      <c r="B42" s="242"/>
      <c r="C42" s="242"/>
      <c r="D42" s="242"/>
      <c r="E42" s="242"/>
      <c r="F42" s="242"/>
      <c r="G42" s="242"/>
      <c r="H42" s="273"/>
      <c r="I42" s="273"/>
    </row>
    <row r="43" spans="2:9" x14ac:dyDescent="0.25">
      <c r="B43" s="242"/>
      <c r="C43" s="242"/>
      <c r="D43" s="242"/>
      <c r="E43" s="242"/>
      <c r="F43" s="242"/>
      <c r="G43" s="242"/>
      <c r="H43" s="242"/>
      <c r="I43" s="242"/>
    </row>
  </sheetData>
  <mergeCells count="17">
    <mergeCell ref="C36:C39"/>
    <mergeCell ref="I21:I36"/>
    <mergeCell ref="I9:J9"/>
    <mergeCell ref="F28:G29"/>
    <mergeCell ref="F31:G32"/>
    <mergeCell ref="B9:D9"/>
    <mergeCell ref="F21:G21"/>
    <mergeCell ref="F24:G24"/>
    <mergeCell ref="F23:G23"/>
    <mergeCell ref="F22:G22"/>
    <mergeCell ref="H1:M8"/>
    <mergeCell ref="B11:C11"/>
    <mergeCell ref="B12:C12"/>
    <mergeCell ref="K9:M9"/>
    <mergeCell ref="B13:C13"/>
    <mergeCell ref="E9:G9"/>
    <mergeCell ref="E2:G2"/>
  </mergeCells>
  <hyperlinks>
    <hyperlink ref="E9" r:id="rId1" location="/"/>
    <hyperlink ref="E2" r:id="rId2" location="/"/>
    <hyperlink ref="K9" r:id="rId3" location="/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30"/>
  <sheetViews>
    <sheetView showGridLines="0" view="pageLayout" topLeftCell="A7" zoomScale="90" zoomScaleNormal="100" zoomScalePageLayoutView="90" workbookViewId="0">
      <selection activeCell="G29" sqref="G29"/>
    </sheetView>
  </sheetViews>
  <sheetFormatPr defaultColWidth="9.140625" defaultRowHeight="15" x14ac:dyDescent="0.25"/>
  <cols>
    <col min="1" max="1" width="5.85546875" customWidth="1"/>
    <col min="4" max="4" width="5.140625" customWidth="1"/>
    <col min="5" max="5" width="7" customWidth="1"/>
    <col min="6" max="6" width="7.140625" customWidth="1"/>
    <col min="9" max="9" width="2.85546875" customWidth="1"/>
    <col min="10" max="10" width="28.5703125" customWidth="1"/>
    <col min="11" max="11" width="13.28515625" customWidth="1"/>
  </cols>
  <sheetData>
    <row r="1" spans="1:10" ht="30.75" customHeight="1" x14ac:dyDescent="0.25">
      <c r="A1" s="447"/>
      <c r="B1" s="447"/>
      <c r="C1" s="447" t="s">
        <v>0</v>
      </c>
      <c r="D1" s="447"/>
      <c r="E1" s="447"/>
      <c r="F1" s="447"/>
      <c r="G1" s="447"/>
    </row>
    <row r="2" spans="1:10" x14ac:dyDescent="0.25">
      <c r="A2" s="447"/>
      <c r="B2" s="447"/>
    </row>
    <row r="3" spans="1:10" x14ac:dyDescent="0.25">
      <c r="B3" s="448" t="s">
        <v>1</v>
      </c>
      <c r="C3" s="449"/>
      <c r="D3" s="448" t="s">
        <v>2</v>
      </c>
      <c r="E3" s="450"/>
      <c r="F3" s="449"/>
      <c r="G3" s="448" t="s">
        <v>14</v>
      </c>
      <c r="H3" s="449"/>
      <c r="J3" s="23"/>
    </row>
    <row r="4" spans="1:10" x14ac:dyDescent="0.25">
      <c r="B4" s="455"/>
      <c r="C4" s="456"/>
      <c r="D4" s="459"/>
      <c r="E4" s="460"/>
      <c r="F4" s="461"/>
      <c r="G4" s="465"/>
      <c r="H4" s="461"/>
      <c r="J4" s="451"/>
    </row>
    <row r="5" spans="1:10" x14ac:dyDescent="0.25">
      <c r="B5" s="457"/>
      <c r="C5" s="458"/>
      <c r="D5" s="462"/>
      <c r="E5" s="463"/>
      <c r="F5" s="464"/>
      <c r="G5" s="462"/>
      <c r="H5" s="464"/>
      <c r="J5" s="451"/>
    </row>
    <row r="6" spans="1:10" ht="9" customHeight="1" x14ac:dyDescent="0.25"/>
    <row r="7" spans="1:10" ht="21" x14ac:dyDescent="0.35">
      <c r="B7" s="448" t="s">
        <v>3</v>
      </c>
      <c r="C7" s="450"/>
      <c r="D7" s="450" t="s">
        <v>5</v>
      </c>
      <c r="E7" s="450"/>
      <c r="F7" s="450"/>
      <c r="G7" s="450" t="s">
        <v>4</v>
      </c>
      <c r="H7" s="449"/>
    </row>
    <row r="8" spans="1:10" ht="29.45" customHeight="1" x14ac:dyDescent="0.25">
      <c r="B8" s="452">
        <v>6</v>
      </c>
      <c r="C8" s="453"/>
      <c r="D8" s="452">
        <v>6</v>
      </c>
      <c r="E8" s="454"/>
      <c r="F8" s="453"/>
      <c r="G8" s="452">
        <v>36</v>
      </c>
      <c r="H8" s="453"/>
      <c r="I8" s="3"/>
      <c r="J8" s="3"/>
    </row>
    <row r="9" spans="1:10" ht="29.45" customHeight="1" x14ac:dyDescent="0.25">
      <c r="B9" s="452">
        <v>6</v>
      </c>
      <c r="C9" s="453"/>
      <c r="D9" s="452">
        <v>6</v>
      </c>
      <c r="E9" s="454"/>
      <c r="F9" s="453"/>
      <c r="G9" s="452">
        <v>36</v>
      </c>
      <c r="H9" s="453"/>
      <c r="I9" s="3"/>
      <c r="J9" s="3"/>
    </row>
    <row r="10" spans="1:10" ht="29.45" customHeight="1" x14ac:dyDescent="0.25">
      <c r="B10" s="452">
        <v>6</v>
      </c>
      <c r="C10" s="453"/>
      <c r="D10" s="452">
        <v>6</v>
      </c>
      <c r="E10" s="454"/>
      <c r="F10" s="453"/>
      <c r="G10" s="452">
        <v>36</v>
      </c>
      <c r="H10" s="453"/>
      <c r="I10" s="3"/>
      <c r="J10" s="3"/>
    </row>
    <row r="11" spans="1:10" ht="29.45" customHeight="1" x14ac:dyDescent="0.25">
      <c r="B11" s="452">
        <v>6</v>
      </c>
      <c r="C11" s="453"/>
      <c r="D11" s="452">
        <v>6</v>
      </c>
      <c r="E11" s="454"/>
      <c r="F11" s="453"/>
      <c r="G11" s="452">
        <v>36</v>
      </c>
      <c r="H11" s="453"/>
      <c r="I11" s="3"/>
      <c r="J11" s="3"/>
    </row>
    <row r="12" spans="1:10" ht="29.45" customHeight="1" x14ac:dyDescent="0.25">
      <c r="B12" s="452">
        <v>6</v>
      </c>
      <c r="C12" s="453"/>
      <c r="D12" s="452">
        <v>6</v>
      </c>
      <c r="E12" s="454"/>
      <c r="F12" s="453"/>
      <c r="G12" s="452">
        <v>36</v>
      </c>
      <c r="H12" s="453"/>
      <c r="I12" s="3"/>
      <c r="J12" s="3"/>
    </row>
    <row r="13" spans="1:10" ht="29.45" customHeight="1" x14ac:dyDescent="0.25">
      <c r="B13" s="452">
        <v>6</v>
      </c>
      <c r="C13" s="453"/>
      <c r="D13" s="452">
        <v>6</v>
      </c>
      <c r="E13" s="454"/>
      <c r="F13" s="453"/>
      <c r="G13" s="452">
        <v>36</v>
      </c>
      <c r="H13" s="453"/>
      <c r="I13" s="3"/>
      <c r="J13" s="3"/>
    </row>
    <row r="14" spans="1:10" ht="29.45" customHeight="1" x14ac:dyDescent="0.25">
      <c r="B14" s="452">
        <v>6</v>
      </c>
      <c r="C14" s="453"/>
      <c r="D14" s="452">
        <v>6</v>
      </c>
      <c r="E14" s="454"/>
      <c r="F14" s="453"/>
      <c r="G14" s="452">
        <v>36</v>
      </c>
      <c r="H14" s="453"/>
      <c r="I14" s="3"/>
      <c r="J14" s="3"/>
    </row>
    <row r="15" spans="1:10" ht="29.45" customHeight="1" x14ac:dyDescent="0.25">
      <c r="B15" s="452">
        <v>6</v>
      </c>
      <c r="C15" s="453"/>
      <c r="D15" s="452">
        <v>6</v>
      </c>
      <c r="E15" s="454"/>
      <c r="F15" s="453"/>
      <c r="G15" s="452">
        <v>36</v>
      </c>
      <c r="H15" s="453"/>
      <c r="I15" s="3"/>
      <c r="J15" s="3"/>
    </row>
    <row r="16" spans="1:10" ht="29.45" customHeight="1" x14ac:dyDescent="0.25">
      <c r="B16" s="452">
        <v>6</v>
      </c>
      <c r="C16" s="453"/>
      <c r="D16" s="452">
        <v>6</v>
      </c>
      <c r="E16" s="454"/>
      <c r="F16" s="453"/>
      <c r="G16" s="452">
        <v>36</v>
      </c>
      <c r="H16" s="453"/>
      <c r="I16" s="3"/>
      <c r="J16" s="3"/>
    </row>
    <row r="17" spans="2:10" ht="29.45" customHeight="1" x14ac:dyDescent="0.25">
      <c r="B17" s="452">
        <v>6</v>
      </c>
      <c r="C17" s="453"/>
      <c r="D17" s="452">
        <v>6</v>
      </c>
      <c r="E17" s="454"/>
      <c r="F17" s="453"/>
      <c r="G17" s="452">
        <v>36</v>
      </c>
      <c r="H17" s="453"/>
      <c r="I17" s="3"/>
      <c r="J17" s="18"/>
    </row>
    <row r="18" spans="2:10" ht="29.45" customHeight="1" x14ac:dyDescent="0.25">
      <c r="E18" s="472" t="s">
        <v>6</v>
      </c>
      <c r="F18" s="473"/>
      <c r="G18" s="452">
        <v>36</v>
      </c>
      <c r="H18" s="453"/>
      <c r="I18" s="3"/>
      <c r="J18" s="15"/>
    </row>
    <row r="19" spans="2:10" ht="29.45" customHeight="1" x14ac:dyDescent="0.25">
      <c r="J19" s="181">
        <f>H20</f>
        <v>3.4849999999999999</v>
      </c>
    </row>
    <row r="20" spans="2:10" ht="24.75" customHeight="1" x14ac:dyDescent="0.25">
      <c r="B20" s="474" t="s">
        <v>7</v>
      </c>
      <c r="C20" s="475"/>
      <c r="D20" s="475"/>
      <c r="E20" s="475"/>
      <c r="F20" s="475"/>
      <c r="G20" s="11"/>
      <c r="H20" s="159">
        <v>3.4849999999999999</v>
      </c>
      <c r="J20" s="15"/>
    </row>
    <row r="21" spans="2:10" ht="23.25" customHeight="1" x14ac:dyDescent="0.25">
      <c r="B21" s="466" t="s">
        <v>8</v>
      </c>
      <c r="C21" s="467"/>
      <c r="D21" s="467"/>
      <c r="E21" s="467"/>
      <c r="F21" s="467"/>
      <c r="G21" s="19"/>
      <c r="H21" s="17" t="s">
        <v>322</v>
      </c>
      <c r="J21" s="162">
        <f>(H20/G18)*952.4</f>
        <v>92.197611111111101</v>
      </c>
    </row>
    <row r="22" spans="2:10" ht="33.75" customHeight="1" x14ac:dyDescent="0.25">
      <c r="B22" s="74" t="s">
        <v>9</v>
      </c>
      <c r="C22" s="75"/>
      <c r="D22" s="14"/>
      <c r="E22" s="14"/>
      <c r="F22" s="1"/>
      <c r="G22" s="12"/>
      <c r="H22" s="13"/>
      <c r="J22" s="15"/>
    </row>
    <row r="23" spans="2:10" ht="15" customHeight="1" x14ac:dyDescent="0.35">
      <c r="B23" s="76" t="s">
        <v>82</v>
      </c>
      <c r="C23" s="164">
        <f>H20</f>
        <v>3.4849999999999999</v>
      </c>
      <c r="D23" s="78" t="s">
        <v>81</v>
      </c>
      <c r="E23" s="158"/>
      <c r="F23" s="165" t="s">
        <v>39</v>
      </c>
      <c r="G23" s="468">
        <f>(H20/G18)*952.4</f>
        <v>92.197611111111101</v>
      </c>
      <c r="H23" s="469"/>
      <c r="J23" s="15"/>
    </row>
    <row r="24" spans="2:10" ht="15" customHeight="1" x14ac:dyDescent="0.25">
      <c r="B24" s="470" t="s">
        <v>86</v>
      </c>
      <c r="C24" s="471"/>
      <c r="D24" s="471"/>
      <c r="E24" s="471"/>
      <c r="F24" s="471"/>
      <c r="H24" s="4"/>
      <c r="J24" s="15"/>
    </row>
    <row r="25" spans="2:10" ht="20.25" customHeight="1" x14ac:dyDescent="0.25">
      <c r="B25" s="57"/>
      <c r="C25" s="5"/>
      <c r="D25" s="5"/>
      <c r="E25" s="5"/>
      <c r="F25" s="5"/>
      <c r="G25" s="5"/>
      <c r="H25" s="6"/>
      <c r="J25" s="15"/>
    </row>
    <row r="26" spans="2:10" ht="7.5" customHeight="1" x14ac:dyDescent="0.25">
      <c r="J26" s="15"/>
    </row>
    <row r="27" spans="2:10" ht="18.75" x14ac:dyDescent="0.25">
      <c r="B27" s="7" t="s">
        <v>10</v>
      </c>
      <c r="C27" s="1"/>
      <c r="D27" s="1"/>
      <c r="E27" s="1"/>
      <c r="F27" s="1"/>
      <c r="G27" s="1"/>
      <c r="H27" s="2"/>
      <c r="J27" s="15"/>
    </row>
    <row r="28" spans="2:10" ht="15.75" x14ac:dyDescent="0.25">
      <c r="B28" s="8"/>
      <c r="C28" s="3"/>
      <c r="D28" s="3"/>
      <c r="E28" s="3"/>
      <c r="F28" s="3"/>
      <c r="G28" s="3"/>
      <c r="H28" s="4"/>
      <c r="J28" s="16"/>
    </row>
    <row r="29" spans="2:10" ht="18.75" x14ac:dyDescent="0.25">
      <c r="B29" s="8" t="s">
        <v>11</v>
      </c>
      <c r="C29" s="9" t="s">
        <v>12</v>
      </c>
      <c r="D29" s="3"/>
      <c r="E29" s="3"/>
      <c r="F29" s="3"/>
      <c r="G29" s="3"/>
      <c r="H29" s="4"/>
    </row>
    <row r="30" spans="2:10" ht="18.75" x14ac:dyDescent="0.25">
      <c r="B30" s="10" t="s">
        <v>13</v>
      </c>
      <c r="C30" s="5"/>
      <c r="D30" s="5"/>
      <c r="E30" s="5"/>
      <c r="F30" s="5"/>
      <c r="G30" s="5"/>
      <c r="H30" s="6"/>
    </row>
  </sheetData>
  <mergeCells count="48">
    <mergeCell ref="B21:F21"/>
    <mergeCell ref="G23:H23"/>
    <mergeCell ref="B24:F24"/>
    <mergeCell ref="B17:C17"/>
    <mergeCell ref="D17:F17"/>
    <mergeCell ref="G17:H17"/>
    <mergeCell ref="E18:F18"/>
    <mergeCell ref="G18:H18"/>
    <mergeCell ref="B20:F20"/>
    <mergeCell ref="B15:C15"/>
    <mergeCell ref="D15:F15"/>
    <mergeCell ref="G15:H15"/>
    <mergeCell ref="B16:C16"/>
    <mergeCell ref="D16:F16"/>
    <mergeCell ref="G16:H16"/>
    <mergeCell ref="B13:C13"/>
    <mergeCell ref="D13:F13"/>
    <mergeCell ref="G13:H13"/>
    <mergeCell ref="B14:C14"/>
    <mergeCell ref="D14:F14"/>
    <mergeCell ref="G14:H14"/>
    <mergeCell ref="B11:C11"/>
    <mergeCell ref="D11:F11"/>
    <mergeCell ref="G11:H11"/>
    <mergeCell ref="B12:C12"/>
    <mergeCell ref="D12:F12"/>
    <mergeCell ref="G12:H12"/>
    <mergeCell ref="B9:C9"/>
    <mergeCell ref="D9:F9"/>
    <mergeCell ref="G9:H9"/>
    <mergeCell ref="B10:C10"/>
    <mergeCell ref="D10:F10"/>
    <mergeCell ref="G10:H10"/>
    <mergeCell ref="J4:J5"/>
    <mergeCell ref="B7:C7"/>
    <mergeCell ref="D7:F7"/>
    <mergeCell ref="G7:H7"/>
    <mergeCell ref="B8:C8"/>
    <mergeCell ref="D8:F8"/>
    <mergeCell ref="G8:H8"/>
    <mergeCell ref="B4:C5"/>
    <mergeCell ref="D4:F5"/>
    <mergeCell ref="G4:H5"/>
    <mergeCell ref="A1:B2"/>
    <mergeCell ref="C1:G1"/>
    <mergeCell ref="B3:C3"/>
    <mergeCell ref="D3:F3"/>
    <mergeCell ref="G3:H3"/>
  </mergeCells>
  <pageMargins left="0.28935185185185186" right="0.64814814814814814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30"/>
  <sheetViews>
    <sheetView showGridLines="0" view="pageLayout" topLeftCell="A7" zoomScale="80" zoomScaleNormal="100" zoomScalePageLayoutView="80" workbookViewId="0">
      <selection activeCell="H21" sqref="H21"/>
    </sheetView>
  </sheetViews>
  <sheetFormatPr defaultColWidth="9.140625" defaultRowHeight="15" x14ac:dyDescent="0.25"/>
  <cols>
    <col min="1" max="1" width="6.7109375" customWidth="1"/>
    <col min="4" max="4" width="5.140625" customWidth="1"/>
    <col min="5" max="5" width="7" customWidth="1"/>
    <col min="6" max="6" width="7.140625" customWidth="1"/>
    <col min="8" max="8" width="10.5703125" bestFit="1" customWidth="1"/>
    <col min="9" max="9" width="2.85546875" customWidth="1"/>
    <col min="10" max="10" width="28.5703125" customWidth="1"/>
    <col min="11" max="11" width="13.28515625" customWidth="1"/>
  </cols>
  <sheetData>
    <row r="1" spans="1:10" ht="30.75" customHeight="1" x14ac:dyDescent="0.25">
      <c r="A1" s="447"/>
      <c r="B1" s="447"/>
      <c r="C1" s="447" t="s">
        <v>0</v>
      </c>
      <c r="D1" s="447"/>
      <c r="E1" s="447"/>
      <c r="F1" s="447"/>
      <c r="G1" s="447"/>
    </row>
    <row r="2" spans="1:10" x14ac:dyDescent="0.25">
      <c r="A2" s="447"/>
      <c r="B2" s="447"/>
    </row>
    <row r="3" spans="1:10" x14ac:dyDescent="0.25">
      <c r="B3" s="448" t="s">
        <v>1</v>
      </c>
      <c r="C3" s="449"/>
      <c r="D3" s="448" t="s">
        <v>2</v>
      </c>
      <c r="E3" s="450"/>
      <c r="F3" s="449"/>
      <c r="G3" s="448" t="s">
        <v>14</v>
      </c>
      <c r="H3" s="449"/>
      <c r="J3" s="23"/>
    </row>
    <row r="4" spans="1:10" x14ac:dyDescent="0.25">
      <c r="B4" s="455"/>
      <c r="C4" s="456"/>
      <c r="D4" s="459"/>
      <c r="E4" s="460"/>
      <c r="F4" s="461"/>
      <c r="G4" s="465"/>
      <c r="H4" s="461"/>
      <c r="J4" s="451"/>
    </row>
    <row r="5" spans="1:10" x14ac:dyDescent="0.25">
      <c r="B5" s="457"/>
      <c r="C5" s="458"/>
      <c r="D5" s="462"/>
      <c r="E5" s="463"/>
      <c r="F5" s="464"/>
      <c r="G5" s="462"/>
      <c r="H5" s="464"/>
      <c r="J5" s="451"/>
    </row>
    <row r="6" spans="1:10" ht="9" customHeight="1" x14ac:dyDescent="0.25"/>
    <row r="7" spans="1:10" ht="21" x14ac:dyDescent="0.35">
      <c r="B7" s="448" t="s">
        <v>3</v>
      </c>
      <c r="C7" s="450"/>
      <c r="D7" s="450" t="s">
        <v>5</v>
      </c>
      <c r="E7" s="450"/>
      <c r="F7" s="450"/>
      <c r="G7" s="450" t="s">
        <v>4</v>
      </c>
      <c r="H7" s="449"/>
    </row>
    <row r="8" spans="1:10" ht="29.45" customHeight="1" x14ac:dyDescent="0.25">
      <c r="B8" s="452">
        <v>6</v>
      </c>
      <c r="C8" s="453"/>
      <c r="D8" s="452">
        <v>6</v>
      </c>
      <c r="E8" s="454"/>
      <c r="F8" s="453"/>
      <c r="G8" s="452">
        <v>36</v>
      </c>
      <c r="H8" s="453"/>
      <c r="I8" s="3"/>
      <c r="J8" s="3"/>
    </row>
    <row r="9" spans="1:10" ht="29.45" customHeight="1" x14ac:dyDescent="0.25">
      <c r="B9" s="452">
        <v>6</v>
      </c>
      <c r="C9" s="453"/>
      <c r="D9" s="452">
        <v>6</v>
      </c>
      <c r="E9" s="454"/>
      <c r="F9" s="453"/>
      <c r="G9" s="452">
        <v>36</v>
      </c>
      <c r="H9" s="453"/>
      <c r="I9" s="3"/>
      <c r="J9" s="3"/>
    </row>
    <row r="10" spans="1:10" ht="29.45" customHeight="1" x14ac:dyDescent="0.25">
      <c r="B10" s="452">
        <v>6</v>
      </c>
      <c r="C10" s="453"/>
      <c r="D10" s="452">
        <v>6</v>
      </c>
      <c r="E10" s="454"/>
      <c r="F10" s="453"/>
      <c r="G10" s="452">
        <v>36</v>
      </c>
      <c r="H10" s="453"/>
      <c r="I10" s="3"/>
      <c r="J10" s="3"/>
    </row>
    <row r="11" spans="1:10" ht="29.45" customHeight="1" x14ac:dyDescent="0.25">
      <c r="B11" s="452">
        <v>6</v>
      </c>
      <c r="C11" s="453"/>
      <c r="D11" s="452">
        <v>6</v>
      </c>
      <c r="E11" s="454"/>
      <c r="F11" s="453"/>
      <c r="G11" s="452">
        <v>36</v>
      </c>
      <c r="H11" s="453"/>
      <c r="I11" s="3"/>
      <c r="J11" s="3"/>
    </row>
    <row r="12" spans="1:10" ht="29.45" customHeight="1" x14ac:dyDescent="0.25">
      <c r="B12" s="452">
        <v>6</v>
      </c>
      <c r="C12" s="453"/>
      <c r="D12" s="452">
        <v>6</v>
      </c>
      <c r="E12" s="454"/>
      <c r="F12" s="453"/>
      <c r="G12" s="452">
        <v>36</v>
      </c>
      <c r="H12" s="453"/>
      <c r="I12" s="3"/>
      <c r="J12" s="3"/>
    </row>
    <row r="13" spans="1:10" ht="29.45" customHeight="1" x14ac:dyDescent="0.25">
      <c r="B13" s="452">
        <v>6</v>
      </c>
      <c r="C13" s="453"/>
      <c r="D13" s="452">
        <v>6</v>
      </c>
      <c r="E13" s="454"/>
      <c r="F13" s="453"/>
      <c r="G13" s="452">
        <v>36</v>
      </c>
      <c r="H13" s="453"/>
      <c r="I13" s="3"/>
      <c r="J13" s="3"/>
    </row>
    <row r="14" spans="1:10" ht="29.45" customHeight="1" x14ac:dyDescent="0.25">
      <c r="B14" s="452">
        <v>6</v>
      </c>
      <c r="C14" s="453"/>
      <c r="D14" s="452">
        <v>6</v>
      </c>
      <c r="E14" s="454"/>
      <c r="F14" s="453"/>
      <c r="G14" s="452">
        <v>36</v>
      </c>
      <c r="H14" s="453"/>
      <c r="I14" s="3"/>
      <c r="J14" s="3"/>
    </row>
    <row r="15" spans="1:10" ht="29.45" customHeight="1" x14ac:dyDescent="0.25">
      <c r="B15" s="452">
        <v>6</v>
      </c>
      <c r="C15" s="453"/>
      <c r="D15" s="452">
        <v>6</v>
      </c>
      <c r="E15" s="454"/>
      <c r="F15" s="453"/>
      <c r="G15" s="452">
        <v>36</v>
      </c>
      <c r="H15" s="453"/>
      <c r="I15" s="3"/>
      <c r="J15" s="3"/>
    </row>
    <row r="16" spans="1:10" ht="29.45" customHeight="1" x14ac:dyDescent="0.25">
      <c r="B16" s="452">
        <v>6</v>
      </c>
      <c r="C16" s="453"/>
      <c r="D16" s="452">
        <v>6</v>
      </c>
      <c r="E16" s="454"/>
      <c r="F16" s="453"/>
      <c r="G16" s="452">
        <v>36</v>
      </c>
      <c r="H16" s="453"/>
      <c r="I16" s="3"/>
      <c r="J16" s="3"/>
    </row>
    <row r="17" spans="2:10" ht="29.45" customHeight="1" x14ac:dyDescent="0.25">
      <c r="B17" s="452">
        <v>6</v>
      </c>
      <c r="C17" s="453"/>
      <c r="D17" s="452">
        <v>6</v>
      </c>
      <c r="E17" s="454"/>
      <c r="F17" s="453"/>
      <c r="G17" s="452">
        <v>36</v>
      </c>
      <c r="H17" s="453"/>
      <c r="I17" s="3"/>
      <c r="J17" s="18"/>
    </row>
    <row r="18" spans="2:10" ht="29.45" customHeight="1" x14ac:dyDescent="0.25">
      <c r="E18" s="472" t="s">
        <v>6</v>
      </c>
      <c r="F18" s="473"/>
      <c r="G18" s="452">
        <v>36</v>
      </c>
      <c r="H18" s="453"/>
      <c r="I18" s="3"/>
      <c r="J18" s="15"/>
    </row>
    <row r="19" spans="2:10" ht="29.45" customHeight="1" x14ac:dyDescent="0.25">
      <c r="J19" s="15"/>
    </row>
    <row r="20" spans="2:10" ht="24.75" customHeight="1" x14ac:dyDescent="0.25">
      <c r="B20" s="474" t="s">
        <v>7</v>
      </c>
      <c r="C20" s="475"/>
      <c r="D20" s="475"/>
      <c r="E20" s="475"/>
      <c r="F20" s="475"/>
      <c r="G20" s="11"/>
      <c r="H20" s="182">
        <v>0.89500000000000002</v>
      </c>
      <c r="J20" s="163"/>
    </row>
    <row r="21" spans="2:10" ht="23.25" customHeight="1" x14ac:dyDescent="0.25">
      <c r="B21" s="466" t="s">
        <v>8</v>
      </c>
      <c r="C21" s="467"/>
      <c r="D21" s="467"/>
      <c r="E21" s="467"/>
      <c r="F21" s="467"/>
      <c r="G21" s="19"/>
      <c r="H21" s="17"/>
      <c r="J21" s="181">
        <f>H20</f>
        <v>0.89500000000000002</v>
      </c>
    </row>
    <row r="22" spans="2:10" ht="33.75" customHeight="1" x14ac:dyDescent="0.25">
      <c r="B22" s="74" t="s">
        <v>9</v>
      </c>
      <c r="C22" s="75"/>
      <c r="D22" s="14"/>
      <c r="E22" s="14"/>
      <c r="F22" s="1"/>
      <c r="G22" s="12"/>
      <c r="H22" s="13"/>
      <c r="J22" s="181">
        <f>G23</f>
        <v>38.535119999999999</v>
      </c>
    </row>
    <row r="23" spans="2:10" ht="15" customHeight="1" x14ac:dyDescent="0.25">
      <c r="B23" s="76" t="s">
        <v>83</v>
      </c>
      <c r="C23" s="185">
        <f>H20</f>
        <v>0.89500000000000002</v>
      </c>
      <c r="D23" s="77" t="s">
        <v>84</v>
      </c>
      <c r="E23" s="77"/>
      <c r="G23" s="476">
        <f>H20*36*1.196</f>
        <v>38.535119999999999</v>
      </c>
      <c r="H23" s="477"/>
      <c r="J23" s="163"/>
    </row>
    <row r="24" spans="2:10" ht="15" customHeight="1" x14ac:dyDescent="0.25">
      <c r="B24" s="470" t="s">
        <v>85</v>
      </c>
      <c r="C24" s="471"/>
      <c r="D24" s="471"/>
      <c r="E24" s="471"/>
      <c r="F24" s="471"/>
      <c r="G24" s="468">
        <f>(H20/G18)*952.4</f>
        <v>23.677722222222222</v>
      </c>
      <c r="H24" s="469"/>
      <c r="J24" s="163"/>
    </row>
    <row r="25" spans="2:10" ht="20.25" customHeight="1" x14ac:dyDescent="0.25">
      <c r="B25" s="57"/>
      <c r="C25" s="5"/>
      <c r="D25" s="5"/>
      <c r="E25" s="5"/>
      <c r="F25" s="5"/>
      <c r="G25" s="5"/>
      <c r="H25" s="6"/>
      <c r="J25" s="163"/>
    </row>
    <row r="26" spans="2:10" ht="7.5" customHeight="1" x14ac:dyDescent="0.25">
      <c r="J26" s="15"/>
    </row>
    <row r="27" spans="2:10" ht="18.75" x14ac:dyDescent="0.25">
      <c r="B27" s="7" t="s">
        <v>10</v>
      </c>
      <c r="C27" s="1"/>
      <c r="D27" s="1"/>
      <c r="E27" s="1"/>
      <c r="F27" s="1"/>
      <c r="G27" s="1"/>
      <c r="H27" s="2"/>
      <c r="J27" s="15"/>
    </row>
    <row r="28" spans="2:10" ht="15.75" x14ac:dyDescent="0.25">
      <c r="B28" s="8"/>
      <c r="C28" s="3"/>
      <c r="D28" s="3"/>
      <c r="E28" s="3"/>
      <c r="F28" s="3"/>
      <c r="G28" s="3"/>
      <c r="H28" s="4"/>
      <c r="J28" s="16"/>
    </row>
    <row r="29" spans="2:10" ht="18.75" x14ac:dyDescent="0.25">
      <c r="B29" s="8" t="s">
        <v>11</v>
      </c>
      <c r="C29" s="9" t="s">
        <v>12</v>
      </c>
      <c r="D29" s="3"/>
      <c r="E29" s="3"/>
      <c r="F29" s="3"/>
      <c r="G29" s="3"/>
      <c r="H29" s="4"/>
    </row>
    <row r="30" spans="2:10" ht="18.75" x14ac:dyDescent="0.25">
      <c r="B30" s="10" t="s">
        <v>13</v>
      </c>
      <c r="C30" s="5"/>
      <c r="D30" s="5"/>
      <c r="E30" s="5"/>
      <c r="F30" s="5"/>
      <c r="G30" s="5"/>
      <c r="H30" s="6"/>
    </row>
  </sheetData>
  <mergeCells count="49">
    <mergeCell ref="B21:F21"/>
    <mergeCell ref="G23:H23"/>
    <mergeCell ref="B24:F24"/>
    <mergeCell ref="G24:H24"/>
    <mergeCell ref="B17:C17"/>
    <mergeCell ref="D17:F17"/>
    <mergeCell ref="G17:H17"/>
    <mergeCell ref="E18:F18"/>
    <mergeCell ref="G18:H18"/>
    <mergeCell ref="B20:F20"/>
    <mergeCell ref="B15:C15"/>
    <mergeCell ref="D15:F15"/>
    <mergeCell ref="G15:H15"/>
    <mergeCell ref="B16:C16"/>
    <mergeCell ref="D16:F16"/>
    <mergeCell ref="G16:H16"/>
    <mergeCell ref="B13:C13"/>
    <mergeCell ref="D13:F13"/>
    <mergeCell ref="G13:H13"/>
    <mergeCell ref="B14:C14"/>
    <mergeCell ref="D14:F14"/>
    <mergeCell ref="G14:H14"/>
    <mergeCell ref="B11:C11"/>
    <mergeCell ref="D11:F11"/>
    <mergeCell ref="G11:H11"/>
    <mergeCell ref="B12:C12"/>
    <mergeCell ref="D12:F12"/>
    <mergeCell ref="G12:H12"/>
    <mergeCell ref="B9:C9"/>
    <mergeCell ref="D9:F9"/>
    <mergeCell ref="G9:H9"/>
    <mergeCell ref="B10:C10"/>
    <mergeCell ref="D10:F10"/>
    <mergeCell ref="G10:H10"/>
    <mergeCell ref="J4:J5"/>
    <mergeCell ref="B7:C7"/>
    <mergeCell ref="D7:F7"/>
    <mergeCell ref="G7:H7"/>
    <mergeCell ref="B8:C8"/>
    <mergeCell ref="D8:F8"/>
    <mergeCell ref="G8:H8"/>
    <mergeCell ref="B4:C5"/>
    <mergeCell ref="D4:F5"/>
    <mergeCell ref="G4:H5"/>
    <mergeCell ref="A1:B2"/>
    <mergeCell ref="C1:G1"/>
    <mergeCell ref="B3:C3"/>
    <mergeCell ref="D3:F3"/>
    <mergeCell ref="G3:H3"/>
  </mergeCells>
  <pageMargins left="0.28935185185185186" right="0.64814814814814814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30"/>
  <sheetViews>
    <sheetView showGridLines="0" view="pageLayout" zoomScale="90" zoomScaleNormal="100" zoomScalePageLayoutView="90" workbookViewId="0">
      <selection activeCell="H21" sqref="H21"/>
    </sheetView>
  </sheetViews>
  <sheetFormatPr defaultColWidth="9.140625" defaultRowHeight="15" x14ac:dyDescent="0.25"/>
  <cols>
    <col min="1" max="1" width="6.7109375" customWidth="1"/>
    <col min="4" max="4" width="5.140625" customWidth="1"/>
    <col min="5" max="5" width="7" customWidth="1"/>
    <col min="6" max="6" width="7.140625" customWidth="1"/>
    <col min="9" max="9" width="2.85546875" customWidth="1"/>
    <col min="10" max="10" width="28.5703125" customWidth="1"/>
    <col min="11" max="11" width="13.28515625" customWidth="1"/>
  </cols>
  <sheetData>
    <row r="1" spans="1:10" ht="30.75" customHeight="1" x14ac:dyDescent="0.25">
      <c r="A1" s="447"/>
      <c r="B1" s="447"/>
      <c r="C1" s="447" t="s">
        <v>0</v>
      </c>
      <c r="D1" s="447"/>
      <c r="E1" s="447"/>
      <c r="F1" s="447"/>
      <c r="G1" s="447"/>
    </row>
    <row r="2" spans="1:10" x14ac:dyDescent="0.25">
      <c r="A2" s="447"/>
      <c r="B2" s="447"/>
      <c r="C2" s="24"/>
      <c r="D2" s="24"/>
      <c r="E2" s="24"/>
      <c r="F2" s="24"/>
      <c r="G2" s="24"/>
    </row>
    <row r="3" spans="1:10" x14ac:dyDescent="0.25">
      <c r="B3" s="448" t="s">
        <v>1</v>
      </c>
      <c r="C3" s="449"/>
      <c r="D3" s="448" t="s">
        <v>2</v>
      </c>
      <c r="E3" s="450"/>
      <c r="F3" s="449"/>
      <c r="G3" s="448" t="s">
        <v>14</v>
      </c>
      <c r="H3" s="449"/>
    </row>
    <row r="4" spans="1:10" x14ac:dyDescent="0.25">
      <c r="B4" s="478" t="s">
        <v>196</v>
      </c>
      <c r="C4" s="479"/>
      <c r="D4" s="482">
        <v>1800000778</v>
      </c>
      <c r="E4" s="483"/>
      <c r="F4" s="484"/>
      <c r="G4" s="465"/>
      <c r="H4" s="461"/>
    </row>
    <row r="5" spans="1:10" x14ac:dyDescent="0.25">
      <c r="B5" s="480"/>
      <c r="C5" s="481"/>
      <c r="D5" s="485"/>
      <c r="E5" s="486"/>
      <c r="F5" s="487"/>
      <c r="G5" s="462"/>
      <c r="H5" s="464"/>
    </row>
    <row r="7" spans="1:10" ht="21" x14ac:dyDescent="0.35">
      <c r="B7" s="448" t="s">
        <v>3</v>
      </c>
      <c r="C7" s="450"/>
      <c r="D7" s="450" t="s">
        <v>5</v>
      </c>
      <c r="E7" s="450"/>
      <c r="F7" s="450"/>
      <c r="G7" s="450" t="s">
        <v>4</v>
      </c>
      <c r="H7" s="449"/>
    </row>
    <row r="8" spans="1:10" ht="29.45" customHeight="1" x14ac:dyDescent="0.25">
      <c r="B8" s="452">
        <v>4</v>
      </c>
      <c r="C8" s="453"/>
      <c r="D8" s="452">
        <v>4</v>
      </c>
      <c r="E8" s="454"/>
      <c r="F8" s="453"/>
      <c r="G8" s="452">
        <v>16</v>
      </c>
      <c r="H8" s="453"/>
      <c r="I8" s="3"/>
      <c r="J8" s="3"/>
    </row>
    <row r="9" spans="1:10" ht="29.45" customHeight="1" x14ac:dyDescent="0.25">
      <c r="B9" s="452">
        <v>4</v>
      </c>
      <c r="C9" s="453"/>
      <c r="D9" s="452">
        <v>4</v>
      </c>
      <c r="E9" s="454"/>
      <c r="F9" s="453"/>
      <c r="G9" s="452">
        <v>16</v>
      </c>
      <c r="H9" s="453"/>
      <c r="I9" s="3"/>
      <c r="J9" s="3"/>
    </row>
    <row r="10" spans="1:10" ht="29.45" customHeight="1" x14ac:dyDescent="0.25">
      <c r="B10" s="452">
        <v>4</v>
      </c>
      <c r="C10" s="453"/>
      <c r="D10" s="452">
        <v>4</v>
      </c>
      <c r="E10" s="454"/>
      <c r="F10" s="453"/>
      <c r="G10" s="452">
        <v>16</v>
      </c>
      <c r="H10" s="453"/>
      <c r="I10" s="3"/>
      <c r="J10" s="3"/>
    </row>
    <row r="11" spans="1:10" ht="29.45" customHeight="1" x14ac:dyDescent="0.25">
      <c r="B11" s="452">
        <v>4</v>
      </c>
      <c r="C11" s="453"/>
      <c r="D11" s="452">
        <v>4</v>
      </c>
      <c r="E11" s="454"/>
      <c r="F11" s="453"/>
      <c r="G11" s="452">
        <v>16</v>
      </c>
      <c r="H11" s="453"/>
      <c r="I11" s="3"/>
      <c r="J11" s="3"/>
    </row>
    <row r="12" spans="1:10" ht="29.45" customHeight="1" x14ac:dyDescent="0.25">
      <c r="B12" s="452">
        <v>4</v>
      </c>
      <c r="C12" s="453"/>
      <c r="D12" s="452">
        <v>4</v>
      </c>
      <c r="E12" s="454"/>
      <c r="F12" s="453"/>
      <c r="G12" s="452">
        <v>16</v>
      </c>
      <c r="H12" s="453"/>
      <c r="I12" s="3"/>
      <c r="J12" s="3"/>
    </row>
    <row r="13" spans="1:10" ht="29.45" customHeight="1" x14ac:dyDescent="0.25">
      <c r="B13" s="452">
        <v>4</v>
      </c>
      <c r="C13" s="453"/>
      <c r="D13" s="452">
        <v>4</v>
      </c>
      <c r="E13" s="454"/>
      <c r="F13" s="453"/>
      <c r="G13" s="452">
        <v>16</v>
      </c>
      <c r="H13" s="453"/>
      <c r="I13" s="3"/>
      <c r="J13" s="3"/>
    </row>
    <row r="14" spans="1:10" ht="29.45" customHeight="1" x14ac:dyDescent="0.25">
      <c r="B14" s="452">
        <v>4</v>
      </c>
      <c r="C14" s="453"/>
      <c r="D14" s="452">
        <v>4</v>
      </c>
      <c r="E14" s="454"/>
      <c r="F14" s="453"/>
      <c r="G14" s="452">
        <v>16</v>
      </c>
      <c r="H14" s="453"/>
      <c r="I14" s="3"/>
      <c r="J14" s="3"/>
    </row>
    <row r="15" spans="1:10" ht="29.45" customHeight="1" x14ac:dyDescent="0.25">
      <c r="B15" s="452">
        <v>4</v>
      </c>
      <c r="C15" s="453"/>
      <c r="D15" s="452">
        <v>4</v>
      </c>
      <c r="E15" s="454"/>
      <c r="F15" s="453"/>
      <c r="G15" s="452">
        <v>16</v>
      </c>
      <c r="H15" s="453"/>
      <c r="I15" s="3"/>
      <c r="J15" s="3"/>
    </row>
    <row r="16" spans="1:10" ht="29.45" customHeight="1" x14ac:dyDescent="0.25">
      <c r="B16" s="452">
        <v>4</v>
      </c>
      <c r="C16" s="453"/>
      <c r="D16" s="452">
        <v>4</v>
      </c>
      <c r="E16" s="454"/>
      <c r="F16" s="453"/>
      <c r="G16" s="452">
        <v>16</v>
      </c>
      <c r="H16" s="453"/>
      <c r="I16" s="3"/>
      <c r="J16" s="3"/>
    </row>
    <row r="17" spans="2:10" ht="29.45" customHeight="1" x14ac:dyDescent="0.25">
      <c r="B17" s="452">
        <v>4</v>
      </c>
      <c r="C17" s="453"/>
      <c r="D17" s="452">
        <v>4</v>
      </c>
      <c r="E17" s="454"/>
      <c r="F17" s="453"/>
      <c r="G17" s="452">
        <v>16</v>
      </c>
      <c r="H17" s="453"/>
      <c r="I17" s="3"/>
      <c r="J17" s="18"/>
    </row>
    <row r="18" spans="2:10" ht="29.45" customHeight="1" x14ac:dyDescent="0.25">
      <c r="E18" s="472" t="s">
        <v>6</v>
      </c>
      <c r="F18" s="473"/>
      <c r="G18" s="452">
        <v>16</v>
      </c>
      <c r="H18" s="453"/>
      <c r="I18" s="3"/>
      <c r="J18" s="15"/>
    </row>
    <row r="19" spans="2:10" ht="29.45" customHeight="1" x14ac:dyDescent="0.25">
      <c r="J19" s="181">
        <f>H20</f>
        <v>0.99</v>
      </c>
    </row>
    <row r="20" spans="2:10" ht="23.25" customHeight="1" x14ac:dyDescent="0.25">
      <c r="B20" s="474" t="s">
        <v>7</v>
      </c>
      <c r="C20" s="475"/>
      <c r="D20" s="475"/>
      <c r="E20" s="475"/>
      <c r="F20" s="475"/>
      <c r="G20" s="11"/>
      <c r="H20" s="159">
        <v>0.99</v>
      </c>
      <c r="J20" s="15"/>
    </row>
    <row r="21" spans="2:10" ht="20.25" customHeight="1" x14ac:dyDescent="0.25">
      <c r="B21" s="466" t="s">
        <v>8</v>
      </c>
      <c r="C21" s="467"/>
      <c r="D21" s="467"/>
      <c r="E21" s="467"/>
      <c r="F21" s="467"/>
      <c r="G21" s="19"/>
      <c r="H21" s="20"/>
      <c r="J21" s="15"/>
    </row>
    <row r="22" spans="2:10" ht="29.45" customHeight="1" x14ac:dyDescent="0.25">
      <c r="B22" s="74" t="s">
        <v>9</v>
      </c>
      <c r="C22" s="14"/>
      <c r="D22" s="14"/>
      <c r="E22" s="14"/>
      <c r="F22" s="1"/>
      <c r="G22" s="12"/>
      <c r="H22" s="13"/>
      <c r="J22" s="160">
        <f>(H20/G18)*952.4</f>
        <v>58.929749999999999</v>
      </c>
    </row>
    <row r="23" spans="2:10" ht="15" customHeight="1" x14ac:dyDescent="0.25">
      <c r="B23" s="490" t="s">
        <v>198</v>
      </c>
      <c r="C23" s="491"/>
      <c r="D23" s="491"/>
      <c r="E23" s="491"/>
      <c r="F23" s="491"/>
      <c r="G23" s="468">
        <f>(H20*36*36*1.196)/16</f>
        <v>95.907239999999987</v>
      </c>
      <c r="H23" s="469"/>
      <c r="J23" s="15"/>
    </row>
    <row r="24" spans="2:10" ht="15" customHeight="1" x14ac:dyDescent="0.25">
      <c r="B24" s="490" t="s">
        <v>199</v>
      </c>
      <c r="C24" s="491"/>
      <c r="D24" s="491"/>
      <c r="E24" s="491"/>
      <c r="F24" s="491"/>
      <c r="G24" s="468">
        <f>(H20/G18)*952.4</f>
        <v>58.929749999999999</v>
      </c>
      <c r="H24" s="469"/>
      <c r="J24" s="15"/>
    </row>
    <row r="25" spans="2:10" ht="20.25" customHeight="1" x14ac:dyDescent="0.35">
      <c r="B25" s="488" t="s">
        <v>197</v>
      </c>
      <c r="C25" s="489"/>
      <c r="D25" s="489"/>
      <c r="E25" s="489"/>
      <c r="F25" s="489"/>
      <c r="G25" s="5"/>
      <c r="H25" s="6"/>
      <c r="J25" s="15"/>
    </row>
    <row r="26" spans="2:10" ht="8.25" customHeight="1" x14ac:dyDescent="0.25">
      <c r="J26" s="15"/>
    </row>
    <row r="27" spans="2:10" ht="18.75" x14ac:dyDescent="0.25">
      <c r="B27" s="7" t="s">
        <v>10</v>
      </c>
      <c r="C27" s="1"/>
      <c r="D27" s="1"/>
      <c r="E27" s="1"/>
      <c r="F27" s="1"/>
      <c r="G27" s="1"/>
      <c r="H27" s="2"/>
      <c r="J27" s="15"/>
    </row>
    <row r="28" spans="2:10" ht="15.75" x14ac:dyDescent="0.25">
      <c r="B28" s="8"/>
      <c r="C28" s="3"/>
      <c r="D28" s="3"/>
      <c r="E28" s="3"/>
      <c r="F28" s="3"/>
      <c r="G28" s="3"/>
      <c r="H28" s="4"/>
      <c r="J28" s="16"/>
    </row>
    <row r="29" spans="2:10" ht="18.75" x14ac:dyDescent="0.25">
      <c r="B29" s="8" t="s">
        <v>11</v>
      </c>
      <c r="C29" s="9" t="s">
        <v>12</v>
      </c>
      <c r="D29" s="3"/>
      <c r="E29" s="3"/>
      <c r="F29" s="3"/>
      <c r="G29" s="3"/>
      <c r="H29" s="4"/>
    </row>
    <row r="30" spans="2:10" ht="18.75" x14ac:dyDescent="0.25">
      <c r="B30" s="10" t="s">
        <v>13</v>
      </c>
      <c r="C30" s="5"/>
      <c r="D30" s="5"/>
      <c r="E30" s="5"/>
      <c r="F30" s="5"/>
      <c r="G30" s="5"/>
      <c r="H30" s="6"/>
    </row>
  </sheetData>
  <mergeCells count="50">
    <mergeCell ref="B21:F21"/>
    <mergeCell ref="B25:F25"/>
    <mergeCell ref="G23:H23"/>
    <mergeCell ref="B24:F24"/>
    <mergeCell ref="G24:H24"/>
    <mergeCell ref="B23:F23"/>
    <mergeCell ref="B20:F20"/>
    <mergeCell ref="B15:C15"/>
    <mergeCell ref="D15:F15"/>
    <mergeCell ref="G15:H15"/>
    <mergeCell ref="B16:C16"/>
    <mergeCell ref="D16:F16"/>
    <mergeCell ref="G16:H16"/>
    <mergeCell ref="B17:C17"/>
    <mergeCell ref="D17:F17"/>
    <mergeCell ref="G17:H17"/>
    <mergeCell ref="E18:F18"/>
    <mergeCell ref="G18:H18"/>
    <mergeCell ref="B13:C13"/>
    <mergeCell ref="D13:F13"/>
    <mergeCell ref="G13:H13"/>
    <mergeCell ref="B14:C14"/>
    <mergeCell ref="D14:F14"/>
    <mergeCell ref="G14:H14"/>
    <mergeCell ref="B11:C11"/>
    <mergeCell ref="D11:F11"/>
    <mergeCell ref="G11:H11"/>
    <mergeCell ref="B12:C12"/>
    <mergeCell ref="D12:F12"/>
    <mergeCell ref="G12:H12"/>
    <mergeCell ref="B9:C9"/>
    <mergeCell ref="D9:F9"/>
    <mergeCell ref="G9:H9"/>
    <mergeCell ref="B10:C10"/>
    <mergeCell ref="D10:F10"/>
    <mergeCell ref="G10:H10"/>
    <mergeCell ref="B7:C7"/>
    <mergeCell ref="D7:F7"/>
    <mergeCell ref="G7:H7"/>
    <mergeCell ref="B8:C8"/>
    <mergeCell ref="D8:F8"/>
    <mergeCell ref="G8:H8"/>
    <mergeCell ref="B4:C5"/>
    <mergeCell ref="D4:F5"/>
    <mergeCell ref="G4:H5"/>
    <mergeCell ref="A1:B2"/>
    <mergeCell ref="C1:G1"/>
    <mergeCell ref="B3:C3"/>
    <mergeCell ref="D3:F3"/>
    <mergeCell ref="G3:H3"/>
  </mergeCells>
  <pageMargins left="0.28935185185185186" right="0.64814814814814814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30"/>
  <sheetViews>
    <sheetView showGridLines="0" zoomScale="90" zoomScaleNormal="100" workbookViewId="0">
      <selection activeCell="L17" sqref="L17"/>
    </sheetView>
  </sheetViews>
  <sheetFormatPr defaultColWidth="9.140625" defaultRowHeight="15" x14ac:dyDescent="0.25"/>
  <cols>
    <col min="1" max="1" width="6.7109375" customWidth="1"/>
    <col min="4" max="4" width="5.140625" customWidth="1"/>
    <col min="5" max="5" width="7" customWidth="1"/>
    <col min="6" max="6" width="7.140625" customWidth="1"/>
    <col min="9" max="9" width="2.85546875" customWidth="1"/>
    <col min="10" max="10" width="28.5703125" customWidth="1"/>
    <col min="11" max="11" width="13.28515625" customWidth="1"/>
  </cols>
  <sheetData>
    <row r="1" spans="1:10" ht="30.75" customHeight="1" x14ac:dyDescent="0.25">
      <c r="A1" s="447"/>
      <c r="B1" s="447"/>
      <c r="C1" s="447" t="s">
        <v>0</v>
      </c>
      <c r="D1" s="447"/>
      <c r="E1" s="447"/>
      <c r="F1" s="447"/>
      <c r="G1" s="447"/>
    </row>
    <row r="2" spans="1:10" x14ac:dyDescent="0.25">
      <c r="A2" s="447"/>
      <c r="B2" s="447"/>
    </row>
    <row r="3" spans="1:10" x14ac:dyDescent="0.25">
      <c r="B3" s="448" t="s">
        <v>1</v>
      </c>
      <c r="C3" s="449"/>
      <c r="D3" s="448" t="s">
        <v>2</v>
      </c>
      <c r="E3" s="450"/>
      <c r="F3" s="449"/>
      <c r="G3" s="448" t="s">
        <v>14</v>
      </c>
      <c r="H3" s="449"/>
      <c r="J3" s="23"/>
    </row>
    <row r="4" spans="1:10" x14ac:dyDescent="0.25">
      <c r="B4" s="455"/>
      <c r="C4" s="456"/>
      <c r="D4" s="459"/>
      <c r="E4" s="460"/>
      <c r="F4" s="461"/>
      <c r="G4" s="465"/>
      <c r="H4" s="461"/>
      <c r="J4" s="451"/>
    </row>
    <row r="5" spans="1:10" x14ac:dyDescent="0.25">
      <c r="B5" s="457"/>
      <c r="C5" s="458"/>
      <c r="D5" s="462"/>
      <c r="E5" s="463"/>
      <c r="F5" s="464"/>
      <c r="G5" s="462"/>
      <c r="H5" s="464"/>
      <c r="J5" s="451"/>
    </row>
    <row r="6" spans="1:10" ht="9" customHeight="1" x14ac:dyDescent="0.25"/>
    <row r="7" spans="1:10" ht="21" x14ac:dyDescent="0.35">
      <c r="B7" s="448" t="s">
        <v>3</v>
      </c>
      <c r="C7" s="450"/>
      <c r="D7" s="450" t="s">
        <v>5</v>
      </c>
      <c r="E7" s="450"/>
      <c r="F7" s="450"/>
      <c r="G7" s="450" t="s">
        <v>4</v>
      </c>
      <c r="H7" s="449"/>
    </row>
    <row r="8" spans="1:10" ht="29.45" customHeight="1" x14ac:dyDescent="0.25">
      <c r="B8" s="452">
        <v>1.125</v>
      </c>
      <c r="C8" s="453"/>
      <c r="D8" s="452">
        <v>6</v>
      </c>
      <c r="E8" s="454"/>
      <c r="F8" s="453"/>
      <c r="G8" s="452">
        <f>B8*D8</f>
        <v>6.75</v>
      </c>
      <c r="H8" s="453"/>
      <c r="I8" s="3"/>
      <c r="J8" s="3"/>
    </row>
    <row r="9" spans="1:10" ht="29.45" customHeight="1" x14ac:dyDescent="0.25">
      <c r="B9" s="452">
        <v>1.125</v>
      </c>
      <c r="C9" s="453"/>
      <c r="D9" s="452">
        <v>6</v>
      </c>
      <c r="E9" s="454"/>
      <c r="F9" s="453"/>
      <c r="G9" s="452">
        <f t="shared" ref="G9:G17" si="0">B9*D9</f>
        <v>6.75</v>
      </c>
      <c r="H9" s="453"/>
      <c r="I9" s="3"/>
      <c r="J9" s="3"/>
    </row>
    <row r="10" spans="1:10" ht="29.45" customHeight="1" x14ac:dyDescent="0.25">
      <c r="B10" s="452">
        <v>1.125</v>
      </c>
      <c r="C10" s="453"/>
      <c r="D10" s="452">
        <v>6</v>
      </c>
      <c r="E10" s="454"/>
      <c r="F10" s="453"/>
      <c r="G10" s="452">
        <f t="shared" si="0"/>
        <v>6.75</v>
      </c>
      <c r="H10" s="453"/>
      <c r="I10" s="3"/>
      <c r="J10" s="3"/>
    </row>
    <row r="11" spans="1:10" ht="29.45" customHeight="1" x14ac:dyDescent="0.25">
      <c r="B11" s="452">
        <v>1.125</v>
      </c>
      <c r="C11" s="453"/>
      <c r="D11" s="452">
        <v>6</v>
      </c>
      <c r="E11" s="454"/>
      <c r="F11" s="453"/>
      <c r="G11" s="452">
        <f t="shared" si="0"/>
        <v>6.75</v>
      </c>
      <c r="H11" s="453"/>
      <c r="I11" s="3"/>
      <c r="J11" s="3"/>
    </row>
    <row r="12" spans="1:10" ht="29.45" customHeight="1" x14ac:dyDescent="0.25">
      <c r="B12" s="452">
        <v>1.125</v>
      </c>
      <c r="C12" s="453"/>
      <c r="D12" s="452">
        <v>6</v>
      </c>
      <c r="E12" s="454"/>
      <c r="F12" s="453"/>
      <c r="G12" s="452">
        <f t="shared" si="0"/>
        <v>6.75</v>
      </c>
      <c r="H12" s="453"/>
      <c r="I12" s="3"/>
      <c r="J12" s="3"/>
    </row>
    <row r="13" spans="1:10" ht="29.45" customHeight="1" x14ac:dyDescent="0.25">
      <c r="B13" s="452">
        <v>1.125</v>
      </c>
      <c r="C13" s="453"/>
      <c r="D13" s="452">
        <v>6</v>
      </c>
      <c r="E13" s="454"/>
      <c r="F13" s="453"/>
      <c r="G13" s="452">
        <f t="shared" si="0"/>
        <v>6.75</v>
      </c>
      <c r="H13" s="453"/>
      <c r="I13" s="3"/>
      <c r="J13" s="3"/>
    </row>
    <row r="14" spans="1:10" ht="29.45" customHeight="1" x14ac:dyDescent="0.25">
      <c r="B14" s="452">
        <v>1.125</v>
      </c>
      <c r="C14" s="453"/>
      <c r="D14" s="452">
        <v>6</v>
      </c>
      <c r="E14" s="454"/>
      <c r="F14" s="453"/>
      <c r="G14" s="452">
        <f t="shared" si="0"/>
        <v>6.75</v>
      </c>
      <c r="H14" s="453"/>
      <c r="I14" s="3"/>
      <c r="J14" s="3"/>
    </row>
    <row r="15" spans="1:10" ht="29.45" customHeight="1" x14ac:dyDescent="0.25">
      <c r="B15" s="452">
        <v>1.125</v>
      </c>
      <c r="C15" s="453"/>
      <c r="D15" s="452">
        <v>6</v>
      </c>
      <c r="E15" s="454"/>
      <c r="F15" s="453"/>
      <c r="G15" s="452">
        <f t="shared" si="0"/>
        <v>6.75</v>
      </c>
      <c r="H15" s="453"/>
      <c r="I15" s="3"/>
      <c r="J15" s="3"/>
    </row>
    <row r="16" spans="1:10" ht="29.45" customHeight="1" x14ac:dyDescent="0.25">
      <c r="B16" s="452">
        <v>1.125</v>
      </c>
      <c r="C16" s="453"/>
      <c r="D16" s="452">
        <v>6</v>
      </c>
      <c r="E16" s="454"/>
      <c r="F16" s="453"/>
      <c r="G16" s="452">
        <f t="shared" si="0"/>
        <v>6.75</v>
      </c>
      <c r="H16" s="453"/>
      <c r="I16" s="3"/>
      <c r="J16" s="3"/>
    </row>
    <row r="17" spans="2:10" ht="29.45" customHeight="1" x14ac:dyDescent="0.25">
      <c r="B17" s="452">
        <v>1.125</v>
      </c>
      <c r="C17" s="453"/>
      <c r="D17" s="452">
        <v>6</v>
      </c>
      <c r="E17" s="454"/>
      <c r="F17" s="453"/>
      <c r="G17" s="452">
        <f t="shared" si="0"/>
        <v>6.75</v>
      </c>
      <c r="H17" s="453"/>
      <c r="I17" s="3"/>
      <c r="J17" s="18"/>
    </row>
    <row r="18" spans="2:10" ht="29.45" customHeight="1" x14ac:dyDescent="0.25">
      <c r="E18" s="472" t="s">
        <v>6</v>
      </c>
      <c r="F18" s="473"/>
      <c r="G18" s="452">
        <f>G17</f>
        <v>6.75</v>
      </c>
      <c r="H18" s="453"/>
      <c r="I18" s="3"/>
      <c r="J18" s="15"/>
    </row>
    <row r="19" spans="2:10" ht="29.45" customHeight="1" x14ac:dyDescent="0.25">
      <c r="J19" s="15"/>
    </row>
    <row r="20" spans="2:10" ht="24.75" customHeight="1" x14ac:dyDescent="0.25">
      <c r="B20" s="474" t="s">
        <v>7</v>
      </c>
      <c r="C20" s="475"/>
      <c r="D20" s="475"/>
      <c r="E20" s="475"/>
      <c r="F20" s="475"/>
      <c r="G20" s="11"/>
      <c r="H20" s="159">
        <v>0.25</v>
      </c>
      <c r="J20" s="221">
        <f>H20</f>
        <v>0.25</v>
      </c>
    </row>
    <row r="21" spans="2:10" ht="23.25" customHeight="1" x14ac:dyDescent="0.25">
      <c r="B21" s="466" t="s">
        <v>8</v>
      </c>
      <c r="C21" s="467"/>
      <c r="D21" s="467"/>
      <c r="E21" s="467"/>
      <c r="F21" s="467"/>
      <c r="G21" s="19"/>
      <c r="H21" s="17"/>
      <c r="J21" s="219"/>
    </row>
    <row r="22" spans="2:10" ht="33.75" customHeight="1" x14ac:dyDescent="0.25">
      <c r="B22" s="74" t="s">
        <v>9</v>
      </c>
      <c r="C22" s="75"/>
      <c r="D22" s="14"/>
      <c r="E22" s="14"/>
      <c r="F22" s="1"/>
      <c r="G22" s="12"/>
      <c r="H22" s="13"/>
      <c r="J22" s="221">
        <f>G23</f>
        <v>57.408000000000001</v>
      </c>
    </row>
    <row r="23" spans="2:10" ht="15" customHeight="1" x14ac:dyDescent="0.25">
      <c r="B23" s="76" t="s">
        <v>83</v>
      </c>
      <c r="C23" s="220">
        <f>H20</f>
        <v>0.25</v>
      </c>
      <c r="D23" s="77" t="s">
        <v>306</v>
      </c>
      <c r="E23" s="77"/>
      <c r="G23" s="468">
        <f>H20*(36*36/G18)*1.196</f>
        <v>57.408000000000001</v>
      </c>
      <c r="H23" s="469"/>
      <c r="J23" s="15"/>
    </row>
    <row r="24" spans="2:10" ht="15" customHeight="1" x14ac:dyDescent="0.25">
      <c r="B24" s="470" t="s">
        <v>307</v>
      </c>
      <c r="C24" s="471"/>
      <c r="D24" s="471"/>
      <c r="E24" s="471"/>
      <c r="F24" s="471"/>
      <c r="G24" s="468">
        <f>(H20/G18)*952.4</f>
        <v>35.274074074074072</v>
      </c>
      <c r="H24" s="469"/>
      <c r="J24" s="15"/>
    </row>
    <row r="25" spans="2:10" ht="20.25" customHeight="1" x14ac:dyDescent="0.25">
      <c r="B25" s="57"/>
      <c r="C25" s="5"/>
      <c r="D25" s="5"/>
      <c r="E25" s="5"/>
      <c r="F25" s="5"/>
      <c r="G25" s="5"/>
      <c r="H25" s="6"/>
      <c r="J25" s="15"/>
    </row>
    <row r="26" spans="2:10" ht="7.5" customHeight="1" x14ac:dyDescent="0.25">
      <c r="J26" s="15"/>
    </row>
    <row r="27" spans="2:10" ht="18.75" x14ac:dyDescent="0.25">
      <c r="B27" s="7" t="s">
        <v>10</v>
      </c>
      <c r="C27" s="1"/>
      <c r="D27" s="1"/>
      <c r="E27" s="1"/>
      <c r="F27" s="1"/>
      <c r="G27" s="1"/>
      <c r="H27" s="2"/>
      <c r="J27" s="15"/>
    </row>
    <row r="28" spans="2:10" ht="15.75" x14ac:dyDescent="0.25">
      <c r="B28" s="8"/>
      <c r="C28" s="3"/>
      <c r="D28" s="3"/>
      <c r="E28" s="3"/>
      <c r="F28" s="3"/>
      <c r="G28" s="3"/>
      <c r="H28" s="4"/>
      <c r="J28" s="16"/>
    </row>
    <row r="29" spans="2:10" ht="18.75" x14ac:dyDescent="0.25">
      <c r="B29" s="8" t="s">
        <v>11</v>
      </c>
      <c r="C29" s="9" t="s">
        <v>12</v>
      </c>
      <c r="D29" s="3"/>
      <c r="E29" s="3"/>
      <c r="F29" s="3"/>
      <c r="G29" s="3"/>
      <c r="H29" s="4"/>
    </row>
    <row r="30" spans="2:10" ht="18.75" x14ac:dyDescent="0.25">
      <c r="B30" s="10" t="s">
        <v>13</v>
      </c>
      <c r="C30" s="5"/>
      <c r="D30" s="5"/>
      <c r="E30" s="5"/>
      <c r="F30" s="5"/>
      <c r="G30" s="5"/>
      <c r="H30" s="6"/>
    </row>
  </sheetData>
  <mergeCells count="49">
    <mergeCell ref="A1:B2"/>
    <mergeCell ref="C1:G1"/>
    <mergeCell ref="B3:C3"/>
    <mergeCell ref="D3:F3"/>
    <mergeCell ref="G3:H3"/>
    <mergeCell ref="J4:J5"/>
    <mergeCell ref="B7:C7"/>
    <mergeCell ref="D7:F7"/>
    <mergeCell ref="G7:H7"/>
    <mergeCell ref="B8:C8"/>
    <mergeCell ref="D8:F8"/>
    <mergeCell ref="G8:H8"/>
    <mergeCell ref="B4:C5"/>
    <mergeCell ref="D4:F5"/>
    <mergeCell ref="G4:H5"/>
    <mergeCell ref="B9:C9"/>
    <mergeCell ref="D9:F9"/>
    <mergeCell ref="G9:H9"/>
    <mergeCell ref="B10:C10"/>
    <mergeCell ref="D10:F10"/>
    <mergeCell ref="G10:H10"/>
    <mergeCell ref="B11:C11"/>
    <mergeCell ref="D11:F11"/>
    <mergeCell ref="G11:H11"/>
    <mergeCell ref="B12:C12"/>
    <mergeCell ref="D12:F12"/>
    <mergeCell ref="G12:H12"/>
    <mergeCell ref="B13:C13"/>
    <mergeCell ref="D13:F13"/>
    <mergeCell ref="G13:H13"/>
    <mergeCell ref="B14:C14"/>
    <mergeCell ref="D14:F14"/>
    <mergeCell ref="G14:H14"/>
    <mergeCell ref="B15:C15"/>
    <mergeCell ref="D15:F15"/>
    <mergeCell ref="G15:H15"/>
    <mergeCell ref="B16:C16"/>
    <mergeCell ref="D16:F16"/>
    <mergeCell ref="G16:H16"/>
    <mergeCell ref="B21:F21"/>
    <mergeCell ref="G23:H23"/>
    <mergeCell ref="B24:F24"/>
    <mergeCell ref="G24:H24"/>
    <mergeCell ref="B17:C17"/>
    <mergeCell ref="D17:F17"/>
    <mergeCell ref="G17:H17"/>
    <mergeCell ref="E18:F18"/>
    <mergeCell ref="G18:H18"/>
    <mergeCell ref="B20:F20"/>
  </mergeCells>
  <pageMargins left="0.28935185185185186" right="0.64814814814814814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81"/>
  <sheetViews>
    <sheetView zoomScaleNormal="100" workbookViewId="0">
      <selection sqref="A1:E34"/>
    </sheetView>
  </sheetViews>
  <sheetFormatPr defaultRowHeight="15" x14ac:dyDescent="0.25"/>
  <cols>
    <col min="1" max="1" width="20.140625" customWidth="1"/>
    <col min="2" max="2" width="46.7109375" customWidth="1"/>
    <col min="3" max="3" width="10.42578125" customWidth="1"/>
    <col min="4" max="4" width="8.85546875" customWidth="1"/>
    <col min="7" max="7" width="19" customWidth="1"/>
    <col min="8" max="8" width="45.28515625" customWidth="1"/>
    <col min="9" max="9" width="20.5703125" customWidth="1"/>
    <col min="10" max="10" width="22.140625" customWidth="1"/>
  </cols>
  <sheetData>
    <row r="1" spans="1:10" x14ac:dyDescent="0.25">
      <c r="C1" s="188"/>
      <c r="D1" s="188"/>
      <c r="H1" s="204" t="s">
        <v>300</v>
      </c>
      <c r="I1" s="202" t="s">
        <v>298</v>
      </c>
    </row>
    <row r="2" spans="1:10" x14ac:dyDescent="0.25">
      <c r="A2" s="189"/>
      <c r="B2" s="188"/>
      <c r="C2" s="188"/>
      <c r="D2" s="188"/>
      <c r="G2" s="189"/>
      <c r="H2" s="204" t="s">
        <v>287</v>
      </c>
      <c r="I2" s="188"/>
      <c r="J2" s="188"/>
    </row>
    <row r="3" spans="1:10" x14ac:dyDescent="0.25">
      <c r="A3" s="209" t="s">
        <v>260</v>
      </c>
      <c r="B3" s="187" t="s">
        <v>259</v>
      </c>
      <c r="C3" s="197"/>
      <c r="D3" s="188"/>
      <c r="G3" s="190"/>
      <c r="I3" s="188"/>
      <c r="J3" s="188"/>
    </row>
    <row r="4" spans="1:10" x14ac:dyDescent="0.25">
      <c r="A4" s="209" t="s">
        <v>261</v>
      </c>
      <c r="B4" s="197" t="s">
        <v>262</v>
      </c>
      <c r="C4" s="197"/>
      <c r="D4" s="188"/>
      <c r="G4" s="190"/>
      <c r="H4" s="199" t="str">
        <f>B6</f>
        <v>(1) 0.1 N Sodium Thiosulfate,   Lot# 2HL0224     Exp# 12/31/20</v>
      </c>
      <c r="I4" s="199"/>
      <c r="J4" s="203"/>
    </row>
    <row r="5" spans="1:10" x14ac:dyDescent="0.25">
      <c r="A5" s="209" t="s">
        <v>263</v>
      </c>
      <c r="B5" s="197" t="s">
        <v>305</v>
      </c>
      <c r="C5" s="197"/>
      <c r="D5" s="188"/>
      <c r="G5" s="191"/>
      <c r="H5" s="199" t="str">
        <f>B7</f>
        <v>(2) Starch Indicator,                    Lot# 2HH0615     Exp# 09/15/19</v>
      </c>
      <c r="I5" s="199"/>
      <c r="J5" s="203"/>
    </row>
    <row r="6" spans="1:10" x14ac:dyDescent="0.25">
      <c r="A6" s="209" t="s">
        <v>264</v>
      </c>
      <c r="B6" s="197" t="s">
        <v>301</v>
      </c>
      <c r="C6" s="197"/>
      <c r="D6" s="188"/>
      <c r="G6" s="190"/>
      <c r="H6" s="199" t="str">
        <f>B8</f>
        <v xml:space="preserve"> NY-149                                       Calibration Due date# Aug 2019</v>
      </c>
      <c r="I6" s="199"/>
      <c r="J6" s="203"/>
    </row>
    <row r="7" spans="1:10" x14ac:dyDescent="0.25">
      <c r="A7" s="210"/>
      <c r="B7" s="197" t="s">
        <v>302</v>
      </c>
      <c r="C7" s="197"/>
      <c r="D7" s="188"/>
      <c r="G7" s="188"/>
      <c r="H7" s="192" t="s">
        <v>267</v>
      </c>
      <c r="I7" s="188"/>
      <c r="J7" s="188"/>
    </row>
    <row r="8" spans="1:10" x14ac:dyDescent="0.25">
      <c r="A8" s="209" t="s">
        <v>265</v>
      </c>
      <c r="B8" s="197" t="s">
        <v>266</v>
      </c>
      <c r="C8" s="197"/>
      <c r="D8" s="188"/>
      <c r="G8" s="188"/>
      <c r="H8" s="192" t="s">
        <v>268</v>
      </c>
      <c r="I8" s="196" t="s">
        <v>292</v>
      </c>
      <c r="J8" s="196" t="s">
        <v>293</v>
      </c>
    </row>
    <row r="9" spans="1:10" x14ac:dyDescent="0.25">
      <c r="A9" s="211"/>
      <c r="B9" s="493" t="s">
        <v>267</v>
      </c>
      <c r="C9" s="493"/>
      <c r="D9" s="493"/>
      <c r="G9" s="188"/>
      <c r="H9" s="201" t="s">
        <v>269</v>
      </c>
      <c r="I9" s="205" t="s">
        <v>294</v>
      </c>
      <c r="J9" s="206" t="s">
        <v>294</v>
      </c>
    </row>
    <row r="10" spans="1:10" ht="16.5" x14ac:dyDescent="0.3">
      <c r="A10" s="211"/>
      <c r="B10" s="212" t="s">
        <v>268</v>
      </c>
      <c r="C10" s="196">
        <v>1</v>
      </c>
      <c r="D10" s="196">
        <v>2</v>
      </c>
      <c r="G10" s="188"/>
      <c r="H10" s="201" t="s">
        <v>270</v>
      </c>
      <c r="I10" s="205" t="s">
        <v>299</v>
      </c>
      <c r="J10" s="206" t="s">
        <v>299</v>
      </c>
    </row>
    <row r="11" spans="1:10" ht="16.5" x14ac:dyDescent="0.3">
      <c r="A11" s="211"/>
      <c r="B11" s="212" t="s">
        <v>269</v>
      </c>
      <c r="C11" s="198">
        <v>5.0293999999999999</v>
      </c>
      <c r="D11" s="198">
        <v>5.0506000000000002</v>
      </c>
      <c r="G11" s="188"/>
      <c r="H11" s="201" t="s">
        <v>296</v>
      </c>
      <c r="I11" s="205" t="s">
        <v>294</v>
      </c>
      <c r="J11" s="206" t="s">
        <v>294</v>
      </c>
    </row>
    <row r="12" spans="1:10" ht="16.5" x14ac:dyDescent="0.3">
      <c r="A12" s="211"/>
      <c r="B12" s="212" t="s">
        <v>270</v>
      </c>
      <c r="C12" s="198">
        <v>0</v>
      </c>
      <c r="D12" s="198">
        <v>0</v>
      </c>
      <c r="G12" s="188"/>
      <c r="H12" s="200" t="s">
        <v>275</v>
      </c>
      <c r="I12" s="207" t="s">
        <v>295</v>
      </c>
      <c r="J12" s="208" t="s">
        <v>292</v>
      </c>
    </row>
    <row r="13" spans="1:10" ht="16.5" x14ac:dyDescent="0.3">
      <c r="A13" s="211"/>
      <c r="B13" s="212" t="s">
        <v>271</v>
      </c>
      <c r="C13" s="198">
        <v>41.7</v>
      </c>
      <c r="D13" s="198">
        <v>41.8</v>
      </c>
      <c r="G13" s="188"/>
      <c r="H13" s="201" t="s">
        <v>276</v>
      </c>
      <c r="I13" s="205"/>
      <c r="J13" s="206" t="s">
        <v>294</v>
      </c>
    </row>
    <row r="14" spans="1:10" ht="16.5" x14ac:dyDescent="0.3">
      <c r="A14" s="211"/>
      <c r="B14" s="212" t="s">
        <v>272</v>
      </c>
      <c r="C14" s="193">
        <f>(C13-C12)</f>
        <v>41.7</v>
      </c>
      <c r="D14" s="193">
        <f>(D13-D12)</f>
        <v>41.8</v>
      </c>
      <c r="G14" s="188"/>
      <c r="H14" s="201" t="s">
        <v>277</v>
      </c>
      <c r="I14" s="205" t="s">
        <v>294</v>
      </c>
      <c r="J14" s="206" t="s">
        <v>294</v>
      </c>
    </row>
    <row r="15" spans="1:10" ht="16.5" x14ac:dyDescent="0.3">
      <c r="A15" s="211"/>
      <c r="B15" s="212" t="s">
        <v>273</v>
      </c>
      <c r="C15" s="194">
        <f>(C14*0.1*12.69)/C11</f>
        <v>10.521593032966162</v>
      </c>
      <c r="D15" s="194">
        <f>(D14*0.1*12.69)/D11</f>
        <v>10.502554151981942</v>
      </c>
      <c r="G15" s="188"/>
      <c r="H15" s="201" t="s">
        <v>297</v>
      </c>
      <c r="I15" s="205" t="s">
        <v>294</v>
      </c>
      <c r="J15" s="206" t="s">
        <v>294</v>
      </c>
    </row>
    <row r="16" spans="1:10" ht="16.5" x14ac:dyDescent="0.3">
      <c r="A16" s="211"/>
      <c r="B16" s="212" t="s">
        <v>274</v>
      </c>
      <c r="C16" s="492">
        <f>(AVERAGE(C15:D15))</f>
        <v>10.512073592474053</v>
      </c>
      <c r="D16" s="492"/>
      <c r="G16" s="188"/>
    </row>
    <row r="17" spans="1:10" x14ac:dyDescent="0.25">
      <c r="A17" s="211"/>
      <c r="B17" s="494" t="s">
        <v>275</v>
      </c>
      <c r="C17" s="495"/>
      <c r="D17" s="496"/>
      <c r="G17" s="188"/>
      <c r="I17" s="188"/>
      <c r="J17" s="188"/>
    </row>
    <row r="18" spans="1:10" ht="16.5" x14ac:dyDescent="0.3">
      <c r="A18" s="211"/>
      <c r="B18" s="212" t="s">
        <v>268</v>
      </c>
      <c r="C18" s="196">
        <v>1</v>
      </c>
      <c r="D18" s="196">
        <v>2</v>
      </c>
      <c r="G18" s="188"/>
    </row>
    <row r="19" spans="1:10" ht="16.5" x14ac:dyDescent="0.3">
      <c r="A19" s="211"/>
      <c r="B19" s="212" t="s">
        <v>276</v>
      </c>
      <c r="C19" s="198">
        <v>1.2848999999999999</v>
      </c>
      <c r="D19" s="198">
        <v>1.2932999999999999</v>
      </c>
    </row>
    <row r="20" spans="1:10" ht="16.5" x14ac:dyDescent="0.3">
      <c r="A20" s="211"/>
      <c r="B20" s="212" t="s">
        <v>277</v>
      </c>
      <c r="C20" s="198">
        <v>5.0361000000000002</v>
      </c>
      <c r="D20" s="198">
        <v>5.0019</v>
      </c>
      <c r="G20" s="188"/>
    </row>
    <row r="21" spans="1:10" ht="16.5" x14ac:dyDescent="0.3">
      <c r="A21" s="211"/>
      <c r="B21" s="212" t="s">
        <v>278</v>
      </c>
      <c r="C21" s="195">
        <f>(C19+C20)</f>
        <v>6.3209999999999997</v>
      </c>
      <c r="D21" s="196">
        <f>(D19+D20)</f>
        <v>6.2951999999999995</v>
      </c>
      <c r="G21" s="188"/>
    </row>
    <row r="22" spans="1:10" ht="16.5" x14ac:dyDescent="0.3">
      <c r="A22" s="211"/>
      <c r="B22" s="212" t="s">
        <v>279</v>
      </c>
      <c r="C22" s="198">
        <v>6.2133000000000003</v>
      </c>
      <c r="D22" s="198">
        <v>6.1826999999999996</v>
      </c>
      <c r="G22" s="188"/>
    </row>
    <row r="23" spans="1:10" ht="16.5" x14ac:dyDescent="0.3">
      <c r="A23" s="211"/>
      <c r="B23" s="212" t="s">
        <v>280</v>
      </c>
      <c r="C23" s="195">
        <f>(C22-C19)</f>
        <v>4.9283999999999999</v>
      </c>
      <c r="D23" s="195">
        <f>(D22-D19)</f>
        <v>4.8894000000000002</v>
      </c>
      <c r="G23" s="188"/>
    </row>
    <row r="24" spans="1:10" ht="16.5" x14ac:dyDescent="0.3">
      <c r="A24" s="211"/>
      <c r="B24" s="212" t="s">
        <v>281</v>
      </c>
      <c r="C24" s="194">
        <f>(C20-C23)*100/C20</f>
        <v>2.1385595996902436</v>
      </c>
      <c r="D24" s="194">
        <f>(D20-D23)*100/D20</f>
        <v>2.2491453247765811</v>
      </c>
      <c r="G24" s="188"/>
    </row>
    <row r="25" spans="1:10" ht="16.5" x14ac:dyDescent="0.3">
      <c r="A25" s="211"/>
      <c r="B25" s="212" t="s">
        <v>282</v>
      </c>
      <c r="C25" s="492">
        <f>(AVERAGE(C24:D24))</f>
        <v>2.1938524622334121</v>
      </c>
      <c r="D25" s="492"/>
      <c r="G25" s="188"/>
    </row>
    <row r="26" spans="1:10" x14ac:dyDescent="0.25">
      <c r="A26" s="211"/>
      <c r="B26" s="494" t="s">
        <v>283</v>
      </c>
      <c r="C26" s="495"/>
      <c r="D26" s="496"/>
      <c r="G26" s="188"/>
    </row>
    <row r="27" spans="1:10" ht="16.5" x14ac:dyDescent="0.3">
      <c r="A27" s="211"/>
      <c r="B27" s="212" t="s">
        <v>284</v>
      </c>
      <c r="C27" s="196">
        <v>1</v>
      </c>
      <c r="D27" s="196">
        <v>2</v>
      </c>
    </row>
    <row r="28" spans="1:10" ht="16.5" x14ac:dyDescent="0.3">
      <c r="A28" s="211"/>
      <c r="B28" s="212" t="s">
        <v>273</v>
      </c>
      <c r="C28" s="213">
        <f>C15</f>
        <v>10.521593032966162</v>
      </c>
      <c r="D28" s="213">
        <f>D15</f>
        <v>10.502554151981942</v>
      </c>
      <c r="G28" s="188"/>
    </row>
    <row r="29" spans="1:10" ht="16.5" x14ac:dyDescent="0.3">
      <c r="A29" s="211"/>
      <c r="B29" s="212" t="s">
        <v>281</v>
      </c>
      <c r="C29" s="213">
        <f>C24</f>
        <v>2.1385595996902436</v>
      </c>
      <c r="D29" s="213">
        <f>D24</f>
        <v>2.2491453247765811</v>
      </c>
      <c r="G29" s="188"/>
    </row>
    <row r="30" spans="1:10" ht="16.5" x14ac:dyDescent="0.3">
      <c r="A30" s="211"/>
      <c r="B30" s="212" t="s">
        <v>285</v>
      </c>
      <c r="C30" s="213">
        <f>(C28*100)/(100-C29)</f>
        <v>10.751520711249267</v>
      </c>
      <c r="D30" s="213">
        <f>(D28*100)/(100-D29)</f>
        <v>10.744206980978948</v>
      </c>
    </row>
    <row r="31" spans="1:10" ht="16.5" x14ac:dyDescent="0.3">
      <c r="A31" s="211"/>
      <c r="B31" s="212" t="s">
        <v>286</v>
      </c>
      <c r="C31" s="492">
        <f>AVERAGE(C30:D30)</f>
        <v>10.747863846114107</v>
      </c>
      <c r="D31" s="492"/>
    </row>
    <row r="32" spans="1:10" x14ac:dyDescent="0.25">
      <c r="A32" s="209" t="s">
        <v>287</v>
      </c>
      <c r="B32" s="197" t="s">
        <v>304</v>
      </c>
      <c r="C32" s="188"/>
      <c r="D32" s="188"/>
    </row>
    <row r="33" spans="1:4" x14ac:dyDescent="0.25">
      <c r="A33" s="209" t="s">
        <v>288</v>
      </c>
      <c r="B33" s="197"/>
      <c r="C33" s="188"/>
      <c r="D33" s="188"/>
    </row>
    <row r="34" spans="1:4" x14ac:dyDescent="0.25">
      <c r="A34" s="209"/>
      <c r="B34" s="197"/>
      <c r="C34" s="188"/>
      <c r="D34" s="188"/>
    </row>
    <row r="35" spans="1:4" x14ac:dyDescent="0.25">
      <c r="A35" s="188"/>
      <c r="B35" s="188"/>
      <c r="C35" s="188"/>
      <c r="D35" s="188"/>
    </row>
    <row r="47" spans="1:4" x14ac:dyDescent="0.25">
      <c r="C47" s="188"/>
      <c r="D47" s="188"/>
    </row>
    <row r="48" spans="1:4" x14ac:dyDescent="0.25">
      <c r="A48" s="189"/>
      <c r="B48" s="188"/>
      <c r="C48" s="188"/>
      <c r="D48" s="188"/>
    </row>
    <row r="49" spans="1:4" x14ac:dyDescent="0.25">
      <c r="A49" s="209" t="s">
        <v>260</v>
      </c>
      <c r="B49" s="187" t="s">
        <v>259</v>
      </c>
      <c r="C49" s="197"/>
      <c r="D49" s="188"/>
    </row>
    <row r="50" spans="1:4" x14ac:dyDescent="0.25">
      <c r="A50" s="209" t="s">
        <v>261</v>
      </c>
      <c r="B50" s="197" t="s">
        <v>262</v>
      </c>
      <c r="C50" s="197"/>
      <c r="D50" s="188"/>
    </row>
    <row r="51" spans="1:4" x14ac:dyDescent="0.25">
      <c r="A51" s="209" t="s">
        <v>263</v>
      </c>
      <c r="B51" s="197" t="s">
        <v>303</v>
      </c>
      <c r="C51" s="197"/>
      <c r="D51" s="188"/>
    </row>
    <row r="52" spans="1:4" x14ac:dyDescent="0.25">
      <c r="A52" s="209" t="s">
        <v>264</v>
      </c>
      <c r="B52" s="197" t="s">
        <v>301</v>
      </c>
      <c r="C52" s="197"/>
      <c r="D52" s="188"/>
    </row>
    <row r="53" spans="1:4" x14ac:dyDescent="0.25">
      <c r="A53" s="210"/>
      <c r="B53" s="197" t="s">
        <v>302</v>
      </c>
      <c r="C53" s="197"/>
      <c r="D53" s="188"/>
    </row>
    <row r="54" spans="1:4" x14ac:dyDescent="0.25">
      <c r="A54" s="209" t="s">
        <v>265</v>
      </c>
      <c r="B54" s="197" t="s">
        <v>266</v>
      </c>
      <c r="C54" s="197"/>
      <c r="D54" s="188"/>
    </row>
    <row r="55" spans="1:4" x14ac:dyDescent="0.25">
      <c r="A55" s="211"/>
      <c r="B55" s="493" t="s">
        <v>267</v>
      </c>
      <c r="C55" s="493"/>
      <c r="D55" s="493"/>
    </row>
    <row r="56" spans="1:4" ht="16.5" x14ac:dyDescent="0.3">
      <c r="A56" s="211"/>
      <c r="B56" s="212" t="s">
        <v>268</v>
      </c>
      <c r="C56" s="196">
        <v>1</v>
      </c>
      <c r="D56" s="196">
        <v>2</v>
      </c>
    </row>
    <row r="57" spans="1:4" ht="16.5" x14ac:dyDescent="0.3">
      <c r="A57" s="211"/>
      <c r="B57" s="212" t="s">
        <v>269</v>
      </c>
      <c r="C57" s="198">
        <v>5.0277000000000003</v>
      </c>
      <c r="D57" s="198">
        <v>5.0242000000000004</v>
      </c>
    </row>
    <row r="58" spans="1:4" ht="16.5" x14ac:dyDescent="0.3">
      <c r="A58" s="211"/>
      <c r="B58" s="212" t="s">
        <v>270</v>
      </c>
      <c r="C58" s="198">
        <v>0</v>
      </c>
      <c r="D58" s="198">
        <v>0</v>
      </c>
    </row>
    <row r="59" spans="1:4" ht="16.5" x14ac:dyDescent="0.3">
      <c r="A59" s="211"/>
      <c r="B59" s="212" t="s">
        <v>271</v>
      </c>
      <c r="C59" s="198">
        <v>44.3</v>
      </c>
      <c r="D59" s="198">
        <v>44.3</v>
      </c>
    </row>
    <row r="60" spans="1:4" ht="16.5" x14ac:dyDescent="0.3">
      <c r="A60" s="211"/>
      <c r="B60" s="212" t="s">
        <v>272</v>
      </c>
      <c r="C60" s="193">
        <f>(C59-C58)</f>
        <v>44.3</v>
      </c>
      <c r="D60" s="193">
        <f>(D59-D58)</f>
        <v>44.3</v>
      </c>
    </row>
    <row r="61" spans="1:4" ht="16.5" x14ac:dyDescent="0.3">
      <c r="A61" s="211"/>
      <c r="B61" s="212" t="s">
        <v>273</v>
      </c>
      <c r="C61" s="214">
        <f>(C60*0.1*12.69)/C57</f>
        <v>11.181395071304969</v>
      </c>
      <c r="D61" s="214">
        <f>(D60*0.1*12.69)/D57</f>
        <v>11.189184347756855</v>
      </c>
    </row>
    <row r="62" spans="1:4" ht="16.5" x14ac:dyDescent="0.3">
      <c r="A62" s="211"/>
      <c r="B62" s="212" t="s">
        <v>274</v>
      </c>
      <c r="C62" s="492">
        <f>(AVERAGE(C61:D61))</f>
        <v>11.185289709530913</v>
      </c>
      <c r="D62" s="492"/>
    </row>
    <row r="63" spans="1:4" x14ac:dyDescent="0.25">
      <c r="A63" s="211"/>
      <c r="B63" s="494" t="s">
        <v>275</v>
      </c>
      <c r="C63" s="495"/>
      <c r="D63" s="496"/>
    </row>
    <row r="64" spans="1:4" ht="16.5" x14ac:dyDescent="0.3">
      <c r="A64" s="211"/>
      <c r="B64" s="212" t="s">
        <v>268</v>
      </c>
      <c r="C64" s="196">
        <v>1</v>
      </c>
      <c r="D64" s="196">
        <v>2</v>
      </c>
    </row>
    <row r="65" spans="1:4" ht="16.5" x14ac:dyDescent="0.3">
      <c r="A65" s="211"/>
      <c r="B65" s="212" t="s">
        <v>276</v>
      </c>
      <c r="C65" s="198">
        <v>1.2775000000000001</v>
      </c>
      <c r="D65" s="198">
        <v>1.2808999999999999</v>
      </c>
    </row>
    <row r="66" spans="1:4" ht="16.5" x14ac:dyDescent="0.3">
      <c r="A66" s="211"/>
      <c r="B66" s="212" t="s">
        <v>277</v>
      </c>
      <c r="C66" s="198">
        <v>5.0563000000000002</v>
      </c>
      <c r="D66" s="198">
        <v>5.0472000000000001</v>
      </c>
    </row>
    <row r="67" spans="1:4" ht="16.5" x14ac:dyDescent="0.3">
      <c r="A67" s="211"/>
      <c r="B67" s="212" t="s">
        <v>278</v>
      </c>
      <c r="C67" s="195">
        <f>(C65+C66)</f>
        <v>6.3338000000000001</v>
      </c>
      <c r="D67" s="196">
        <f>(D65+D66)</f>
        <v>6.3281000000000001</v>
      </c>
    </row>
    <row r="68" spans="1:4" ht="16.5" x14ac:dyDescent="0.3">
      <c r="A68" s="211"/>
      <c r="B68" s="212" t="s">
        <v>279</v>
      </c>
      <c r="C68" s="198">
        <v>6.1536</v>
      </c>
      <c r="D68" s="198">
        <v>6.1558999999999999</v>
      </c>
    </row>
    <row r="69" spans="1:4" ht="16.5" x14ac:dyDescent="0.3">
      <c r="A69" s="211"/>
      <c r="B69" s="212" t="s">
        <v>280</v>
      </c>
      <c r="C69" s="195">
        <f>(C68-C65)</f>
        <v>4.8761000000000001</v>
      </c>
      <c r="D69" s="195">
        <f>(D68-D65)</f>
        <v>4.875</v>
      </c>
    </row>
    <row r="70" spans="1:4" ht="16.5" x14ac:dyDescent="0.3">
      <c r="A70" s="211"/>
      <c r="B70" s="212" t="s">
        <v>281</v>
      </c>
      <c r="C70" s="214">
        <f>(C66-C69)*100/C66</f>
        <v>3.563870814627299</v>
      </c>
      <c r="D70" s="214">
        <f>(D66-D69)*100/D66</f>
        <v>3.4117926771279152</v>
      </c>
    </row>
    <row r="71" spans="1:4" ht="16.5" x14ac:dyDescent="0.3">
      <c r="A71" s="211"/>
      <c r="B71" s="212" t="s">
        <v>282</v>
      </c>
      <c r="C71" s="492">
        <f>(AVERAGE(C70:D70))</f>
        <v>3.4878317458776071</v>
      </c>
      <c r="D71" s="492"/>
    </row>
    <row r="72" spans="1:4" x14ac:dyDescent="0.25">
      <c r="A72" s="211"/>
      <c r="B72" s="494" t="s">
        <v>283</v>
      </c>
      <c r="C72" s="495"/>
      <c r="D72" s="496"/>
    </row>
    <row r="73" spans="1:4" ht="16.5" x14ac:dyDescent="0.3">
      <c r="A73" s="211"/>
      <c r="B73" s="212" t="s">
        <v>284</v>
      </c>
      <c r="C73" s="196">
        <v>1</v>
      </c>
      <c r="D73" s="196">
        <v>2</v>
      </c>
    </row>
    <row r="74" spans="1:4" ht="16.5" x14ac:dyDescent="0.3">
      <c r="A74" s="211"/>
      <c r="B74" s="212" t="s">
        <v>273</v>
      </c>
      <c r="C74" s="213">
        <f>C61</f>
        <v>11.181395071304969</v>
      </c>
      <c r="D74" s="213">
        <f>D61</f>
        <v>11.189184347756855</v>
      </c>
    </row>
    <row r="75" spans="1:4" ht="16.5" x14ac:dyDescent="0.3">
      <c r="A75" s="211"/>
      <c r="B75" s="212" t="s">
        <v>281</v>
      </c>
      <c r="C75" s="213">
        <f>C70</f>
        <v>3.563870814627299</v>
      </c>
      <c r="D75" s="213">
        <f>D70</f>
        <v>3.4117926771279152</v>
      </c>
    </row>
    <row r="76" spans="1:4" ht="16.5" x14ac:dyDescent="0.3">
      <c r="A76" s="211"/>
      <c r="B76" s="212" t="s">
        <v>285</v>
      </c>
      <c r="C76" s="213">
        <f>(C74*100)/(100-C75)</f>
        <v>11.594612066823755</v>
      </c>
      <c r="D76" s="213">
        <f>(D74*100)/(100-D75)</f>
        <v>11.584420767179159</v>
      </c>
    </row>
    <row r="77" spans="1:4" ht="16.5" x14ac:dyDescent="0.3">
      <c r="A77" s="211"/>
      <c r="B77" s="212" t="s">
        <v>286</v>
      </c>
      <c r="C77" s="492">
        <f>AVERAGE(C76:D76)</f>
        <v>11.589516417001457</v>
      </c>
      <c r="D77" s="492"/>
    </row>
    <row r="78" spans="1:4" x14ac:dyDescent="0.25">
      <c r="A78" s="209" t="s">
        <v>287</v>
      </c>
      <c r="B78" s="197"/>
      <c r="C78" s="188"/>
      <c r="D78" s="188"/>
    </row>
    <row r="79" spans="1:4" x14ac:dyDescent="0.25">
      <c r="A79" s="209" t="s">
        <v>288</v>
      </c>
      <c r="B79" s="197"/>
      <c r="C79" s="188"/>
      <c r="D79" s="188"/>
    </row>
    <row r="80" spans="1:4" x14ac:dyDescent="0.25">
      <c r="A80" s="209" t="s">
        <v>289</v>
      </c>
      <c r="B80" s="197"/>
      <c r="C80" s="188"/>
      <c r="D80" s="188"/>
    </row>
    <row r="81" spans="1:4" x14ac:dyDescent="0.25">
      <c r="A81" s="188"/>
      <c r="B81" s="188"/>
      <c r="C81" s="188"/>
      <c r="D81" s="188"/>
    </row>
  </sheetData>
  <mergeCells count="12">
    <mergeCell ref="C77:D77"/>
    <mergeCell ref="B55:D55"/>
    <mergeCell ref="C62:D62"/>
    <mergeCell ref="B63:D63"/>
    <mergeCell ref="C71:D71"/>
    <mergeCell ref="B72:D72"/>
    <mergeCell ref="C31:D31"/>
    <mergeCell ref="B9:D9"/>
    <mergeCell ref="C16:D16"/>
    <mergeCell ref="B17:D17"/>
    <mergeCell ref="C25:D25"/>
    <mergeCell ref="B26:D26"/>
  </mergeCells>
  <pageMargins left="0.25" right="0.25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7"/>
  <sheetViews>
    <sheetView showGridLines="0" view="pageLayout" topLeftCell="A4" zoomScaleNormal="100" workbookViewId="0">
      <selection activeCell="C13" sqref="C13"/>
    </sheetView>
  </sheetViews>
  <sheetFormatPr defaultRowHeight="15" x14ac:dyDescent="0.25"/>
  <cols>
    <col min="2" max="2" width="20.140625" customWidth="1"/>
    <col min="3" max="3" width="12.42578125" customWidth="1"/>
    <col min="4" max="4" width="5.140625" customWidth="1"/>
    <col min="5" max="5" width="21.42578125" customWidth="1"/>
    <col min="6" max="6" width="2.85546875" customWidth="1"/>
    <col min="7" max="7" width="5.5703125" customWidth="1"/>
    <col min="8" max="8" width="9.7109375" customWidth="1"/>
  </cols>
  <sheetData>
    <row r="1" spans="1:8" ht="22.5" customHeight="1" thickBot="1" x14ac:dyDescent="0.3">
      <c r="A1" s="25"/>
      <c r="B1" s="498"/>
      <c r="C1" s="498"/>
      <c r="D1" s="498"/>
      <c r="E1" s="498"/>
      <c r="F1" s="498"/>
      <c r="G1" s="498"/>
      <c r="H1" s="499"/>
    </row>
    <row r="2" spans="1:8" x14ac:dyDescent="0.25">
      <c r="B2" s="113" t="s">
        <v>2</v>
      </c>
      <c r="C2" s="110" t="s">
        <v>323</v>
      </c>
      <c r="D2" s="27"/>
      <c r="G2" s="113" t="s">
        <v>15</v>
      </c>
      <c r="H2" s="111" t="s">
        <v>16</v>
      </c>
    </row>
    <row r="3" spans="1:8" ht="7.5" customHeight="1" thickBot="1" x14ac:dyDescent="0.3"/>
    <row r="4" spans="1:8" x14ac:dyDescent="0.25">
      <c r="B4" s="500" t="s">
        <v>17</v>
      </c>
      <c r="C4" s="501"/>
      <c r="D4" s="501"/>
      <c r="E4" s="501"/>
      <c r="F4" s="501"/>
      <c r="G4" s="501"/>
      <c r="H4" s="502"/>
    </row>
    <row r="5" spans="1:8" x14ac:dyDescent="0.25">
      <c r="B5" s="28" t="s">
        <v>18</v>
      </c>
      <c r="C5" s="29">
        <v>5.0599999999999996</v>
      </c>
      <c r="D5" s="30" t="s">
        <v>19</v>
      </c>
      <c r="E5" s="3"/>
      <c r="F5" s="3"/>
      <c r="G5" s="3"/>
      <c r="H5" s="31"/>
    </row>
    <row r="6" spans="1:8" x14ac:dyDescent="0.25">
      <c r="B6" s="28" t="s">
        <v>20</v>
      </c>
      <c r="C6" s="32">
        <v>0</v>
      </c>
      <c r="D6" s="33" t="s">
        <v>21</v>
      </c>
      <c r="E6" s="3"/>
      <c r="F6" s="3"/>
      <c r="G6" s="3"/>
      <c r="H6" s="31"/>
    </row>
    <row r="7" spans="1:8" ht="15.75" thickBot="1" x14ac:dyDescent="0.3">
      <c r="B7" s="34" t="s">
        <v>22</v>
      </c>
      <c r="C7" s="35">
        <v>14</v>
      </c>
      <c r="D7" s="36" t="s">
        <v>21</v>
      </c>
      <c r="E7" s="37" t="s">
        <v>23</v>
      </c>
      <c r="F7" s="503">
        <f>C7-C6</f>
        <v>14</v>
      </c>
      <c r="G7" s="503"/>
      <c r="H7" s="38" t="s">
        <v>21</v>
      </c>
    </row>
    <row r="8" spans="1:8" ht="15.75" thickBot="1" x14ac:dyDescent="0.3"/>
    <row r="9" spans="1:8" x14ac:dyDescent="0.25">
      <c r="B9" s="504" t="s">
        <v>24</v>
      </c>
      <c r="C9" s="505"/>
      <c r="D9" s="505"/>
      <c r="E9" s="505"/>
      <c r="F9" s="505"/>
      <c r="G9" s="505"/>
      <c r="H9" s="506"/>
    </row>
    <row r="10" spans="1:8" x14ac:dyDescent="0.25">
      <c r="B10" s="28" t="s">
        <v>18</v>
      </c>
      <c r="C10" s="29">
        <v>5.0237999999999996</v>
      </c>
      <c r="D10" s="30" t="s">
        <v>19</v>
      </c>
      <c r="E10" s="3"/>
      <c r="F10" s="3"/>
      <c r="G10" s="3"/>
      <c r="H10" s="31"/>
    </row>
    <row r="11" spans="1:8" x14ac:dyDescent="0.25">
      <c r="B11" s="28" t="s">
        <v>20</v>
      </c>
      <c r="C11" s="32">
        <v>14</v>
      </c>
      <c r="D11" s="33" t="s">
        <v>21</v>
      </c>
      <c r="E11" s="39"/>
      <c r="F11" s="40"/>
      <c r="G11" s="40"/>
      <c r="H11" s="31"/>
    </row>
    <row r="12" spans="1:8" ht="15.75" thickBot="1" x14ac:dyDescent="0.3">
      <c r="B12" s="34" t="s">
        <v>22</v>
      </c>
      <c r="C12" s="35">
        <v>28.3</v>
      </c>
      <c r="D12" s="36" t="s">
        <v>21</v>
      </c>
      <c r="E12" s="37" t="s">
        <v>23</v>
      </c>
      <c r="F12" s="503">
        <f>C12-C11</f>
        <v>14.3</v>
      </c>
      <c r="G12" s="503"/>
      <c r="H12" s="38" t="s">
        <v>21</v>
      </c>
    </row>
    <row r="13" spans="1:8" ht="8.25" customHeight="1" x14ac:dyDescent="0.25"/>
    <row r="14" spans="1:8" x14ac:dyDescent="0.25">
      <c r="E14" s="497" t="s">
        <v>312</v>
      </c>
      <c r="F14" s="497"/>
      <c r="G14" s="497"/>
      <c r="H14" s="497"/>
    </row>
    <row r="15" spans="1:8" x14ac:dyDescent="0.25">
      <c r="B15" t="s">
        <v>25</v>
      </c>
      <c r="E15" t="s">
        <v>317</v>
      </c>
    </row>
    <row r="17" spans="2:8" x14ac:dyDescent="0.25">
      <c r="B17" s="41" t="s">
        <v>26</v>
      </c>
      <c r="C17" s="42" t="s">
        <v>27</v>
      </c>
      <c r="D17" s="43" t="s">
        <v>28</v>
      </c>
      <c r="E17" s="41" t="s">
        <v>319</v>
      </c>
      <c r="G17" s="43" t="s">
        <v>29</v>
      </c>
      <c r="H17" s="115" t="s">
        <v>318</v>
      </c>
    </row>
    <row r="18" spans="2:8" x14ac:dyDescent="0.25">
      <c r="B18" t="s">
        <v>30</v>
      </c>
      <c r="C18" s="42" t="s">
        <v>27</v>
      </c>
      <c r="D18" s="43" t="s">
        <v>28</v>
      </c>
      <c r="E18" s="41" t="s">
        <v>324</v>
      </c>
      <c r="F18" s="41"/>
      <c r="G18" s="43" t="s">
        <v>29</v>
      </c>
      <c r="H18" s="44">
        <v>44012</v>
      </c>
    </row>
    <row r="19" spans="2:8" x14ac:dyDescent="0.25">
      <c r="B19" s="41" t="s">
        <v>31</v>
      </c>
      <c r="C19" s="42" t="s">
        <v>27</v>
      </c>
      <c r="D19" s="43" t="s">
        <v>28</v>
      </c>
      <c r="E19" s="45" t="s">
        <v>311</v>
      </c>
      <c r="G19" s="43" t="s">
        <v>29</v>
      </c>
      <c r="H19" s="44">
        <v>44038</v>
      </c>
    </row>
    <row r="20" spans="2:8" x14ac:dyDescent="0.25">
      <c r="B20" s="41" t="s">
        <v>32</v>
      </c>
      <c r="C20" s="42" t="s">
        <v>27</v>
      </c>
      <c r="D20" s="43" t="s">
        <v>28</v>
      </c>
      <c r="E20" s="45" t="s">
        <v>308</v>
      </c>
      <c r="G20" s="43" t="s">
        <v>29</v>
      </c>
      <c r="H20" s="44">
        <v>44347</v>
      </c>
    </row>
    <row r="21" spans="2:8" ht="15.75" thickBot="1" x14ac:dyDescent="0.3">
      <c r="C21" s="42"/>
      <c r="D21" s="43"/>
      <c r="G21" s="43"/>
    </row>
    <row r="22" spans="2:8" ht="15.75" thickBot="1" x14ac:dyDescent="0.3">
      <c r="B22" s="507" t="s">
        <v>33</v>
      </c>
      <c r="C22" s="508"/>
      <c r="D22" s="508"/>
      <c r="E22" s="508"/>
      <c r="F22" s="508"/>
      <c r="G22" s="508"/>
      <c r="H22" s="509"/>
    </row>
    <row r="23" spans="2:8" x14ac:dyDescent="0.25">
      <c r="B23" s="46"/>
      <c r="C23" s="47"/>
      <c r="D23" s="47"/>
      <c r="E23" s="47"/>
      <c r="F23" s="47"/>
      <c r="G23" s="47"/>
      <c r="H23" s="48"/>
    </row>
    <row r="24" spans="2:8" x14ac:dyDescent="0.25">
      <c r="B24" s="510" t="s">
        <v>34</v>
      </c>
      <c r="C24" s="511"/>
      <c r="D24" s="511"/>
      <c r="E24" s="511"/>
      <c r="F24" s="111"/>
      <c r="G24" s="111"/>
      <c r="H24" s="4" t="s">
        <v>35</v>
      </c>
    </row>
    <row r="25" spans="2:8" x14ac:dyDescent="0.25">
      <c r="B25" s="512" t="s">
        <v>36</v>
      </c>
      <c r="C25" s="451"/>
      <c r="D25" s="451"/>
      <c r="E25" s="451"/>
      <c r="F25" s="3"/>
      <c r="G25" s="3"/>
      <c r="H25" s="4"/>
    </row>
    <row r="26" spans="2:8" x14ac:dyDescent="0.25">
      <c r="B26" s="49"/>
      <c r="C26" s="3"/>
      <c r="D26" s="3"/>
      <c r="E26" s="3"/>
      <c r="F26" s="3"/>
      <c r="G26" s="3"/>
      <c r="H26" s="4"/>
    </row>
    <row r="27" spans="2:8" x14ac:dyDescent="0.25">
      <c r="B27" s="50" t="s">
        <v>37</v>
      </c>
      <c r="C27" s="51"/>
      <c r="D27" s="52">
        <f>F7</f>
        <v>14</v>
      </c>
      <c r="E27" s="53" t="s">
        <v>38</v>
      </c>
      <c r="F27" s="111" t="s">
        <v>39</v>
      </c>
      <c r="G27" s="54">
        <f>(F7*0.1*3.722)/C5</f>
        <v>1.0298023715415021</v>
      </c>
      <c r="H27" s="4" t="s">
        <v>35</v>
      </c>
    </row>
    <row r="28" spans="2:8" x14ac:dyDescent="0.25">
      <c r="B28" s="50"/>
      <c r="C28" s="3"/>
      <c r="D28" s="55">
        <f>C5</f>
        <v>5.0599999999999996</v>
      </c>
      <c r="E28" s="112" t="s">
        <v>19</v>
      </c>
      <c r="F28" s="3"/>
      <c r="G28" s="3"/>
      <c r="H28" s="4"/>
    </row>
    <row r="29" spans="2:8" x14ac:dyDescent="0.25">
      <c r="B29" s="50" t="s">
        <v>40</v>
      </c>
      <c r="C29" s="51"/>
      <c r="D29" s="52">
        <f>F12</f>
        <v>14.3</v>
      </c>
      <c r="E29" s="53" t="s">
        <v>38</v>
      </c>
      <c r="F29" s="56" t="s">
        <v>39</v>
      </c>
      <c r="G29" s="54">
        <f>(F12*0.1*3.722)/C10</f>
        <v>1.0594490226521758</v>
      </c>
      <c r="H29" s="4" t="s">
        <v>35</v>
      </c>
    </row>
    <row r="30" spans="2:8" x14ac:dyDescent="0.25">
      <c r="B30" s="50"/>
      <c r="C30" s="3"/>
      <c r="D30" s="55">
        <f>C10</f>
        <v>5.0237999999999996</v>
      </c>
      <c r="E30" s="112" t="s">
        <v>19</v>
      </c>
      <c r="F30" s="3"/>
      <c r="G30" s="3"/>
      <c r="H30" s="4"/>
    </row>
    <row r="31" spans="2:8" x14ac:dyDescent="0.25">
      <c r="B31" s="50"/>
      <c r="C31" s="3"/>
      <c r="D31" s="3"/>
      <c r="E31" s="3"/>
      <c r="F31" s="3"/>
      <c r="G31" s="3"/>
      <c r="H31" s="4"/>
    </row>
    <row r="32" spans="2:8" x14ac:dyDescent="0.25">
      <c r="B32" s="50" t="s">
        <v>41</v>
      </c>
      <c r="C32" s="72">
        <f>(G27+G29)/2</f>
        <v>1.0446256970968388</v>
      </c>
      <c r="D32" s="3" t="s">
        <v>42</v>
      </c>
      <c r="E32" s="3"/>
      <c r="H32" s="4"/>
    </row>
    <row r="33" spans="2:8" x14ac:dyDescent="0.25">
      <c r="B33" s="50"/>
      <c r="C33" s="3"/>
      <c r="D33" s="3"/>
      <c r="E33" s="3"/>
      <c r="F33" s="3"/>
      <c r="G33" s="3"/>
      <c r="H33" s="4"/>
    </row>
    <row r="34" spans="2:8" x14ac:dyDescent="0.25">
      <c r="B34" s="57"/>
      <c r="C34" s="58"/>
      <c r="D34" s="59"/>
      <c r="E34" s="60"/>
      <c r="F34" s="5"/>
      <c r="G34" s="5"/>
      <c r="H34" s="6"/>
    </row>
    <row r="35" spans="2:8" ht="6.75" customHeight="1" x14ac:dyDescent="0.25"/>
    <row r="36" spans="2:8" x14ac:dyDescent="0.25">
      <c r="B36" s="513" t="s">
        <v>194</v>
      </c>
      <c r="C36" s="514"/>
      <c r="D36" s="514"/>
      <c r="E36" s="514"/>
      <c r="F36" s="514"/>
      <c r="G36" s="514"/>
      <c r="H36" s="517"/>
    </row>
    <row r="37" spans="2:8" x14ac:dyDescent="0.25">
      <c r="B37" s="515"/>
      <c r="C37" s="516"/>
      <c r="D37" s="516"/>
      <c r="E37" s="516"/>
      <c r="F37" s="516"/>
      <c r="G37" s="516"/>
      <c r="H37" s="518"/>
    </row>
  </sheetData>
  <mergeCells count="11">
    <mergeCell ref="B22:H22"/>
    <mergeCell ref="B24:E24"/>
    <mergeCell ref="B25:E25"/>
    <mergeCell ref="B36:D37"/>
    <mergeCell ref="E36:H37"/>
    <mergeCell ref="E14:H14"/>
    <mergeCell ref="B1:H1"/>
    <mergeCell ref="B4:H4"/>
    <mergeCell ref="F7:G7"/>
    <mergeCell ref="B9:H9"/>
    <mergeCell ref="F12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HPLC</vt:lpstr>
      <vt:lpstr>STDs</vt:lpstr>
      <vt:lpstr>Calculations</vt:lpstr>
      <vt:lpstr>lbs-Ream</vt:lpstr>
      <vt:lpstr>GSM</vt:lpstr>
      <vt:lpstr>4x4</vt:lpstr>
      <vt:lpstr>1x6 GSM</vt:lpstr>
      <vt:lpstr>Iodine</vt:lpstr>
      <vt:lpstr>Bleach (2)</vt:lpstr>
      <vt:lpstr>Bleach (FP)</vt:lpstr>
      <vt:lpstr>Bleach</vt:lpstr>
      <vt:lpstr>Chloride</vt:lpstr>
      <vt:lpstr>NaOH 30%</vt:lpstr>
      <vt:lpstr>Pycnometer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Hough</dc:creator>
  <cp:lastModifiedBy>Mat Hough</cp:lastModifiedBy>
  <cp:lastPrinted>2019-11-08T06:18:52Z</cp:lastPrinted>
  <dcterms:created xsi:type="dcterms:W3CDTF">2016-10-08T20:57:03Z</dcterms:created>
  <dcterms:modified xsi:type="dcterms:W3CDTF">2019-11-08T07:20:17Z</dcterms:modified>
</cp:coreProperties>
</file>