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9.xml" ContentType="application/vnd.ms-office.chartstyle+xml"/>
  <Override PartName="/xl/charts/colors9.xml" ContentType="application/vnd.ms-office.chartcolorstyle+xml"/>
  <Override PartName="/xl/charts/chart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11.xml" ContentType="application/vnd.ms-office.chartstyle+xml"/>
  <Override PartName="/xl/charts/colors11.xml" ContentType="application/vnd.ms-office.chartcolorstyl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charts/chart8.xml" ContentType="application/vnd.openxmlformats-officedocument.drawingml.chart+xml"/>
  <Override PartName="/xl/charts/style16.xml" ContentType="application/vnd.ms-office.chartstyle+xml"/>
  <Override PartName="/xl/charts/colors16.xml" ContentType="application/vnd.ms-office.chartcolorstyle+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harts/chart13.xml" ContentType="application/vnd.openxmlformats-officedocument.drawingml.chart+xml"/>
  <Override PartName="/xl/charts/style21.xml" ContentType="application/vnd.ms-office.chartstyle+xml"/>
  <Override PartName="/xl/charts/colors21.xml" ContentType="application/vnd.ms-office.chartcolorstyle+xml"/>
  <Override PartName="/xl/charts/chart1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23.xml" ContentType="application/vnd.ms-office.chartstyle+xml"/>
  <Override PartName="/xl/charts/colors23.xml" ContentType="application/vnd.ms-office.chartcolorstyle+xml"/>
  <Override PartName="/xl/charts/chart16.xml" ContentType="application/vnd.openxmlformats-officedocument.drawingml.chart+xml"/>
  <Override PartName="/xl/charts/style24.xml" ContentType="application/vnd.ms-office.chartstyle+xml"/>
  <Override PartName="/xl/charts/colors24.xml" ContentType="application/vnd.ms-office.chartcolorstyle+xml"/>
  <Override PartName="/xl/charts/chart17.xml" ContentType="application/vnd.openxmlformats-officedocument.drawingml.chart+xml"/>
  <Override PartName="/xl/charts/style25.xml" ContentType="application/vnd.ms-office.chartstyle+xml"/>
  <Override PartName="/xl/charts/colors25.xml" ContentType="application/vnd.ms-office.chartcolorstyle+xml"/>
  <Override PartName="/xl/charts/chart18.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66925"/>
  <mc:AlternateContent xmlns:mc="http://schemas.openxmlformats.org/markup-compatibility/2006">
    <mc:Choice Requires="x15">
      <x15ac:absPath xmlns:x15ac="http://schemas.microsoft.com/office/spreadsheetml/2010/11/ac" url="C:\Users\dalpi001\Dropbox\UCvsUS-IST\tagging\"/>
    </mc:Choice>
  </mc:AlternateContent>
  <xr:revisionPtr revIDLastSave="0" documentId="13_ncr:1_{192CD45E-C509-4444-9B04-167C40B410A5}" xr6:coauthVersionLast="45" xr6:coauthVersionMax="45" xr10:uidLastSave="{00000000-0000-0000-0000-000000000000}"/>
  <bookViews>
    <workbookView xWindow="28680" yWindow="-120" windowWidth="29040" windowHeight="15840" firstSheet="1" activeTab="7" xr2:uid="{00000000-000D-0000-FFFF-FFFF00000000}"/>
  </bookViews>
  <sheets>
    <sheet name="Raw-Data" sheetId="1" r:id="rId1"/>
    <sheet name="Descriptive-Stats" sheetId="15" r:id="rId2"/>
    <sheet name="Size-Ratio" sheetId="14" r:id="rId3"/>
    <sheet name="Overall" sheetId="20" r:id="rId4"/>
    <sheet name="By-Notation" sheetId="8" r:id="rId5"/>
    <sheet name="By-Case" sheetId="16" r:id="rId6"/>
    <sheet name="By-Process" sheetId="17" r:id="rId7"/>
    <sheet name="By-Grade" sheetId="18" r:id="rId8"/>
  </sheets>
  <definedNames>
    <definedName name="_xlnm._FilterDatabase" localSheetId="3" hidden="1">Overall!$A$1:$E$26</definedName>
    <definedName name="_xlnm._FilterDatabase" localSheetId="0" hidden="1">'Raw-Data'!$A$1:$P$26</definedName>
    <definedName name="_xlnm._FilterDatabase" localSheetId="2" hidden="1">'Size-Ratio'!$A$1:$L$26</definedName>
    <definedName name="_xlchart.v1.0" hidden="1">'Size-Ratio'!$A$64</definedName>
    <definedName name="_xlchart.v1.1" hidden="1">'Size-Ratio'!$A$65:$A$75</definedName>
    <definedName name="_xlchart.v1.10" hidden="1">'Size-Ratio'!$C$126</definedName>
    <definedName name="_xlchart.v1.11" hidden="1">'Size-Ratio'!$C$127:$C$137</definedName>
    <definedName name="_xlchart.v1.12" hidden="1">'Size-Ratio'!$A$96</definedName>
    <definedName name="_xlchart.v1.13" hidden="1">'Size-Ratio'!$A$97:$A$105</definedName>
    <definedName name="_xlchart.v1.14" hidden="1">'Size-Ratio'!$B$96</definedName>
    <definedName name="_xlchart.v1.15" hidden="1">'Size-Ratio'!$B$97:$B$105</definedName>
    <definedName name="_xlchart.v1.16" hidden="1">'Size-Ratio'!$C$96</definedName>
    <definedName name="_xlchart.v1.17" hidden="1">'Size-Ratio'!$C$97:$C$105</definedName>
    <definedName name="_xlchart.v1.18" hidden="1">'Size-Ratio'!$A$109</definedName>
    <definedName name="_xlchart.v1.19" hidden="1">'Size-Ratio'!$A$110:$A$122</definedName>
    <definedName name="_xlchart.v1.2" hidden="1">'Size-Ratio'!$B$64</definedName>
    <definedName name="_xlchart.v1.20" hidden="1">'Size-Ratio'!$B$109</definedName>
    <definedName name="_xlchart.v1.21" hidden="1">'Size-Ratio'!$B$110:$B$122</definedName>
    <definedName name="_xlchart.v1.22" hidden="1">'Size-Ratio'!$A$34</definedName>
    <definedName name="_xlchart.v1.23" hidden="1">'Size-Ratio'!$A$35:$A$43</definedName>
    <definedName name="_xlchart.v1.24" hidden="1">'Size-Ratio'!$B$34</definedName>
    <definedName name="_xlchart.v1.25" hidden="1">'Size-Ratio'!$B$35:$B$43</definedName>
    <definedName name="_xlchart.v1.26" hidden="1">'Size-Ratio'!$C$34</definedName>
    <definedName name="_xlchart.v1.27" hidden="1">'Size-Ratio'!$C$35:$C$43</definedName>
    <definedName name="_xlchart.v1.28" hidden="1">'Size-Ratio'!$A$79</definedName>
    <definedName name="_xlchart.v1.29" hidden="1">'Size-Ratio'!$A$80:$A$88</definedName>
    <definedName name="_xlchart.v1.3" hidden="1">'Size-Ratio'!$B$65:$B$75</definedName>
    <definedName name="_xlchart.v1.30" hidden="1">'Size-Ratio'!$B$79</definedName>
    <definedName name="_xlchart.v1.31" hidden="1">'Size-Ratio'!$B$80:$B$88</definedName>
    <definedName name="_xlchart.v1.32" hidden="1">'Size-Ratio'!$C$79</definedName>
    <definedName name="_xlchart.v1.33" hidden="1">'Size-Ratio'!$C$80:$C$88</definedName>
    <definedName name="_xlchart.v1.34" hidden="1">'Size-Ratio'!$A$141</definedName>
    <definedName name="_xlchart.v1.35" hidden="1">'Size-Ratio'!$A$142:$A$150</definedName>
    <definedName name="_xlchart.v1.36" hidden="1">'Size-Ratio'!$B$141</definedName>
    <definedName name="_xlchart.v1.37" hidden="1">'Size-Ratio'!$B$142:$B$150</definedName>
    <definedName name="_xlchart.v1.38" hidden="1">'Size-Ratio'!$C$141</definedName>
    <definedName name="_xlchart.v1.39" hidden="1">'Size-Ratio'!$C$142:$C$150</definedName>
    <definedName name="_xlchart.v1.4" hidden="1">'Size-Ratio'!$C$64</definedName>
    <definedName name="_xlchart.v1.40" hidden="1">'Size-Ratio'!$A$47</definedName>
    <definedName name="_xlchart.v1.41" hidden="1">'Size-Ratio'!$A$48:$A$60</definedName>
    <definedName name="_xlchart.v1.42" hidden="1">'Size-Ratio'!$B$47</definedName>
    <definedName name="_xlchart.v1.43" hidden="1">'Size-Ratio'!$B$48:$B$60</definedName>
    <definedName name="_xlchart.v1.5" hidden="1">'Size-Ratio'!$C$65:$C$75</definedName>
    <definedName name="_xlchart.v1.6" hidden="1">'Size-Ratio'!$A$126</definedName>
    <definedName name="_xlchart.v1.7" hidden="1">'Size-Ratio'!$A$127:$A$137</definedName>
    <definedName name="_xlchart.v1.8" hidden="1">'Size-Ratio'!$B$126</definedName>
    <definedName name="_xlchart.v1.9" hidden="1">'Size-Ratio'!$B$127:$B$137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20" l="1"/>
  <c r="V4" i="20"/>
  <c r="W4" i="20"/>
  <c r="X4" i="20" s="1"/>
  <c r="U5" i="20"/>
  <c r="V5" i="20"/>
  <c r="W5" i="20"/>
  <c r="X5" i="20" s="1"/>
  <c r="U6" i="20"/>
  <c r="V6" i="20"/>
  <c r="W6" i="20"/>
  <c r="X6" i="20" s="1"/>
  <c r="U7" i="20"/>
  <c r="V7" i="20"/>
  <c r="W7" i="20"/>
  <c r="X7" i="20" s="1"/>
  <c r="U8" i="20"/>
  <c r="V8" i="20"/>
  <c r="W8" i="20"/>
  <c r="X8" i="20" s="1"/>
  <c r="U9" i="20"/>
  <c r="V9" i="20"/>
  <c r="W9" i="20"/>
  <c r="X9" i="20" s="1"/>
  <c r="U10" i="20"/>
  <c r="V10" i="20"/>
  <c r="W10" i="20"/>
  <c r="X10" i="20" s="1"/>
  <c r="U11" i="20"/>
  <c r="V11" i="20"/>
  <c r="W11" i="20"/>
  <c r="X11" i="20" s="1"/>
  <c r="U12" i="20"/>
  <c r="V12" i="20"/>
  <c r="W12" i="20"/>
  <c r="X12" i="20" s="1"/>
  <c r="U13" i="20"/>
  <c r="V13" i="20"/>
  <c r="W13" i="20"/>
  <c r="X13" i="20" s="1"/>
  <c r="U14" i="20"/>
  <c r="V14" i="20"/>
  <c r="W14" i="20"/>
  <c r="X14" i="20" s="1"/>
  <c r="U15" i="20"/>
  <c r="V15" i="20"/>
  <c r="W15" i="20"/>
  <c r="X15" i="20" s="1"/>
  <c r="U16" i="20"/>
  <c r="V16" i="20"/>
  <c r="W16" i="20"/>
  <c r="X16" i="20" s="1"/>
  <c r="U17" i="20"/>
  <c r="V17" i="20"/>
  <c r="W17" i="20"/>
  <c r="X17" i="20" s="1"/>
  <c r="U18" i="20"/>
  <c r="V18" i="20"/>
  <c r="W18" i="20"/>
  <c r="X18" i="20" s="1"/>
  <c r="U19" i="20"/>
  <c r="V19" i="20"/>
  <c r="W19" i="20"/>
  <c r="X19" i="20" s="1"/>
  <c r="U20" i="20"/>
  <c r="V20" i="20"/>
  <c r="W20" i="20"/>
  <c r="X20" i="20" s="1"/>
  <c r="U21" i="20"/>
  <c r="V21" i="20"/>
  <c r="W21" i="20"/>
  <c r="X21" i="20" s="1"/>
  <c r="U22" i="20"/>
  <c r="V22" i="20"/>
  <c r="W22" i="20"/>
  <c r="X22" i="20" s="1"/>
  <c r="U23" i="20"/>
  <c r="V23" i="20"/>
  <c r="W23" i="20"/>
  <c r="X23" i="20" s="1"/>
  <c r="U24" i="20"/>
  <c r="V24" i="20"/>
  <c r="W24" i="20"/>
  <c r="X24" i="20" s="1"/>
  <c r="U25" i="20"/>
  <c r="V25" i="20"/>
  <c r="W25" i="20"/>
  <c r="X25" i="20" s="1"/>
  <c r="U26" i="20"/>
  <c r="V26" i="20"/>
  <c r="W26" i="20"/>
  <c r="X26" i="20" s="1"/>
  <c r="W3" i="20"/>
  <c r="V3" i="20"/>
  <c r="U3" i="20"/>
  <c r="T25" i="20" l="1"/>
  <c r="T22" i="20"/>
  <c r="T19" i="20"/>
  <c r="T20" i="20"/>
  <c r="T18" i="20"/>
  <c r="T15" i="20"/>
  <c r="T5" i="20"/>
  <c r="T23" i="20"/>
  <c r="T11" i="20"/>
  <c r="T6" i="20"/>
  <c r="T8" i="20"/>
  <c r="T24" i="20"/>
  <c r="T13" i="20"/>
  <c r="T9" i="20"/>
  <c r="T7" i="20"/>
  <c r="T4" i="20"/>
  <c r="T26" i="20"/>
  <c r="T12" i="20"/>
  <c r="T10" i="20"/>
  <c r="T17" i="20"/>
  <c r="T16" i="20"/>
  <c r="T14" i="20"/>
  <c r="T21" i="20"/>
  <c r="Q4" i="15"/>
  <c r="Q5" i="15"/>
  <c r="Q6" i="15"/>
  <c r="Q7" i="15"/>
  <c r="Q8" i="15"/>
  <c r="Q9" i="15"/>
  <c r="Q10" i="15"/>
  <c r="Q11" i="15"/>
  <c r="Q12" i="15"/>
  <c r="Q13" i="15"/>
  <c r="Q14" i="15"/>
  <c r="Q15" i="15"/>
  <c r="Q16" i="15"/>
  <c r="Q17" i="15"/>
  <c r="Q18" i="15"/>
  <c r="Q19" i="15"/>
  <c r="Q20" i="15"/>
  <c r="Q21" i="15"/>
  <c r="Q22" i="15"/>
  <c r="Q23" i="15"/>
  <c r="Q24" i="15"/>
  <c r="Q25" i="15"/>
  <c r="Q26" i="15"/>
  <c r="Q3" i="15"/>
  <c r="B3" i="20"/>
  <c r="Z3" i="20" s="1"/>
  <c r="C3" i="20"/>
  <c r="D3" i="20"/>
  <c r="E3" i="20"/>
  <c r="H3" i="20"/>
  <c r="I3" i="20"/>
  <c r="J3" i="20"/>
  <c r="K3" i="20"/>
  <c r="L3" i="20"/>
  <c r="M3" i="20"/>
  <c r="N3" i="20"/>
  <c r="O3" i="20"/>
  <c r="P3" i="20"/>
  <c r="Q3" i="20"/>
  <c r="B4" i="20"/>
  <c r="Z4" i="20" s="1"/>
  <c r="C4" i="20"/>
  <c r="D4" i="20"/>
  <c r="E4" i="20"/>
  <c r="H4" i="20"/>
  <c r="I4" i="20"/>
  <c r="J4" i="20"/>
  <c r="K4" i="20"/>
  <c r="L4" i="20"/>
  <c r="M4" i="20"/>
  <c r="N4" i="20"/>
  <c r="O4" i="20"/>
  <c r="P4" i="20"/>
  <c r="Q4" i="20"/>
  <c r="B5" i="20"/>
  <c r="Z5" i="20" s="1"/>
  <c r="C5" i="20"/>
  <c r="D5" i="20"/>
  <c r="E5" i="20"/>
  <c r="H5" i="20"/>
  <c r="I5" i="20"/>
  <c r="J5" i="20"/>
  <c r="K5" i="20"/>
  <c r="L5" i="20"/>
  <c r="M5" i="20"/>
  <c r="N5" i="20"/>
  <c r="O5" i="20"/>
  <c r="P5" i="20"/>
  <c r="Q5" i="20"/>
  <c r="B6" i="20"/>
  <c r="C6" i="20"/>
  <c r="D6" i="20"/>
  <c r="E6" i="20"/>
  <c r="H6" i="20"/>
  <c r="I6" i="20"/>
  <c r="J6" i="20"/>
  <c r="K6" i="20"/>
  <c r="L6" i="20"/>
  <c r="M6" i="20"/>
  <c r="N6" i="20"/>
  <c r="O6" i="20"/>
  <c r="P6" i="20"/>
  <c r="Q6" i="20"/>
  <c r="B7" i="20"/>
  <c r="S7" i="20" s="1"/>
  <c r="C7" i="20"/>
  <c r="D7" i="20"/>
  <c r="E7" i="20"/>
  <c r="H7" i="20"/>
  <c r="I7" i="20"/>
  <c r="J7" i="20"/>
  <c r="K7" i="20"/>
  <c r="L7" i="20"/>
  <c r="M7" i="20"/>
  <c r="N7" i="20"/>
  <c r="O7" i="20"/>
  <c r="P7" i="20"/>
  <c r="Q7" i="20"/>
  <c r="B8" i="20"/>
  <c r="S8" i="20" s="1"/>
  <c r="C8" i="20"/>
  <c r="D8" i="20"/>
  <c r="E8" i="20"/>
  <c r="H8" i="20"/>
  <c r="I8" i="20"/>
  <c r="J8" i="20"/>
  <c r="K8" i="20"/>
  <c r="L8" i="20"/>
  <c r="M8" i="20"/>
  <c r="N8" i="20"/>
  <c r="O8" i="20"/>
  <c r="P8" i="20"/>
  <c r="Q8" i="20"/>
  <c r="B9" i="20"/>
  <c r="Z9" i="20" s="1"/>
  <c r="C9" i="20"/>
  <c r="D9" i="20"/>
  <c r="E9" i="20"/>
  <c r="H9" i="20"/>
  <c r="I9" i="20"/>
  <c r="J9" i="20"/>
  <c r="K9" i="20"/>
  <c r="L9" i="20"/>
  <c r="M9" i="20"/>
  <c r="N9" i="20"/>
  <c r="O9" i="20"/>
  <c r="P9" i="20"/>
  <c r="Q9" i="20"/>
  <c r="B10" i="20"/>
  <c r="C10" i="20"/>
  <c r="D10" i="20"/>
  <c r="E10" i="20"/>
  <c r="H10" i="20"/>
  <c r="I10" i="20"/>
  <c r="J10" i="20"/>
  <c r="K10" i="20"/>
  <c r="L10" i="20"/>
  <c r="M10" i="20"/>
  <c r="N10" i="20"/>
  <c r="O10" i="20"/>
  <c r="P10" i="20"/>
  <c r="Q10" i="20"/>
  <c r="B11" i="20"/>
  <c r="S11" i="20" s="1"/>
  <c r="C11" i="20"/>
  <c r="D11" i="20"/>
  <c r="E11" i="20"/>
  <c r="H11" i="20"/>
  <c r="I11" i="20"/>
  <c r="J11" i="20"/>
  <c r="K11" i="20"/>
  <c r="L11" i="20"/>
  <c r="M11" i="20"/>
  <c r="N11" i="20"/>
  <c r="O11" i="20"/>
  <c r="P11" i="20"/>
  <c r="Q11" i="20"/>
  <c r="B12" i="20"/>
  <c r="S12" i="20" s="1"/>
  <c r="C12" i="20"/>
  <c r="D12" i="20"/>
  <c r="E12" i="20"/>
  <c r="H12" i="20"/>
  <c r="I12" i="20"/>
  <c r="J12" i="20"/>
  <c r="K12" i="20"/>
  <c r="L12" i="20"/>
  <c r="M12" i="20"/>
  <c r="N12" i="20"/>
  <c r="O12" i="20"/>
  <c r="P12" i="20"/>
  <c r="Q12" i="20"/>
  <c r="B13" i="20"/>
  <c r="Z13" i="20" s="1"/>
  <c r="C13" i="20"/>
  <c r="D13" i="20"/>
  <c r="E13" i="20"/>
  <c r="H13" i="20"/>
  <c r="I13" i="20"/>
  <c r="J13" i="20"/>
  <c r="K13" i="20"/>
  <c r="L13" i="20"/>
  <c r="M13" i="20"/>
  <c r="N13" i="20"/>
  <c r="O13" i="20"/>
  <c r="P13" i="20"/>
  <c r="Q13" i="20"/>
  <c r="B14" i="20"/>
  <c r="C14" i="20"/>
  <c r="D14" i="20"/>
  <c r="E14" i="20"/>
  <c r="H14" i="20"/>
  <c r="I14" i="20"/>
  <c r="J14" i="20"/>
  <c r="K14" i="20"/>
  <c r="L14" i="20"/>
  <c r="M14" i="20"/>
  <c r="N14" i="20"/>
  <c r="O14" i="20"/>
  <c r="P14" i="20"/>
  <c r="Q14" i="20"/>
  <c r="B15" i="20"/>
  <c r="S15" i="20" s="1"/>
  <c r="C15" i="20"/>
  <c r="D15" i="20"/>
  <c r="E15" i="20"/>
  <c r="H15" i="20"/>
  <c r="I15" i="20"/>
  <c r="J15" i="20"/>
  <c r="K15" i="20"/>
  <c r="L15" i="20"/>
  <c r="M15" i="20"/>
  <c r="N15" i="20"/>
  <c r="O15" i="20"/>
  <c r="P15" i="20"/>
  <c r="Q15" i="20"/>
  <c r="B16" i="20"/>
  <c r="S16" i="20" s="1"/>
  <c r="C16" i="20"/>
  <c r="D16" i="20"/>
  <c r="E16" i="20"/>
  <c r="H16" i="20"/>
  <c r="I16" i="20"/>
  <c r="J16" i="20"/>
  <c r="K16" i="20"/>
  <c r="L16" i="20"/>
  <c r="M16" i="20"/>
  <c r="N16" i="20"/>
  <c r="O16" i="20"/>
  <c r="P16" i="20"/>
  <c r="Q16" i="20"/>
  <c r="B17" i="20"/>
  <c r="Z17" i="20" s="1"/>
  <c r="C17" i="20"/>
  <c r="D17" i="20"/>
  <c r="E17" i="20"/>
  <c r="H17" i="20"/>
  <c r="I17" i="20"/>
  <c r="J17" i="20"/>
  <c r="K17" i="20"/>
  <c r="L17" i="20"/>
  <c r="M17" i="20"/>
  <c r="N17" i="20"/>
  <c r="O17" i="20"/>
  <c r="P17" i="20"/>
  <c r="Q17" i="20"/>
  <c r="B18" i="20"/>
  <c r="Z18" i="20" s="1"/>
  <c r="C18" i="20"/>
  <c r="D18" i="20"/>
  <c r="E18" i="20"/>
  <c r="H18" i="20"/>
  <c r="I18" i="20"/>
  <c r="J18" i="20"/>
  <c r="K18" i="20"/>
  <c r="L18" i="20"/>
  <c r="M18" i="20"/>
  <c r="N18" i="20"/>
  <c r="O18" i="20"/>
  <c r="P18" i="20"/>
  <c r="Q18" i="20"/>
  <c r="B19" i="20"/>
  <c r="Z19" i="20" s="1"/>
  <c r="C19" i="20"/>
  <c r="D19" i="20"/>
  <c r="E19" i="20"/>
  <c r="H19" i="20"/>
  <c r="I19" i="20"/>
  <c r="J19" i="20"/>
  <c r="K19" i="20"/>
  <c r="L19" i="20"/>
  <c r="M19" i="20"/>
  <c r="N19" i="20"/>
  <c r="O19" i="20"/>
  <c r="P19" i="20"/>
  <c r="Q19" i="20"/>
  <c r="B20" i="20"/>
  <c r="C20" i="20"/>
  <c r="D20" i="20"/>
  <c r="E20" i="20"/>
  <c r="H20" i="20"/>
  <c r="I20" i="20"/>
  <c r="J20" i="20"/>
  <c r="K20" i="20"/>
  <c r="L20" i="20"/>
  <c r="M20" i="20"/>
  <c r="N20" i="20"/>
  <c r="O20" i="20"/>
  <c r="P20" i="20"/>
  <c r="Q20" i="20"/>
  <c r="B21" i="20"/>
  <c r="Z21" i="20" s="1"/>
  <c r="C21" i="20"/>
  <c r="D21" i="20"/>
  <c r="E21" i="20"/>
  <c r="H21" i="20"/>
  <c r="I21" i="20"/>
  <c r="J21" i="20"/>
  <c r="K21" i="20"/>
  <c r="L21" i="20"/>
  <c r="M21" i="20"/>
  <c r="N21" i="20"/>
  <c r="O21" i="20"/>
  <c r="P21" i="20"/>
  <c r="Q21" i="20"/>
  <c r="B22" i="20"/>
  <c r="C22" i="20"/>
  <c r="D22" i="20"/>
  <c r="E22" i="20"/>
  <c r="H22" i="20"/>
  <c r="I22" i="20"/>
  <c r="J22" i="20"/>
  <c r="K22" i="20"/>
  <c r="L22" i="20"/>
  <c r="M22" i="20"/>
  <c r="N22" i="20"/>
  <c r="O22" i="20"/>
  <c r="P22" i="20"/>
  <c r="Q22" i="20"/>
  <c r="B23" i="20"/>
  <c r="Z23" i="20" s="1"/>
  <c r="C23" i="20"/>
  <c r="D23" i="20"/>
  <c r="E23" i="20"/>
  <c r="H23" i="20"/>
  <c r="I23" i="20"/>
  <c r="J23" i="20"/>
  <c r="K23" i="20"/>
  <c r="L23" i="20"/>
  <c r="M23" i="20"/>
  <c r="N23" i="20"/>
  <c r="O23" i="20"/>
  <c r="P23" i="20"/>
  <c r="Q23" i="20"/>
  <c r="B24" i="20"/>
  <c r="S24" i="20" s="1"/>
  <c r="C24" i="20"/>
  <c r="D24" i="20"/>
  <c r="E24" i="20"/>
  <c r="H24" i="20"/>
  <c r="I24" i="20"/>
  <c r="J24" i="20"/>
  <c r="K24" i="20"/>
  <c r="L24" i="20"/>
  <c r="M24" i="20"/>
  <c r="N24" i="20"/>
  <c r="O24" i="20"/>
  <c r="P24" i="20"/>
  <c r="Q24" i="20"/>
  <c r="B25" i="20"/>
  <c r="Z25" i="20" s="1"/>
  <c r="C25" i="20"/>
  <c r="D25" i="20"/>
  <c r="E25" i="20"/>
  <c r="H25" i="20"/>
  <c r="I25" i="20"/>
  <c r="J25" i="20"/>
  <c r="K25" i="20"/>
  <c r="L25" i="20"/>
  <c r="M25" i="20"/>
  <c r="N25" i="20"/>
  <c r="O25" i="20"/>
  <c r="P25" i="20"/>
  <c r="Q25" i="20"/>
  <c r="B26" i="20"/>
  <c r="S26" i="20" s="1"/>
  <c r="C26" i="20"/>
  <c r="D26" i="20"/>
  <c r="E26" i="20"/>
  <c r="H26" i="20"/>
  <c r="I26" i="20"/>
  <c r="J26" i="20"/>
  <c r="K26" i="20"/>
  <c r="L26" i="20"/>
  <c r="M26" i="20"/>
  <c r="N26" i="20"/>
  <c r="O26" i="20"/>
  <c r="P26" i="20"/>
  <c r="Q26" i="20"/>
  <c r="S10" i="20"/>
  <c r="A4" i="20"/>
  <c r="A5" i="20"/>
  <c r="A6" i="20"/>
  <c r="A7" i="20"/>
  <c r="A8" i="20"/>
  <c r="A9" i="20"/>
  <c r="A10" i="20"/>
  <c r="A11" i="20"/>
  <c r="A12" i="20"/>
  <c r="A13" i="20"/>
  <c r="A14" i="20"/>
  <c r="A15" i="20"/>
  <c r="A16" i="20"/>
  <c r="A17" i="20"/>
  <c r="A18" i="20"/>
  <c r="A19" i="20"/>
  <c r="A20" i="20"/>
  <c r="A21" i="20"/>
  <c r="A22" i="20"/>
  <c r="A23" i="20"/>
  <c r="A24" i="20"/>
  <c r="A25" i="20"/>
  <c r="A26" i="20"/>
  <c r="A3" i="20"/>
  <c r="S23" i="20"/>
  <c r="Z12" i="20"/>
  <c r="S4" i="20"/>
  <c r="S3" i="20"/>
  <c r="AD2" i="20"/>
  <c r="AC2" i="20"/>
  <c r="AB2" i="20"/>
  <c r="W2" i="20"/>
  <c r="V2" i="20"/>
  <c r="U2" i="20"/>
  <c r="P4" i="15"/>
  <c r="P5" i="15"/>
  <c r="P6" i="15"/>
  <c r="P7" i="15"/>
  <c r="P8" i="15"/>
  <c r="P9" i="15"/>
  <c r="P10" i="15"/>
  <c r="P11" i="15"/>
  <c r="P12" i="15"/>
  <c r="P13" i="15"/>
  <c r="P14" i="15"/>
  <c r="P15" i="15"/>
  <c r="P16" i="15"/>
  <c r="P17" i="15"/>
  <c r="P18" i="15"/>
  <c r="P19" i="15"/>
  <c r="P20" i="15"/>
  <c r="P21" i="15"/>
  <c r="P22" i="15"/>
  <c r="P23" i="15"/>
  <c r="P24" i="15"/>
  <c r="P25" i="15"/>
  <c r="P26" i="15"/>
  <c r="O4" i="15"/>
  <c r="O5" i="15"/>
  <c r="O6" i="15"/>
  <c r="O7" i="15"/>
  <c r="O8" i="15"/>
  <c r="O9" i="15"/>
  <c r="O10" i="15"/>
  <c r="O11" i="15"/>
  <c r="O12" i="15"/>
  <c r="O13" i="15"/>
  <c r="O14" i="15"/>
  <c r="O15" i="15"/>
  <c r="O16" i="15"/>
  <c r="O17" i="15"/>
  <c r="O18" i="15"/>
  <c r="O19" i="15"/>
  <c r="O20" i="15"/>
  <c r="O21" i="15"/>
  <c r="O22" i="15"/>
  <c r="O23" i="15"/>
  <c r="O24" i="15"/>
  <c r="O25" i="15"/>
  <c r="O26" i="15"/>
  <c r="N4" i="15"/>
  <c r="N5" i="15"/>
  <c r="N6" i="15"/>
  <c r="N7" i="15"/>
  <c r="N8" i="15"/>
  <c r="N9" i="15"/>
  <c r="N10" i="15"/>
  <c r="N11" i="15"/>
  <c r="N12" i="15"/>
  <c r="N13" i="15"/>
  <c r="N14" i="15"/>
  <c r="N15" i="15"/>
  <c r="N16" i="15"/>
  <c r="N17" i="15"/>
  <c r="N18" i="15"/>
  <c r="N19" i="15"/>
  <c r="N20" i="15"/>
  <c r="N21" i="15"/>
  <c r="N22" i="15"/>
  <c r="N23" i="15"/>
  <c r="N24" i="15"/>
  <c r="N25" i="15"/>
  <c r="N26" i="15"/>
  <c r="M4" i="15"/>
  <c r="M5" i="15"/>
  <c r="M6" i="15"/>
  <c r="M7" i="15"/>
  <c r="M8" i="15"/>
  <c r="M9" i="15"/>
  <c r="M10" i="15"/>
  <c r="M11" i="15"/>
  <c r="M12" i="15"/>
  <c r="M13" i="15"/>
  <c r="M14" i="15"/>
  <c r="M15" i="15"/>
  <c r="M16" i="15"/>
  <c r="M17" i="15"/>
  <c r="M18" i="15"/>
  <c r="M19" i="15"/>
  <c r="M20" i="15"/>
  <c r="M21" i="15"/>
  <c r="M22" i="15"/>
  <c r="M23" i="15"/>
  <c r="M24" i="15"/>
  <c r="M25" i="15"/>
  <c r="M26" i="15"/>
  <c r="L4" i="15"/>
  <c r="L5" i="15"/>
  <c r="L6" i="15"/>
  <c r="L7" i="15"/>
  <c r="L8" i="15"/>
  <c r="L9" i="15"/>
  <c r="L10" i="15"/>
  <c r="L11" i="15"/>
  <c r="L12" i="15"/>
  <c r="L13" i="15"/>
  <c r="L14" i="15"/>
  <c r="L15" i="15"/>
  <c r="L16" i="15"/>
  <c r="L17" i="15"/>
  <c r="L18" i="15"/>
  <c r="L19" i="15"/>
  <c r="L20" i="15"/>
  <c r="L21" i="15"/>
  <c r="L22" i="15"/>
  <c r="L23" i="15"/>
  <c r="L24" i="15"/>
  <c r="L25" i="15"/>
  <c r="L26" i="15"/>
  <c r="K4" i="15"/>
  <c r="K5" i="15"/>
  <c r="K6" i="15"/>
  <c r="K7" i="15"/>
  <c r="K8" i="15"/>
  <c r="K9" i="15"/>
  <c r="K10" i="15"/>
  <c r="K11" i="15"/>
  <c r="K12" i="15"/>
  <c r="K13" i="15"/>
  <c r="K14" i="15"/>
  <c r="K15" i="15"/>
  <c r="K16" i="15"/>
  <c r="K17" i="15"/>
  <c r="K18" i="15"/>
  <c r="K19" i="15"/>
  <c r="K20" i="15"/>
  <c r="K21" i="15"/>
  <c r="K22" i="15"/>
  <c r="K23" i="15"/>
  <c r="K24" i="15"/>
  <c r="K25" i="15"/>
  <c r="K26" i="15"/>
  <c r="J4" i="15"/>
  <c r="J5" i="15"/>
  <c r="J6" i="15"/>
  <c r="J7" i="15"/>
  <c r="J8" i="15"/>
  <c r="J9" i="15"/>
  <c r="J10" i="15"/>
  <c r="J11" i="15"/>
  <c r="J12" i="15"/>
  <c r="J13" i="15"/>
  <c r="J14" i="15"/>
  <c r="J15" i="15"/>
  <c r="J16" i="15"/>
  <c r="J17" i="15"/>
  <c r="J18" i="15"/>
  <c r="J19" i="15"/>
  <c r="J20" i="15"/>
  <c r="J21" i="15"/>
  <c r="J22" i="15"/>
  <c r="J23" i="15"/>
  <c r="J24" i="15"/>
  <c r="J25" i="15"/>
  <c r="J26" i="15"/>
  <c r="I4" i="15"/>
  <c r="I5" i="15"/>
  <c r="I6" i="15"/>
  <c r="I7" i="15"/>
  <c r="I8" i="15"/>
  <c r="I9" i="15"/>
  <c r="I10" i="15"/>
  <c r="I11" i="15"/>
  <c r="I12" i="15"/>
  <c r="I13" i="15"/>
  <c r="I14" i="15"/>
  <c r="I15" i="15"/>
  <c r="I16" i="15"/>
  <c r="I17" i="15"/>
  <c r="I18" i="15"/>
  <c r="I19" i="15"/>
  <c r="I20" i="15"/>
  <c r="I21" i="15"/>
  <c r="I22" i="15"/>
  <c r="I23" i="15"/>
  <c r="I24" i="15"/>
  <c r="I25" i="15"/>
  <c r="I26" i="15"/>
  <c r="H4" i="15"/>
  <c r="H5" i="15"/>
  <c r="H6" i="15"/>
  <c r="H7" i="15"/>
  <c r="H8" i="15"/>
  <c r="H9" i="15"/>
  <c r="H10" i="15"/>
  <c r="H11" i="15"/>
  <c r="H12" i="15"/>
  <c r="H13" i="15"/>
  <c r="H14" i="15"/>
  <c r="H15" i="15"/>
  <c r="H16" i="15"/>
  <c r="H17" i="15"/>
  <c r="H18" i="15"/>
  <c r="H19" i="15"/>
  <c r="H20" i="15"/>
  <c r="H21" i="15"/>
  <c r="H22" i="15"/>
  <c r="H23" i="15"/>
  <c r="H24" i="15"/>
  <c r="H25" i="15"/>
  <c r="H26" i="15"/>
  <c r="E4" i="15"/>
  <c r="E5" i="15"/>
  <c r="E6" i="15"/>
  <c r="E7" i="15"/>
  <c r="E8" i="15"/>
  <c r="E9" i="15"/>
  <c r="E10" i="15"/>
  <c r="E11" i="15"/>
  <c r="E12" i="15"/>
  <c r="E13" i="15"/>
  <c r="E14" i="15"/>
  <c r="E15" i="15"/>
  <c r="E16" i="15"/>
  <c r="E17" i="15"/>
  <c r="E18" i="15"/>
  <c r="E19" i="15"/>
  <c r="E20" i="15"/>
  <c r="E21" i="15"/>
  <c r="E22" i="15"/>
  <c r="E23" i="15"/>
  <c r="E24" i="15"/>
  <c r="E25" i="15"/>
  <c r="E26" i="15"/>
  <c r="D4" i="15"/>
  <c r="D5" i="15"/>
  <c r="D6" i="15"/>
  <c r="D7" i="15"/>
  <c r="D8" i="15"/>
  <c r="D9" i="15"/>
  <c r="D10" i="15"/>
  <c r="D11" i="15"/>
  <c r="D12" i="15"/>
  <c r="D13" i="15"/>
  <c r="D14" i="15"/>
  <c r="D15" i="15"/>
  <c r="D16" i="15"/>
  <c r="D17" i="15"/>
  <c r="D18" i="15"/>
  <c r="D19" i="15"/>
  <c r="D20" i="15"/>
  <c r="D21" i="15"/>
  <c r="D22" i="15"/>
  <c r="D23" i="15"/>
  <c r="D24" i="15"/>
  <c r="D25" i="15"/>
  <c r="D26" i="15"/>
  <c r="C4" i="15"/>
  <c r="C5" i="15"/>
  <c r="C6" i="15"/>
  <c r="C7" i="15"/>
  <c r="C8" i="15"/>
  <c r="C9" i="15"/>
  <c r="C10" i="15"/>
  <c r="C11" i="15"/>
  <c r="C12" i="15"/>
  <c r="C13" i="15"/>
  <c r="C14" i="15"/>
  <c r="C15" i="15"/>
  <c r="C16" i="15"/>
  <c r="C17" i="15"/>
  <c r="C18" i="15"/>
  <c r="C19" i="15"/>
  <c r="C20" i="15"/>
  <c r="C21" i="15"/>
  <c r="C22" i="15"/>
  <c r="C23" i="15"/>
  <c r="C24" i="15"/>
  <c r="C25" i="15"/>
  <c r="C26" i="15"/>
  <c r="B4" i="15"/>
  <c r="B5" i="15"/>
  <c r="B6" i="15"/>
  <c r="B7" i="15"/>
  <c r="B8" i="15"/>
  <c r="B9" i="15"/>
  <c r="B10" i="15"/>
  <c r="B11" i="15"/>
  <c r="B12" i="15"/>
  <c r="B13" i="15"/>
  <c r="B14" i="15"/>
  <c r="B15" i="15"/>
  <c r="B16" i="15"/>
  <c r="B17" i="15"/>
  <c r="B18" i="15"/>
  <c r="B19" i="15"/>
  <c r="B20" i="15"/>
  <c r="B21" i="15"/>
  <c r="B22" i="15"/>
  <c r="B23" i="15"/>
  <c r="B24" i="15"/>
  <c r="B25" i="15"/>
  <c r="B26" i="15"/>
  <c r="C3" i="15"/>
  <c r="D3" i="15"/>
  <c r="E3" i="15"/>
  <c r="H3" i="15"/>
  <c r="I3" i="15"/>
  <c r="J3" i="15"/>
  <c r="K3" i="15"/>
  <c r="L3" i="15"/>
  <c r="M3" i="15"/>
  <c r="N3" i="15"/>
  <c r="O3" i="15"/>
  <c r="P3" i="15"/>
  <c r="B3" i="15"/>
  <c r="A4" i="15"/>
  <c r="A5" i="15"/>
  <c r="A6" i="15"/>
  <c r="A7" i="15"/>
  <c r="A8" i="15"/>
  <c r="A9" i="15"/>
  <c r="A10" i="15"/>
  <c r="A11" i="15"/>
  <c r="A12" i="15"/>
  <c r="A13" i="15"/>
  <c r="A14" i="15"/>
  <c r="A15" i="15"/>
  <c r="A16" i="15"/>
  <c r="A17" i="15"/>
  <c r="A18" i="15"/>
  <c r="A19" i="15"/>
  <c r="A20" i="15"/>
  <c r="A21" i="15"/>
  <c r="A22" i="15"/>
  <c r="A23" i="15"/>
  <c r="A24" i="15"/>
  <c r="A25" i="15"/>
  <c r="A26" i="15"/>
  <c r="A3" i="15"/>
  <c r="A4" i="14"/>
  <c r="A5" i="14"/>
  <c r="A6" i="14"/>
  <c r="A7" i="14"/>
  <c r="A8" i="14"/>
  <c r="A9" i="14"/>
  <c r="A10" i="14"/>
  <c r="A11" i="14"/>
  <c r="A12" i="14"/>
  <c r="A13" i="14"/>
  <c r="A14" i="14"/>
  <c r="A15" i="14"/>
  <c r="A16" i="14"/>
  <c r="A17" i="14"/>
  <c r="A18" i="14"/>
  <c r="A19" i="14"/>
  <c r="A20" i="14"/>
  <c r="A21" i="14"/>
  <c r="A22" i="14"/>
  <c r="A23" i="14"/>
  <c r="A24" i="14"/>
  <c r="A25" i="14"/>
  <c r="A26" i="14"/>
  <c r="A3" i="14"/>
  <c r="B4" i="14"/>
  <c r="B5" i="14"/>
  <c r="B6" i="14"/>
  <c r="B7" i="14"/>
  <c r="B8" i="14"/>
  <c r="B9" i="14"/>
  <c r="B10" i="14"/>
  <c r="B11" i="14"/>
  <c r="B12" i="14"/>
  <c r="B13" i="14"/>
  <c r="B14" i="14"/>
  <c r="B15" i="14"/>
  <c r="B16" i="14"/>
  <c r="B17" i="14"/>
  <c r="B18" i="14"/>
  <c r="B19" i="14"/>
  <c r="B20" i="14"/>
  <c r="B21" i="14"/>
  <c r="B22" i="14"/>
  <c r="B23" i="14"/>
  <c r="B24" i="14"/>
  <c r="B25" i="14"/>
  <c r="B26" i="14"/>
  <c r="B3" i="14"/>
  <c r="L4" i="14"/>
  <c r="L5" i="14"/>
  <c r="L6" i="14"/>
  <c r="L7" i="14"/>
  <c r="L8" i="14"/>
  <c r="L9" i="14"/>
  <c r="L10" i="14"/>
  <c r="L11" i="14"/>
  <c r="L12" i="14"/>
  <c r="L13" i="14"/>
  <c r="L14" i="14"/>
  <c r="L15" i="14"/>
  <c r="L16" i="14"/>
  <c r="L17" i="14"/>
  <c r="L18" i="14"/>
  <c r="L19" i="14"/>
  <c r="L20" i="14"/>
  <c r="L21" i="14"/>
  <c r="L22" i="14"/>
  <c r="L23" i="14"/>
  <c r="L24" i="14"/>
  <c r="L25" i="14"/>
  <c r="L26" i="14"/>
  <c r="L3" i="14"/>
  <c r="I4" i="14"/>
  <c r="I5" i="14"/>
  <c r="I6" i="14"/>
  <c r="I7" i="14"/>
  <c r="I8" i="14"/>
  <c r="I9" i="14"/>
  <c r="I10" i="14"/>
  <c r="I11" i="14"/>
  <c r="I12" i="14"/>
  <c r="I13" i="14"/>
  <c r="I14" i="14"/>
  <c r="I15" i="14"/>
  <c r="I16" i="14"/>
  <c r="I17" i="14"/>
  <c r="I18" i="14"/>
  <c r="I19" i="14"/>
  <c r="I20" i="14"/>
  <c r="I21" i="14"/>
  <c r="I22" i="14"/>
  <c r="I23" i="14"/>
  <c r="I24" i="14"/>
  <c r="I25" i="14"/>
  <c r="I26" i="14"/>
  <c r="I3" i="14"/>
  <c r="H4" i="14"/>
  <c r="H5" i="14"/>
  <c r="H6" i="14"/>
  <c r="H7" i="14"/>
  <c r="H8" i="14"/>
  <c r="H9" i="14"/>
  <c r="H10" i="14"/>
  <c r="H11" i="14"/>
  <c r="H12" i="14"/>
  <c r="H13" i="14"/>
  <c r="H14" i="14"/>
  <c r="H15" i="14"/>
  <c r="H16" i="14"/>
  <c r="H17" i="14"/>
  <c r="H18" i="14"/>
  <c r="H19" i="14"/>
  <c r="H20" i="14"/>
  <c r="H21" i="14"/>
  <c r="H22" i="14"/>
  <c r="H23" i="14"/>
  <c r="H24" i="14"/>
  <c r="H25" i="14"/>
  <c r="H26" i="14"/>
  <c r="H3" i="14"/>
  <c r="G4" i="14"/>
  <c r="G5" i="14"/>
  <c r="G6" i="14"/>
  <c r="G7" i="14"/>
  <c r="G8" i="14"/>
  <c r="G9" i="14"/>
  <c r="G10" i="14"/>
  <c r="G11" i="14"/>
  <c r="G12" i="14"/>
  <c r="G13" i="14"/>
  <c r="G14" i="14"/>
  <c r="G15" i="14"/>
  <c r="G16" i="14"/>
  <c r="G17" i="14"/>
  <c r="G18" i="14"/>
  <c r="G19" i="14"/>
  <c r="G20" i="14"/>
  <c r="G21" i="14"/>
  <c r="G22" i="14"/>
  <c r="G23" i="14"/>
  <c r="G24" i="14"/>
  <c r="G25" i="14"/>
  <c r="G26" i="14"/>
  <c r="G3" i="14"/>
  <c r="F4" i="14"/>
  <c r="F5" i="14"/>
  <c r="F6" i="14"/>
  <c r="F7" i="14"/>
  <c r="F8" i="14"/>
  <c r="F9" i="14"/>
  <c r="F10" i="14"/>
  <c r="F11" i="14"/>
  <c r="F12" i="14"/>
  <c r="F13" i="14"/>
  <c r="F14" i="14"/>
  <c r="F15" i="14"/>
  <c r="F16" i="14"/>
  <c r="F17" i="14"/>
  <c r="F18" i="14"/>
  <c r="F19" i="14"/>
  <c r="F20" i="14"/>
  <c r="F21" i="14"/>
  <c r="F22" i="14"/>
  <c r="F23" i="14"/>
  <c r="F24" i="14"/>
  <c r="F25" i="14"/>
  <c r="F26" i="14"/>
  <c r="F3" i="14"/>
  <c r="D4" i="14"/>
  <c r="D5" i="14"/>
  <c r="D6" i="14"/>
  <c r="D7" i="14"/>
  <c r="D8" i="14"/>
  <c r="D9" i="14"/>
  <c r="D10" i="14"/>
  <c r="D11" i="14"/>
  <c r="D12" i="14"/>
  <c r="D13" i="14"/>
  <c r="D14" i="14"/>
  <c r="D15" i="14"/>
  <c r="D16" i="14"/>
  <c r="D17" i="14"/>
  <c r="D18" i="14"/>
  <c r="D19" i="14"/>
  <c r="D20" i="14"/>
  <c r="D21" i="14"/>
  <c r="D22" i="14"/>
  <c r="D23" i="14"/>
  <c r="D24" i="14"/>
  <c r="D25" i="14"/>
  <c r="D26" i="14"/>
  <c r="D3" i="14"/>
  <c r="C5" i="14"/>
  <c r="C6" i="14"/>
  <c r="C7" i="14"/>
  <c r="C8" i="14"/>
  <c r="C9" i="14"/>
  <c r="C10" i="14"/>
  <c r="C11" i="14"/>
  <c r="C12" i="14"/>
  <c r="C13" i="14"/>
  <c r="C14" i="14"/>
  <c r="C15" i="14"/>
  <c r="C16" i="14"/>
  <c r="C17" i="14"/>
  <c r="C18" i="14"/>
  <c r="C19" i="14"/>
  <c r="C20" i="14"/>
  <c r="C21" i="14"/>
  <c r="C22" i="14"/>
  <c r="C23" i="14"/>
  <c r="C24" i="14"/>
  <c r="C25" i="14"/>
  <c r="C26" i="14"/>
  <c r="C4" i="14"/>
  <c r="C3" i="14"/>
  <c r="E44" i="15" l="1"/>
  <c r="C44" i="15"/>
  <c r="E43" i="15"/>
  <c r="C43" i="15"/>
  <c r="D44" i="15"/>
  <c r="D43" i="15"/>
  <c r="AB5" i="20"/>
  <c r="AA5" i="20" s="1"/>
  <c r="Z8" i="20"/>
  <c r="Z16" i="20"/>
  <c r="Z24" i="20"/>
  <c r="Z10" i="20"/>
  <c r="S20" i="20"/>
  <c r="B28" i="15"/>
  <c r="AB14" i="20"/>
  <c r="AA14" i="20" s="1"/>
  <c r="S9" i="20"/>
  <c r="Z15" i="20"/>
  <c r="S19" i="20"/>
  <c r="Z7" i="20"/>
  <c r="Z11" i="20"/>
  <c r="S17" i="20"/>
  <c r="Z26" i="20"/>
  <c r="AB10" i="20"/>
  <c r="AA10" i="20" s="1"/>
  <c r="Z20" i="20"/>
  <c r="S25" i="20"/>
  <c r="S18" i="20"/>
  <c r="AC24" i="20"/>
  <c r="AB18" i="20"/>
  <c r="AA18" i="20" s="1"/>
  <c r="AD17" i="20"/>
  <c r="AB8" i="20"/>
  <c r="AA8" i="20" s="1"/>
  <c r="AB7" i="20"/>
  <c r="AA7" i="20" s="1"/>
  <c r="AC5" i="20"/>
  <c r="AD3" i="20"/>
  <c r="AB16" i="20"/>
  <c r="AA16" i="20" s="1"/>
  <c r="AC18" i="20"/>
  <c r="AC20" i="20"/>
  <c r="AD26" i="20"/>
  <c r="AC17" i="20"/>
  <c r="AC12" i="20"/>
  <c r="AD6" i="20"/>
  <c r="AC6" i="20"/>
  <c r="AC4" i="20"/>
  <c r="AB4" i="20"/>
  <c r="AA4" i="20" s="1"/>
  <c r="AD4" i="20"/>
  <c r="AC9" i="20"/>
  <c r="AC14" i="20"/>
  <c r="AC16" i="20"/>
  <c r="AB19" i="20"/>
  <c r="AA19" i="20" s="1"/>
  <c r="AC22" i="20"/>
  <c r="AB26" i="20"/>
  <c r="AA26" i="20" s="1"/>
  <c r="AD25" i="20"/>
  <c r="AB24" i="20"/>
  <c r="AA24" i="20" s="1"/>
  <c r="AB23" i="20"/>
  <c r="AA23" i="20" s="1"/>
  <c r="AB22" i="20"/>
  <c r="AA22" i="20" s="1"/>
  <c r="AB13" i="20"/>
  <c r="AA13" i="20" s="1"/>
  <c r="AD12" i="20"/>
  <c r="AD11" i="20"/>
  <c r="AD10" i="20"/>
  <c r="AB9" i="20"/>
  <c r="AA9" i="20" s="1"/>
  <c r="AD8" i="20"/>
  <c r="AD7" i="20"/>
  <c r="AB25" i="20"/>
  <c r="AA25" i="20" s="1"/>
  <c r="AC25" i="20"/>
  <c r="AD24" i="20"/>
  <c r="AD23" i="20"/>
  <c r="AC21" i="20"/>
  <c r="AC11" i="20"/>
  <c r="AC10" i="20"/>
  <c r="AC7" i="20"/>
  <c r="AD5" i="20"/>
  <c r="AD9" i="20"/>
  <c r="AB11" i="20"/>
  <c r="AA11" i="20" s="1"/>
  <c r="AC13" i="20"/>
  <c r="AB15" i="20"/>
  <c r="AA15" i="20" s="1"/>
  <c r="AC19" i="20"/>
  <c r="AD22" i="20"/>
  <c r="AC23" i="20"/>
  <c r="AC26" i="20"/>
  <c r="AC8" i="20"/>
  <c r="AC3" i="20"/>
  <c r="X3" i="20"/>
  <c r="AB3" i="20"/>
  <c r="AA3" i="20" s="1"/>
  <c r="AB6" i="20"/>
  <c r="AA6" i="20" s="1"/>
  <c r="AB12" i="20"/>
  <c r="AA12" i="20" s="1"/>
  <c r="AD13" i="20"/>
  <c r="AC15" i="20"/>
  <c r="AB20" i="20"/>
  <c r="AA20" i="20" s="1"/>
  <c r="AD21" i="20"/>
  <c r="AD14" i="20"/>
  <c r="AD15" i="20"/>
  <c r="AD16" i="20"/>
  <c r="AB17" i="20"/>
  <c r="AA17" i="20" s="1"/>
  <c r="AD18" i="20"/>
  <c r="AD19" i="20"/>
  <c r="AD20" i="20"/>
  <c r="AB21" i="20"/>
  <c r="AA21" i="20" s="1"/>
  <c r="Z6" i="20"/>
  <c r="Z14" i="20"/>
  <c r="Z22" i="20"/>
  <c r="S22" i="20"/>
  <c r="S14" i="20"/>
  <c r="S6" i="20"/>
  <c r="S5" i="20"/>
  <c r="S13" i="20"/>
  <c r="S21" i="20"/>
  <c r="AE20" i="20" l="1"/>
  <c r="AE17" i="20"/>
  <c r="T3" i="20"/>
  <c r="AE21" i="20"/>
  <c r="AE5" i="20"/>
  <c r="AE15" i="20"/>
  <c r="AE3" i="20"/>
  <c r="AE18" i="20"/>
  <c r="AE14" i="20"/>
  <c r="AE19" i="20"/>
  <c r="AE4" i="20"/>
  <c r="AE12" i="20"/>
  <c r="AE16" i="20"/>
  <c r="AE9" i="20"/>
  <c r="AE24" i="20"/>
  <c r="AE6" i="20"/>
  <c r="AE23" i="20"/>
  <c r="AE26" i="20"/>
  <c r="AE13" i="20"/>
  <c r="AE8" i="20"/>
  <c r="AE7" i="20"/>
  <c r="AE22" i="20"/>
  <c r="AE25" i="20"/>
  <c r="AE11" i="20"/>
  <c r="AE10" i="20"/>
  <c r="B34" i="18"/>
  <c r="J32" i="16" l="1"/>
  <c r="J53" i="18" l="1"/>
  <c r="J52" i="18"/>
  <c r="J51" i="18"/>
  <c r="B53" i="18"/>
  <c r="B52" i="18"/>
  <c r="B51" i="18"/>
  <c r="N43" i="18"/>
  <c r="M43" i="18"/>
  <c r="M49" i="18" s="1"/>
  <c r="L43" i="18"/>
  <c r="L49" i="18" s="1"/>
  <c r="K43" i="18"/>
  <c r="J49" i="18" s="1"/>
  <c r="J43" i="18"/>
  <c r="F43" i="18"/>
  <c r="F49" i="18" s="1"/>
  <c r="E43" i="18"/>
  <c r="E49" i="18" s="1"/>
  <c r="D43" i="18"/>
  <c r="B49" i="18" s="1"/>
  <c r="C43" i="18"/>
  <c r="C49" i="18" s="1"/>
  <c r="B43" i="18"/>
  <c r="D49" i="18" s="1"/>
  <c r="N42" i="18"/>
  <c r="M42" i="18"/>
  <c r="M48" i="18" s="1"/>
  <c r="L42" i="18"/>
  <c r="L48" i="18" s="1"/>
  <c r="K42" i="18"/>
  <c r="J48" i="18" s="1"/>
  <c r="J42" i="18"/>
  <c r="K48" i="18" s="1"/>
  <c r="F42" i="18"/>
  <c r="F48" i="18" s="1"/>
  <c r="E42" i="18"/>
  <c r="E48" i="18" s="1"/>
  <c r="D42" i="18"/>
  <c r="B48" i="18" s="1"/>
  <c r="C42" i="18"/>
  <c r="C48" i="18" s="1"/>
  <c r="B42" i="18"/>
  <c r="D48" i="18" s="1"/>
  <c r="N41" i="18"/>
  <c r="N47" i="18" s="1"/>
  <c r="M41" i="18"/>
  <c r="M47" i="18" s="1"/>
  <c r="L41" i="18"/>
  <c r="L47" i="18" s="1"/>
  <c r="K41" i="18"/>
  <c r="J47" i="18" s="1"/>
  <c r="J41" i="18"/>
  <c r="K47" i="18" s="1"/>
  <c r="F41" i="18"/>
  <c r="F47" i="18" s="1"/>
  <c r="E41" i="18"/>
  <c r="E47" i="18" s="1"/>
  <c r="D41" i="18"/>
  <c r="B47" i="18" s="1"/>
  <c r="C41" i="18"/>
  <c r="C47" i="18" s="1"/>
  <c r="B41" i="18"/>
  <c r="D47" i="18" s="1"/>
  <c r="N38" i="18"/>
  <c r="M38" i="18"/>
  <c r="L38" i="18"/>
  <c r="K38" i="18"/>
  <c r="J38" i="18"/>
  <c r="F38" i="18"/>
  <c r="E38" i="18"/>
  <c r="D38" i="18"/>
  <c r="C38" i="18"/>
  <c r="B38" i="18"/>
  <c r="N37" i="18"/>
  <c r="M37" i="18"/>
  <c r="L37" i="18"/>
  <c r="K37" i="18"/>
  <c r="J37" i="18"/>
  <c r="F37" i="18"/>
  <c r="E37" i="18"/>
  <c r="D37" i="18"/>
  <c r="C37" i="18"/>
  <c r="B37" i="18"/>
  <c r="N35" i="18"/>
  <c r="M35" i="18"/>
  <c r="L35" i="18"/>
  <c r="K35" i="18"/>
  <c r="J35" i="18"/>
  <c r="F35" i="18"/>
  <c r="E35" i="18"/>
  <c r="D35" i="18"/>
  <c r="C35" i="18"/>
  <c r="B35" i="18"/>
  <c r="N34" i="18"/>
  <c r="M34" i="18"/>
  <c r="L34" i="18"/>
  <c r="K34" i="18"/>
  <c r="J34" i="18"/>
  <c r="F34" i="18"/>
  <c r="E34" i="18"/>
  <c r="D34" i="18"/>
  <c r="C34" i="18"/>
  <c r="N32" i="18"/>
  <c r="M32" i="18"/>
  <c r="L32" i="18"/>
  <c r="K32" i="18"/>
  <c r="J32" i="18"/>
  <c r="F32" i="18"/>
  <c r="E32" i="18"/>
  <c r="D32" i="18"/>
  <c r="C32" i="18"/>
  <c r="B32" i="18"/>
  <c r="N31" i="18"/>
  <c r="M31" i="18"/>
  <c r="L31" i="18"/>
  <c r="K31" i="18"/>
  <c r="J31" i="18"/>
  <c r="F31" i="18"/>
  <c r="E31" i="18"/>
  <c r="D31" i="18"/>
  <c r="C31" i="18"/>
  <c r="B31" i="18"/>
  <c r="N48" i="18"/>
  <c r="N49" i="18"/>
  <c r="K49" i="18"/>
  <c r="J53" i="17" l="1"/>
  <c r="B53" i="17"/>
  <c r="J52" i="17"/>
  <c r="B52" i="17"/>
  <c r="J51" i="17"/>
  <c r="B51" i="17"/>
  <c r="N43" i="17"/>
  <c r="N49" i="17" s="1"/>
  <c r="M43" i="17"/>
  <c r="M49" i="17" s="1"/>
  <c r="L43" i="17"/>
  <c r="L49" i="17" s="1"/>
  <c r="K43" i="17"/>
  <c r="J49" i="17" s="1"/>
  <c r="J43" i="17"/>
  <c r="K49" i="17" s="1"/>
  <c r="F43" i="17"/>
  <c r="F49" i="17" s="1"/>
  <c r="E43" i="17"/>
  <c r="E49" i="17" s="1"/>
  <c r="D43" i="17"/>
  <c r="B49" i="17" s="1"/>
  <c r="C43" i="17"/>
  <c r="C49" i="17" s="1"/>
  <c r="B43" i="17"/>
  <c r="D49" i="17" s="1"/>
  <c r="N42" i="17"/>
  <c r="N48" i="17" s="1"/>
  <c r="M42" i="17"/>
  <c r="M48" i="17" s="1"/>
  <c r="L42" i="17"/>
  <c r="L48" i="17" s="1"/>
  <c r="K42" i="17"/>
  <c r="J48" i="17" s="1"/>
  <c r="J42" i="17"/>
  <c r="K48" i="17" s="1"/>
  <c r="F42" i="17"/>
  <c r="F48" i="17" s="1"/>
  <c r="E42" i="17"/>
  <c r="E48" i="17" s="1"/>
  <c r="D42" i="17"/>
  <c r="B48" i="17" s="1"/>
  <c r="C42" i="17"/>
  <c r="C48" i="17" s="1"/>
  <c r="B42" i="17"/>
  <c r="D48" i="17" s="1"/>
  <c r="N41" i="17"/>
  <c r="N47" i="17" s="1"/>
  <c r="M41" i="17"/>
  <c r="M47" i="17" s="1"/>
  <c r="L41" i="17"/>
  <c r="K41" i="17"/>
  <c r="J47" i="17" s="1"/>
  <c r="J41" i="17"/>
  <c r="K47" i="17" s="1"/>
  <c r="F41" i="17"/>
  <c r="F47" i="17" s="1"/>
  <c r="E41" i="17"/>
  <c r="D41" i="17"/>
  <c r="B47" i="17" s="1"/>
  <c r="C41" i="17"/>
  <c r="C47" i="17" s="1"/>
  <c r="B41" i="17"/>
  <c r="D47" i="17" s="1"/>
  <c r="N38" i="17"/>
  <c r="M38" i="17"/>
  <c r="L38" i="17"/>
  <c r="K38" i="17"/>
  <c r="J38" i="17"/>
  <c r="F38" i="17"/>
  <c r="E38" i="17"/>
  <c r="D38" i="17"/>
  <c r="C38" i="17"/>
  <c r="B38" i="17"/>
  <c r="N37" i="17"/>
  <c r="M37" i="17"/>
  <c r="L37" i="17"/>
  <c r="K37" i="17"/>
  <c r="J37" i="17"/>
  <c r="F37" i="17"/>
  <c r="E37" i="17"/>
  <c r="D37" i="17"/>
  <c r="C37" i="17"/>
  <c r="B37" i="17"/>
  <c r="N35" i="17"/>
  <c r="M35" i="17"/>
  <c r="L35" i="17"/>
  <c r="K35" i="17"/>
  <c r="J35" i="17"/>
  <c r="F35" i="17"/>
  <c r="E35" i="17"/>
  <c r="D35" i="17"/>
  <c r="C35" i="17"/>
  <c r="B35" i="17"/>
  <c r="N34" i="17"/>
  <c r="M34" i="17"/>
  <c r="L34" i="17"/>
  <c r="K34" i="17"/>
  <c r="J34" i="17"/>
  <c r="F34" i="17"/>
  <c r="E34" i="17"/>
  <c r="D34" i="17"/>
  <c r="C34" i="17"/>
  <c r="B34" i="17"/>
  <c r="N32" i="17"/>
  <c r="M32" i="17"/>
  <c r="L32" i="17"/>
  <c r="K32" i="17"/>
  <c r="J32" i="17"/>
  <c r="F32" i="17"/>
  <c r="E32" i="17"/>
  <c r="D32" i="17"/>
  <c r="C32" i="17"/>
  <c r="B32" i="17"/>
  <c r="N31" i="17"/>
  <c r="M31" i="17"/>
  <c r="L31" i="17"/>
  <c r="K31" i="17"/>
  <c r="J31" i="17"/>
  <c r="F31" i="17"/>
  <c r="E31" i="17"/>
  <c r="D31" i="17"/>
  <c r="C31" i="17"/>
  <c r="B31" i="17"/>
  <c r="L47" i="17"/>
  <c r="E47" i="17"/>
  <c r="J53" i="16"/>
  <c r="B53" i="16"/>
  <c r="J52" i="16"/>
  <c r="B52" i="16"/>
  <c r="J51" i="16"/>
  <c r="B51" i="16"/>
  <c r="K41" i="16"/>
  <c r="J47" i="16" s="1"/>
  <c r="L41" i="16"/>
  <c r="L47" i="16" s="1"/>
  <c r="M41" i="16"/>
  <c r="M47" i="16" s="1"/>
  <c r="N41" i="16"/>
  <c r="N47" i="16" s="1"/>
  <c r="K42" i="16"/>
  <c r="J48" i="16" s="1"/>
  <c r="L42" i="16"/>
  <c r="L48" i="16" s="1"/>
  <c r="M42" i="16"/>
  <c r="N42" i="16"/>
  <c r="N48" i="16" s="1"/>
  <c r="K43" i="16"/>
  <c r="J49" i="16" s="1"/>
  <c r="L43" i="16"/>
  <c r="L49" i="16" s="1"/>
  <c r="M43" i="16"/>
  <c r="M49" i="16" s="1"/>
  <c r="N43" i="16"/>
  <c r="N49" i="16" s="1"/>
  <c r="J43" i="16"/>
  <c r="K49" i="16" s="1"/>
  <c r="J42" i="16"/>
  <c r="K48" i="16" s="1"/>
  <c r="J41" i="16"/>
  <c r="K47" i="16" s="1"/>
  <c r="C42" i="16"/>
  <c r="C48" i="16" s="1"/>
  <c r="D42" i="16"/>
  <c r="B48" i="16" s="1"/>
  <c r="E42" i="16"/>
  <c r="E48" i="16" s="1"/>
  <c r="F42" i="16"/>
  <c r="F48" i="16" s="1"/>
  <c r="B42" i="16"/>
  <c r="D48" i="16" s="1"/>
  <c r="C41" i="16"/>
  <c r="C47" i="16" s="1"/>
  <c r="D41" i="16"/>
  <c r="B47" i="16" s="1"/>
  <c r="E41" i="16"/>
  <c r="E47" i="16" s="1"/>
  <c r="F41" i="16"/>
  <c r="F47" i="16" s="1"/>
  <c r="C43" i="16"/>
  <c r="C49" i="16" s="1"/>
  <c r="D43" i="16"/>
  <c r="B49" i="16" s="1"/>
  <c r="E43" i="16"/>
  <c r="E49" i="16" s="1"/>
  <c r="F43" i="16"/>
  <c r="F49" i="16" s="1"/>
  <c r="B43" i="16"/>
  <c r="D49" i="16" s="1"/>
  <c r="B41" i="16"/>
  <c r="D47" i="16" s="1"/>
  <c r="K37" i="16"/>
  <c r="L37" i="16"/>
  <c r="M37" i="16"/>
  <c r="N37" i="16"/>
  <c r="K38" i="16"/>
  <c r="L38" i="16"/>
  <c r="M38" i="16"/>
  <c r="N38" i="16"/>
  <c r="J38" i="16"/>
  <c r="J37" i="16"/>
  <c r="C37" i="16"/>
  <c r="D37" i="16"/>
  <c r="E37" i="16"/>
  <c r="F37" i="16"/>
  <c r="C38" i="16"/>
  <c r="D38" i="16"/>
  <c r="E38" i="16"/>
  <c r="F38" i="16"/>
  <c r="B38" i="16"/>
  <c r="B37" i="16"/>
  <c r="K34" i="16"/>
  <c r="L34" i="16"/>
  <c r="M34" i="16"/>
  <c r="N34" i="16"/>
  <c r="K35" i="16"/>
  <c r="L35" i="16"/>
  <c r="M35" i="16"/>
  <c r="N35" i="16"/>
  <c r="J35" i="16"/>
  <c r="J34" i="16"/>
  <c r="C34" i="16"/>
  <c r="D34" i="16"/>
  <c r="E34" i="16"/>
  <c r="F34" i="16"/>
  <c r="C35" i="16"/>
  <c r="D35" i="16"/>
  <c r="E35" i="16"/>
  <c r="F35" i="16"/>
  <c r="B35" i="16"/>
  <c r="B34" i="16"/>
  <c r="K31" i="16"/>
  <c r="L31" i="16"/>
  <c r="M31" i="16"/>
  <c r="N31" i="16"/>
  <c r="K32" i="16"/>
  <c r="L32" i="16"/>
  <c r="M32" i="16"/>
  <c r="N32" i="16"/>
  <c r="J31" i="16"/>
  <c r="C32" i="16"/>
  <c r="D32" i="16"/>
  <c r="E32" i="16"/>
  <c r="F32" i="16"/>
  <c r="B32" i="16"/>
  <c r="C31" i="16"/>
  <c r="D31" i="16"/>
  <c r="E31" i="16"/>
  <c r="F31" i="16"/>
  <c r="B31" i="16"/>
  <c r="M48" i="16"/>
  <c r="F17" i="1" l="1"/>
  <c r="F7" i="1"/>
  <c r="F8" i="1"/>
  <c r="F13" i="1"/>
  <c r="F26" i="1"/>
  <c r="F23" i="1"/>
  <c r="F4" i="1"/>
  <c r="F5" i="1"/>
  <c r="F22" i="1"/>
  <c r="F11" i="1"/>
  <c r="F12" i="1"/>
  <c r="F18" i="1"/>
  <c r="F19" i="1"/>
  <c r="F3" i="1"/>
  <c r="F9" i="1"/>
  <c r="F10" i="1"/>
  <c r="F24" i="1"/>
  <c r="F25" i="1"/>
  <c r="F20" i="1"/>
  <c r="F21" i="1"/>
  <c r="F14" i="1"/>
  <c r="F15" i="1"/>
  <c r="F6" i="1"/>
  <c r="F16" i="1"/>
  <c r="G19" i="20" l="1"/>
  <c r="G19" i="15"/>
  <c r="E19" i="14"/>
  <c r="G7" i="15"/>
  <c r="G7" i="20"/>
  <c r="E7" i="14"/>
  <c r="G26" i="20"/>
  <c r="G26" i="15"/>
  <c r="E26" i="14"/>
  <c r="G22" i="20"/>
  <c r="G22" i="15"/>
  <c r="E22" i="14"/>
  <c r="G18" i="15"/>
  <c r="G18" i="20"/>
  <c r="E18" i="14"/>
  <c r="G14" i="20"/>
  <c r="G14" i="15"/>
  <c r="E14" i="14"/>
  <c r="G10" i="15"/>
  <c r="G10" i="20"/>
  <c r="E10" i="14"/>
  <c r="G6" i="20"/>
  <c r="G6" i="15"/>
  <c r="E6" i="14"/>
  <c r="G23" i="15"/>
  <c r="G23" i="20"/>
  <c r="E23" i="14"/>
  <c r="G11" i="20"/>
  <c r="G11" i="15"/>
  <c r="E11" i="14"/>
  <c r="G25" i="15"/>
  <c r="G25" i="20"/>
  <c r="E25" i="14"/>
  <c r="G21" i="15"/>
  <c r="G21" i="20"/>
  <c r="E21" i="14"/>
  <c r="G17" i="15"/>
  <c r="G17" i="20"/>
  <c r="E17" i="14"/>
  <c r="G13" i="15"/>
  <c r="G13" i="20"/>
  <c r="E13" i="14"/>
  <c r="G9" i="20"/>
  <c r="G9" i="15"/>
  <c r="E9" i="14"/>
  <c r="G5" i="15"/>
  <c r="G5" i="20"/>
  <c r="E5" i="14"/>
  <c r="G3" i="20"/>
  <c r="G3" i="15"/>
  <c r="E3" i="14"/>
  <c r="G15" i="20"/>
  <c r="G15" i="15"/>
  <c r="E15" i="14"/>
  <c r="G24" i="20"/>
  <c r="G24" i="15"/>
  <c r="E24" i="14"/>
  <c r="G20" i="20"/>
  <c r="G20" i="15"/>
  <c r="E20" i="14"/>
  <c r="G16" i="15"/>
  <c r="G16" i="20"/>
  <c r="E16" i="14"/>
  <c r="G12" i="20"/>
  <c r="G12" i="15"/>
  <c r="E12" i="14"/>
  <c r="G8" i="20"/>
  <c r="G8" i="15"/>
  <c r="E8" i="14"/>
  <c r="G4" i="20"/>
  <c r="G4" i="15"/>
  <c r="E4" i="14"/>
  <c r="B35" i="15"/>
  <c r="B52" i="15" s="1"/>
  <c r="C35" i="15"/>
  <c r="D35" i="15"/>
  <c r="E35" i="15"/>
  <c r="B36" i="15"/>
  <c r="B53" i="15" s="1"/>
  <c r="C36" i="15"/>
  <c r="D36" i="15"/>
  <c r="E36" i="15"/>
  <c r="B37" i="15"/>
  <c r="C37" i="15"/>
  <c r="D37" i="15"/>
  <c r="E37" i="15"/>
  <c r="B43" i="15"/>
  <c r="B59" i="15" s="1"/>
  <c r="F43" i="15"/>
  <c r="G43" i="15"/>
  <c r="H43" i="15"/>
  <c r="B44" i="15"/>
  <c r="B60" i="15" s="1"/>
  <c r="F44" i="15"/>
  <c r="G44" i="15"/>
  <c r="H44" i="15"/>
  <c r="J3" i="14"/>
  <c r="K3" i="14"/>
  <c r="J4" i="14"/>
  <c r="K4" i="14"/>
  <c r="J5" i="14"/>
  <c r="K5" i="14"/>
  <c r="J6" i="14"/>
  <c r="K6" i="14"/>
  <c r="J7" i="14"/>
  <c r="K7" i="14"/>
  <c r="J8" i="14"/>
  <c r="K8" i="14"/>
  <c r="J9" i="14"/>
  <c r="K9" i="14"/>
  <c r="J10" i="14"/>
  <c r="K10" i="14"/>
  <c r="J11" i="14"/>
  <c r="K11" i="14"/>
  <c r="J12" i="14"/>
  <c r="K12" i="14"/>
  <c r="J13" i="14"/>
  <c r="K13" i="14"/>
  <c r="J14" i="14"/>
  <c r="K14" i="14"/>
  <c r="J15" i="14"/>
  <c r="K15" i="14"/>
  <c r="J16" i="14"/>
  <c r="K16" i="14"/>
  <c r="J17" i="14"/>
  <c r="K17" i="14"/>
  <c r="J18" i="14"/>
  <c r="K18" i="14"/>
  <c r="J19" i="14"/>
  <c r="K19" i="14"/>
  <c r="J20" i="14"/>
  <c r="K20" i="14"/>
  <c r="J21" i="14"/>
  <c r="K21" i="14"/>
  <c r="J22" i="14"/>
  <c r="K22" i="14"/>
  <c r="J23" i="14"/>
  <c r="K23" i="14"/>
  <c r="J24" i="14"/>
  <c r="K24" i="14"/>
  <c r="J25" i="14"/>
  <c r="K25" i="14"/>
  <c r="J26" i="14"/>
  <c r="K26" i="14"/>
  <c r="C38" i="15" l="1"/>
  <c r="B64" i="15" s="1"/>
  <c r="K44" i="15"/>
  <c r="I43" i="15"/>
  <c r="J43" i="15"/>
  <c r="D38" i="15"/>
  <c r="B65" i="15" s="1"/>
  <c r="H36" i="15"/>
  <c r="F36" i="15"/>
  <c r="G36" i="15"/>
  <c r="H35" i="15"/>
  <c r="F35" i="15"/>
  <c r="G35" i="15"/>
  <c r="G37" i="15"/>
  <c r="F37" i="15"/>
  <c r="H37" i="15"/>
  <c r="E45" i="15"/>
  <c r="B45" i="15"/>
  <c r="F45" i="15"/>
  <c r="B38" i="15"/>
  <c r="E38" i="15"/>
  <c r="B66" i="15" s="1"/>
  <c r="J44" i="15"/>
  <c r="J45" i="15" s="1"/>
  <c r="K43" i="15"/>
  <c r="I44" i="15"/>
  <c r="B54" i="15"/>
  <c r="H45" i="15"/>
  <c r="D45" i="15"/>
  <c r="G45" i="15"/>
  <c r="C45" i="15"/>
  <c r="J47" i="8"/>
  <c r="B47" i="8"/>
  <c r="K34" i="8"/>
  <c r="L34" i="8"/>
  <c r="M34" i="8"/>
  <c r="N34" i="8"/>
  <c r="J34" i="8"/>
  <c r="C34" i="8"/>
  <c r="D34" i="8"/>
  <c r="E34" i="8"/>
  <c r="F34" i="8"/>
  <c r="B34" i="8"/>
  <c r="K33" i="8"/>
  <c r="L33" i="8"/>
  <c r="M33" i="8"/>
  <c r="N33" i="8"/>
  <c r="J33" i="8"/>
  <c r="C33" i="8"/>
  <c r="D33" i="8"/>
  <c r="E33" i="8"/>
  <c r="F33" i="8"/>
  <c r="B33" i="8"/>
  <c r="K30" i="8"/>
  <c r="L30" i="8"/>
  <c r="M30" i="8"/>
  <c r="N30" i="8"/>
  <c r="K31" i="8"/>
  <c r="L31" i="8"/>
  <c r="M31" i="8"/>
  <c r="N31" i="8"/>
  <c r="J31" i="8"/>
  <c r="J30" i="8"/>
  <c r="C31" i="8"/>
  <c r="D31" i="8"/>
  <c r="E31" i="8"/>
  <c r="F31" i="8"/>
  <c r="C30" i="8"/>
  <c r="D30" i="8"/>
  <c r="E30" i="8"/>
  <c r="F30" i="8"/>
  <c r="B31" i="8"/>
  <c r="B30" i="8"/>
  <c r="N39" i="8"/>
  <c r="N44" i="8" s="1"/>
  <c r="M39" i="8"/>
  <c r="M44" i="8" s="1"/>
  <c r="L39" i="8"/>
  <c r="L44" i="8" s="1"/>
  <c r="K39" i="8"/>
  <c r="J44" i="8" s="1"/>
  <c r="J39" i="8"/>
  <c r="K44" i="8" s="1"/>
  <c r="N38" i="8"/>
  <c r="N43" i="8" s="1"/>
  <c r="M38" i="8"/>
  <c r="M43" i="8" s="1"/>
  <c r="L38" i="8"/>
  <c r="L43" i="8" s="1"/>
  <c r="K38" i="8"/>
  <c r="J43" i="8" s="1"/>
  <c r="J38" i="8"/>
  <c r="K43" i="8" s="1"/>
  <c r="C39" i="8"/>
  <c r="C44" i="8" s="1"/>
  <c r="D39" i="8"/>
  <c r="B44" i="8" s="1"/>
  <c r="E39" i="8"/>
  <c r="E44" i="8" s="1"/>
  <c r="F39" i="8"/>
  <c r="F44" i="8" s="1"/>
  <c r="B39" i="8"/>
  <c r="D44" i="8" s="1"/>
  <c r="C38" i="8"/>
  <c r="C43" i="8" s="1"/>
  <c r="D38" i="8"/>
  <c r="B43" i="8" s="1"/>
  <c r="E38" i="8"/>
  <c r="E43" i="8" s="1"/>
  <c r="F38" i="8"/>
  <c r="F43" i="8" s="1"/>
  <c r="B38" i="8"/>
  <c r="D43" i="8" s="1"/>
  <c r="I45" i="15" l="1"/>
  <c r="K45" i="15"/>
  <c r="G38" i="15"/>
  <c r="B70" i="15" s="1"/>
  <c r="F38" i="15"/>
  <c r="B69" i="15" s="1"/>
  <c r="H38" i="15"/>
  <c r="B71" i="15" s="1"/>
</calcChain>
</file>

<file path=xl/sharedStrings.xml><?xml version="1.0" encoding="utf-8"?>
<sst xmlns="http://schemas.openxmlformats.org/spreadsheetml/2006/main" count="664" uniqueCount="133">
  <si>
    <t>Group ID</t>
  </si>
  <si>
    <t>Domain expert CM</t>
  </si>
  <si>
    <t>Encountered situations</t>
  </si>
  <si>
    <t>Classes</t>
  </si>
  <si>
    <t>Relationships</t>
  </si>
  <si>
    <t>Alignment</t>
  </si>
  <si>
    <t>Wrong-Rep</t>
  </si>
  <si>
    <t>System-Or</t>
  </si>
  <si>
    <t>Omitted</t>
  </si>
  <si>
    <t>Missing</t>
  </si>
  <si>
    <t>g02-uc</t>
  </si>
  <si>
    <t>g02-us</t>
  </si>
  <si>
    <t>g05-uc</t>
  </si>
  <si>
    <t>g05-us</t>
  </si>
  <si>
    <t>g11-uc</t>
  </si>
  <si>
    <t>g13-uc</t>
  </si>
  <si>
    <t>Derivation process category</t>
  </si>
  <si>
    <t>Well explained</t>
  </si>
  <si>
    <t>Partially explained</t>
  </si>
  <si>
    <t>Not present</t>
  </si>
  <si>
    <t>g03-uc</t>
  </si>
  <si>
    <t>g06-uc</t>
  </si>
  <si>
    <t>g06-us</t>
  </si>
  <si>
    <t>g09-us</t>
  </si>
  <si>
    <t>g12-us</t>
  </si>
  <si>
    <t>Case</t>
  </si>
  <si>
    <t>Sim</t>
  </si>
  <si>
    <t>Hos</t>
  </si>
  <si>
    <t>g01-us</t>
  </si>
  <si>
    <t>g04-uc</t>
  </si>
  <si>
    <t>g04-us</t>
  </si>
  <si>
    <t>g07-uc</t>
  </si>
  <si>
    <t>g10-uc</t>
  </si>
  <si>
    <t>g10-us</t>
  </si>
  <si>
    <t>IFA</t>
  </si>
  <si>
    <t>Buffer</t>
  </si>
  <si>
    <t>Notation</t>
  </si>
  <si>
    <t>UC</t>
  </si>
  <si>
    <t>US</t>
  </si>
  <si>
    <t>C</t>
  </si>
  <si>
    <t>S</t>
  </si>
  <si>
    <t>Partial</t>
  </si>
  <si>
    <t>Well</t>
  </si>
  <si>
    <t>Exam</t>
  </si>
  <si>
    <t>H</t>
  </si>
  <si>
    <t>M</t>
  </si>
  <si>
    <t>L</t>
  </si>
  <si>
    <t>ID</t>
  </si>
  <si>
    <t>well</t>
  </si>
  <si>
    <t>not</t>
  </si>
  <si>
    <t>Student</t>
  </si>
  <si>
    <t>Completeness: UC vs US</t>
  </si>
  <si>
    <t>Avg</t>
  </si>
  <si>
    <t>Std-dev</t>
  </si>
  <si>
    <t>Hosp</t>
  </si>
  <si>
    <t>Completeness: Sim vs. Hosp vs. IFA</t>
  </si>
  <si>
    <t>Completeness: No process, partial, well explained</t>
  </si>
  <si>
    <t>No process</t>
  </si>
  <si>
    <t>Completeness: low, med, high</t>
  </si>
  <si>
    <t>Low</t>
  </si>
  <si>
    <t>Medium</t>
  </si>
  <si>
    <t>High</t>
  </si>
  <si>
    <t>T-Test</t>
  </si>
  <si>
    <t>partially</t>
  </si>
  <si>
    <t xml:space="preserve">well </t>
  </si>
  <si>
    <t xml:space="preserve">not </t>
  </si>
  <si>
    <t>Ratio</t>
  </si>
  <si>
    <t>*divided by 22 - 2 missing values</t>
  </si>
  <si>
    <t xml:space="preserve">not present </t>
  </si>
  <si>
    <t>partially explained</t>
  </si>
  <si>
    <t>well explained</t>
  </si>
  <si>
    <t xml:space="preserve">total </t>
  </si>
  <si>
    <t>Use Cases</t>
  </si>
  <si>
    <t>User Stories</t>
  </si>
  <si>
    <t>not present</t>
  </si>
  <si>
    <t xml:space="preserve">no of cases total </t>
  </si>
  <si>
    <t>BY NOTATION</t>
  </si>
  <si>
    <t xml:space="preserve">total  </t>
  </si>
  <si>
    <t>no of cases total</t>
  </si>
  <si>
    <t>BY CASE</t>
  </si>
  <si>
    <t>Total no of subjects</t>
  </si>
  <si>
    <t>Exam: 80, 65</t>
  </si>
  <si>
    <t>SIM</t>
  </si>
  <si>
    <t>HOS</t>
  </si>
  <si>
    <t>T-Test SH</t>
  </si>
  <si>
    <t>T-Test SI</t>
  </si>
  <si>
    <t>T-Test HI</t>
  </si>
  <si>
    <t>T-Test NP</t>
  </si>
  <si>
    <t>T-Test NW</t>
  </si>
  <si>
    <t>T-Test PW</t>
  </si>
  <si>
    <t>None</t>
  </si>
  <si>
    <t>Wrong-rep</t>
  </si>
  <si>
    <t xml:space="preserve">Buffer </t>
  </si>
  <si>
    <t>T-Test LM</t>
  </si>
  <si>
    <t>T-Test LH</t>
  </si>
  <si>
    <t>T-Test MH</t>
  </si>
  <si>
    <t>G value</t>
  </si>
  <si>
    <t>G val</t>
  </si>
  <si>
    <t>G Val</t>
  </si>
  <si>
    <t>No</t>
  </si>
  <si>
    <t>low</t>
  </si>
  <si>
    <t>medium</t>
  </si>
  <si>
    <t>high</t>
  </si>
  <si>
    <t>Grade</t>
  </si>
  <si>
    <t>Derivation Process</t>
  </si>
  <si>
    <t>Size Ratio Classes by Case</t>
  </si>
  <si>
    <t>Size Ratio Classes by Notation</t>
  </si>
  <si>
    <t xml:space="preserve">Size Ratio of Number of Classes </t>
  </si>
  <si>
    <t>Size Ratio Classes by Process</t>
  </si>
  <si>
    <t>Size Ratio Classes by Grade</t>
  </si>
  <si>
    <t xml:space="preserve">Size Ratio of Number of Relationships </t>
  </si>
  <si>
    <t>Size Ratio Relationships by Case</t>
  </si>
  <si>
    <t>Size Ratio Relationships by Notation</t>
  </si>
  <si>
    <t>Size Ratio Relationships by Process</t>
  </si>
  <si>
    <t>Size Ratio Relationships by Grade</t>
  </si>
  <si>
    <t>Exam 80, 65</t>
  </si>
  <si>
    <t>Student CM</t>
  </si>
  <si>
    <t>Relative numbers</t>
  </si>
  <si>
    <t>g11-us</t>
  </si>
  <si>
    <t>g14-us</t>
  </si>
  <si>
    <t>g15-uc</t>
  </si>
  <si>
    <t>g08-uc</t>
  </si>
  <si>
    <t>g08-us</t>
  </si>
  <si>
    <t>g09-uc</t>
  </si>
  <si>
    <t>g14-uc</t>
  </si>
  <si>
    <t>Absolute numbers</t>
  </si>
  <si>
    <r>
      <rPr>
        <u/>
        <sz val="11"/>
        <color theme="1"/>
        <rFont val="Calibri"/>
        <family val="2"/>
        <scheme val="minor"/>
      </rPr>
      <t>Sheet 1 (Raw-Data)</t>
    </r>
    <r>
      <rPr>
        <sz val="11"/>
        <color theme="1"/>
        <rFont val="Calibri"/>
        <family val="2"/>
        <scheme val="minor"/>
      </rPr>
      <t xml:space="preserve">: The raw data of the study is provided, presenting the tagging results for the used measures described in the paper. For each subject, it includes multiple columns:
A. a sequential student ID
B an ID that defines a random group label and the notation
C. the used notation: user </t>
    </r>
    <r>
      <rPr>
        <b/>
        <sz val="11"/>
        <color theme="1"/>
        <rFont val="Calibri"/>
        <family val="2"/>
        <scheme val="minor"/>
      </rPr>
      <t>S</t>
    </r>
    <r>
      <rPr>
        <sz val="11"/>
        <color theme="1"/>
        <rFont val="Calibri"/>
        <family val="2"/>
        <scheme val="minor"/>
      </rPr>
      <t xml:space="preserve">tory or use </t>
    </r>
    <r>
      <rPr>
        <b/>
        <sz val="11"/>
        <color theme="1"/>
        <rFont val="Calibri"/>
        <family val="2"/>
        <scheme val="minor"/>
      </rPr>
      <t>C</t>
    </r>
    <r>
      <rPr>
        <sz val="11"/>
        <color theme="1"/>
        <rFont val="Calibri"/>
        <family val="2"/>
        <scheme val="minor"/>
      </rPr>
      <t xml:space="preserve">ases
D. the case they were assigned to: IFA, Sim, or Hos
E. the subject's exam grade (total points out of 100). Empty cells mean that the subject did not take the first exam
F. a categorical representation of the grade L/M/H, where H is greater or equal to 80, M is between 65 included and 80 excluded, L otherwise
G. the total number of classes in the student's conceptual model
H. the total number of relationships in the student's conceptual model
I. the total number of classes in the expert's conceptual model
J. the total number of relationships in the expert's conceptual model
K-O. the total number of encountered situations of alignment, wrong representation, system-oriented, omitted, missing (see tagging scheme below)
P. the researchers' judgement on how well the derivation process explanation was explained by the student: well explained (a systematic mapping that can be easily reproduced), partially explained (vague indication of the mapping ), or not present. 
</t>
    </r>
    <r>
      <rPr>
        <b/>
        <sz val="11"/>
        <color theme="1"/>
        <rFont val="Calibri"/>
        <family val="2"/>
        <scheme val="minor"/>
      </rPr>
      <t>Tagging scheme:</t>
    </r>
    <r>
      <rPr>
        <sz val="11"/>
        <color theme="1"/>
        <rFont val="Calibri"/>
        <family val="2"/>
        <scheme val="minor"/>
      </rPr>
      <t xml:space="preserve">
Aligned (AL) - A concept is represented as a class in both models, either with the same name or using synonyms or clearly linkable names;
Wrongly represented (WR) - A class in the domain expert model is incorrectly represented in the student model, either (i) via an attribute, method, or relationship rather than class, or  (ii) using a generic term (e.g., ``user'' instead of ``urban planner''); 
System-oriented (SO) - A class in CM-Stud that denotes a technical implementation aspect, e.g., access control. Classes that represent legacy system or the system under design (portal, simulator) are legitimate; 
Omitted (OM) - A class in CM-Expert that does not appear in any way in CM-Stud; 
Missing (MI) - A class in CM-Stud that does not appear in any way in CM-Expert. 
All the calculations and information provided in the following sheets originate from that raw data.
</t>
    </r>
    <r>
      <rPr>
        <u/>
        <sz val="11"/>
        <color theme="1"/>
        <rFont val="Calibri"/>
        <family val="2"/>
        <scheme val="minor"/>
      </rPr>
      <t>Sheet 2 (Descriptive-Stats)</t>
    </r>
    <r>
      <rPr>
        <sz val="11"/>
        <color theme="1"/>
        <rFont val="Calibri"/>
        <family val="2"/>
        <scheme val="minor"/>
      </rPr>
      <t xml:space="preserve">: Shows a summary of statistics from the data collection, including the number of subjects per case, per notation, per process derivation rigor category, and per exam grade category.
</t>
    </r>
    <r>
      <rPr>
        <u/>
        <sz val="11"/>
        <color theme="1"/>
        <rFont val="Calibri"/>
        <family val="2"/>
        <scheme val="minor"/>
      </rPr>
      <t>Sheet 3 (Size-Ratio)</t>
    </r>
    <r>
      <rPr>
        <sz val="11"/>
        <color theme="1"/>
        <rFont val="Calibri"/>
        <family val="2"/>
        <scheme val="minor"/>
      </rPr>
      <t xml:space="preserve">: The number of classes within the student model divided by the number of classes within the expert model is calculated (describing the size ratio). We provide box plots to allow a visual comparison of the shape of the distribution, its central value, and its variability for each group (by case, notation, process, and exam grade) . The primary focus in this study is on the number of classes. However, we also provided the size ratio for the number of relationships between student and expert model.
</t>
    </r>
    <r>
      <rPr>
        <u/>
        <sz val="11"/>
        <color theme="1"/>
        <rFont val="Calibri"/>
        <family val="2"/>
        <scheme val="minor"/>
      </rPr>
      <t>Sheet 4 (Overall)</t>
    </r>
    <r>
      <rPr>
        <sz val="11"/>
        <color theme="1"/>
        <rFont val="Calibri"/>
        <family val="2"/>
        <scheme val="minor"/>
      </rPr>
      <t xml:space="preserve">: Provides an overview of all subjects regarding the encountered situations, completeness, and correctness, respectively. Correctness is defined as the ratio of classes in a student model that is fully aligned with the classes in the corresponding expert model. It is calculated by dividing the number of aligned concepts (AL) by the sum of the number of aligned concepts (AL), omitted concepts (OM), system-oriented concepts (SO), and wrong representations (WR). Completeness on the other hand, is defined as the ratio of classes in a student model that are correctly or incorrectly represented over the number of classes in the expert model. Completeness is calculated by dividing the sum of aligned concepts (AL) and wrong representations (WR) by the sum of the number of aligned concepts (AL), wrong representations (WR) and omitted concepts (OM). The overview is complemented with general diverging stacked bar charts that illustrate correctness and completeness.
For sheet 4 as well as for the following four sheets, diverging stacked bar charts are provided to visualize the effect of each of the independent and mediated variables. The charts are based on the relative numbers of encountered situations for each student. In addition, a "Buffer" is calculated witch solely serves the purpose of constructing the diverging stacked bar charts in Excel. Finally, at the bottom of each sheet, the significance (T-test) and effect size (Hedges' g) for both completeness and correctness are provided. Hedges' g was calculated with an online tool: https://www.psychometrica.de/effect_size.html. The independent and moderating variables can be found as follows:
</t>
    </r>
    <r>
      <rPr>
        <u/>
        <sz val="11"/>
        <color theme="1"/>
        <rFont val="Calibri"/>
        <family val="2"/>
        <scheme val="minor"/>
      </rPr>
      <t>Sheet 5 (By-Notation)</t>
    </r>
    <r>
      <rPr>
        <sz val="11"/>
        <color theme="1"/>
        <rFont val="Calibri"/>
        <family val="2"/>
        <scheme val="minor"/>
      </rPr>
      <t xml:space="preserve">: Model correctness and model completeness is compared by notation - UC, US.
</t>
    </r>
    <r>
      <rPr>
        <u/>
        <sz val="11"/>
        <color theme="1"/>
        <rFont val="Calibri"/>
        <family val="2"/>
        <scheme val="minor"/>
      </rPr>
      <t>Sheet 6 (By-Case)</t>
    </r>
    <r>
      <rPr>
        <sz val="11"/>
        <color theme="1"/>
        <rFont val="Calibri"/>
        <family val="2"/>
        <scheme val="minor"/>
      </rPr>
      <t xml:space="preserve">: Model correctness and model completeness is compared by case - SIM, HOS, IFA.
</t>
    </r>
    <r>
      <rPr>
        <u/>
        <sz val="11"/>
        <color theme="1"/>
        <rFont val="Calibri"/>
        <family val="2"/>
        <scheme val="minor"/>
      </rPr>
      <t>Sheet 7 (By-Process)</t>
    </r>
    <r>
      <rPr>
        <sz val="11"/>
        <color theme="1"/>
        <rFont val="Calibri"/>
        <family val="2"/>
        <scheme val="minor"/>
      </rPr>
      <t xml:space="preserve">: Model correctness and model completeness is compared by how well the derivation process is explained - well explained, partially explained, not present. 
</t>
    </r>
    <r>
      <rPr>
        <u/>
        <sz val="11"/>
        <color theme="1"/>
        <rFont val="Calibri"/>
        <family val="2"/>
        <scheme val="minor"/>
      </rPr>
      <t>Sheet 8 (By-Grade)</t>
    </r>
    <r>
      <rPr>
        <sz val="11"/>
        <color theme="1"/>
        <rFont val="Calibri"/>
        <family val="2"/>
        <scheme val="minor"/>
      </rPr>
      <t>: Model correctness and model completeness is compared by the exam grades, converted to categorical values High, Low , and Medium.</t>
    </r>
  </si>
  <si>
    <t>Validity: SO+WR vs. Align</t>
  </si>
  <si>
    <t>Validity: UC vs US</t>
  </si>
  <si>
    <t>Validity: Sim vs. Hosp vs. IFA</t>
  </si>
  <si>
    <t>Validity: No process, partial, well explained</t>
  </si>
  <si>
    <t>Validity: low, med, high</t>
  </si>
  <si>
    <t>Completeness: Om vs. WR+Align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</si>
</sst>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theme="0" tint="-0.499984740745262"/>
      <name val="Calibri"/>
      <family val="2"/>
      <scheme val="minor"/>
    </font>
    <font>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s>
  <borders count="29">
    <border>
      <left/>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D4D4D4"/>
      </left>
      <right style="thin">
        <color rgb="FFD4D4D4"/>
      </right>
      <top/>
      <bottom style="thin">
        <color rgb="FFD4D4D4"/>
      </bottom>
      <diagonal/>
    </border>
    <border>
      <left style="thin">
        <color theme="1"/>
      </left>
      <right style="thin">
        <color theme="1"/>
      </right>
      <top style="thin">
        <color theme="1"/>
      </top>
      <bottom style="thin">
        <color theme="1"/>
      </bottom>
      <diagonal/>
    </border>
    <border>
      <left/>
      <right style="thin">
        <color rgb="FFD4D4D4"/>
      </right>
      <top style="thin">
        <color rgb="FFD4D4D4"/>
      </top>
      <bottom style="thin">
        <color rgb="FFD4D4D4"/>
      </bottom>
      <diagonal/>
    </border>
    <border>
      <left/>
      <right style="thin">
        <color rgb="FFD4D4D4"/>
      </right>
      <top/>
      <bottom style="thin">
        <color rgb="FFD4D4D4"/>
      </bottom>
      <diagonal/>
    </border>
    <border>
      <left/>
      <right/>
      <top/>
      <bottom style="medium">
        <color theme="1"/>
      </bottom>
      <diagonal/>
    </border>
    <border>
      <left style="thin">
        <color rgb="FFD4D4D4"/>
      </left>
      <right style="thin">
        <color rgb="FFD4D4D4"/>
      </right>
      <top style="thin">
        <color rgb="FFD4D4D4"/>
      </top>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n">
        <color indexed="64"/>
      </top>
      <bottom style="double">
        <color indexed="64"/>
      </bottom>
      <diagonal/>
    </border>
    <border>
      <left style="thin">
        <color indexed="64"/>
      </left>
      <right style="thin">
        <color theme="1"/>
      </right>
      <top/>
      <bottom style="thin">
        <color indexed="64"/>
      </bottom>
      <diagonal/>
    </border>
    <border>
      <left/>
      <right style="thin">
        <color theme="1"/>
      </right>
      <top style="thin">
        <color indexed="64"/>
      </top>
      <bottom style="thin">
        <color indexed="64"/>
      </bottom>
      <diagonal/>
    </border>
    <border>
      <left/>
      <right style="thin">
        <color rgb="FFD4D4D4"/>
      </right>
      <top style="thin">
        <color indexed="64"/>
      </top>
      <bottom/>
      <diagonal/>
    </border>
    <border>
      <left style="thin">
        <color rgb="FFD4D4D4"/>
      </left>
      <right/>
      <top style="thin">
        <color rgb="FFD4D4D4"/>
      </top>
      <bottom style="thin">
        <color rgb="FFD4D4D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4">
    <xf numFmtId="0" fontId="0" fillId="0" borderId="0"/>
    <xf numFmtId="9" fontId="1"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36">
    <xf numFmtId="0" fontId="0" fillId="0" borderId="0" xfId="0"/>
    <xf numFmtId="0" fontId="2" fillId="0" borderId="4" xfId="0" applyFont="1" applyBorder="1"/>
    <xf numFmtId="0" fontId="2" fillId="0" borderId="5" xfId="0" applyFont="1" applyBorder="1"/>
    <xf numFmtId="0" fontId="0" fillId="0" borderId="5" xfId="0" applyBorder="1" applyAlignment="1">
      <alignment horizontal="left" vertical="center"/>
    </xf>
    <xf numFmtId="0" fontId="0" fillId="0" borderId="6" xfId="0" applyBorder="1" applyAlignment="1">
      <alignment horizontal="left" vertical="center" wrapText="1"/>
    </xf>
    <xf numFmtId="0" fontId="2" fillId="0" borderId="0" xfId="0" applyFont="1" applyBorder="1" applyAlignment="1">
      <alignment horizontal="center" vertical="center"/>
    </xf>
    <xf numFmtId="0" fontId="2" fillId="0" borderId="0" xfId="0" applyFont="1" applyFill="1" applyBorder="1"/>
    <xf numFmtId="10" fontId="0" fillId="0" borderId="0" xfId="0" applyNumberFormat="1"/>
    <xf numFmtId="0" fontId="0" fillId="0" borderId="0" xfId="0" applyBorder="1" applyAlignment="1">
      <alignment horizontal="left" vertical="center" wrapText="1"/>
    </xf>
    <xf numFmtId="0" fontId="0" fillId="0" borderId="0" xfId="0" applyBorder="1" applyAlignment="1">
      <alignment vertical="center"/>
    </xf>
    <xf numFmtId="0" fontId="0" fillId="0" borderId="0" xfId="0" applyAlignment="1">
      <alignment wrapText="1"/>
    </xf>
    <xf numFmtId="2" fontId="0" fillId="0" borderId="0" xfId="0" applyNumberFormat="1" applyAlignment="1">
      <alignment wrapText="1"/>
    </xf>
    <xf numFmtId="2" fontId="0" fillId="0" borderId="0" xfId="0" applyNumberFormat="1"/>
    <xf numFmtId="0" fontId="2" fillId="0" borderId="6" xfId="0" applyFont="1" applyBorder="1"/>
    <xf numFmtId="0" fontId="0" fillId="0" borderId="6" xfId="0" applyBorder="1"/>
    <xf numFmtId="164" fontId="0" fillId="0" borderId="0" xfId="0" applyNumberFormat="1"/>
    <xf numFmtId="0" fontId="0" fillId="0" borderId="0" xfId="0" applyBorder="1"/>
    <xf numFmtId="164" fontId="0" fillId="0" borderId="0" xfId="0" applyNumberFormat="1" applyAlignment="1">
      <alignment wrapText="1"/>
    </xf>
    <xf numFmtId="0" fontId="0" fillId="0" borderId="0" xfId="0" applyFill="1"/>
    <xf numFmtId="10" fontId="4" fillId="4" borderId="0" xfId="3" applyNumberFormat="1"/>
    <xf numFmtId="10" fontId="3" fillId="3" borderId="0" xfId="2" applyNumberFormat="1"/>
    <xf numFmtId="0" fontId="2" fillId="0" borderId="0" xfId="0" applyFont="1"/>
    <xf numFmtId="10" fontId="2" fillId="0" borderId="0" xfId="0" applyNumberFormat="1" applyFont="1"/>
    <xf numFmtId="0" fontId="5" fillId="0" borderId="0" xfId="0" applyFont="1"/>
    <xf numFmtId="9" fontId="0" fillId="0" borderId="6" xfId="1" applyFont="1" applyBorder="1"/>
    <xf numFmtId="2" fontId="0" fillId="0" borderId="6" xfId="0" applyNumberFormat="1" applyBorder="1"/>
    <xf numFmtId="0" fontId="0" fillId="0" borderId="8" xfId="0" applyBorder="1"/>
    <xf numFmtId="9" fontId="0" fillId="0" borderId="0" xfId="1" applyFont="1" applyBorder="1"/>
    <xf numFmtId="0" fontId="0" fillId="0" borderId="12" xfId="0" applyBorder="1"/>
    <xf numFmtId="0" fontId="2" fillId="0" borderId="12" xfId="0" applyFont="1" applyBorder="1"/>
    <xf numFmtId="0" fontId="0" fillId="0" borderId="6" xfId="0" applyBorder="1" applyAlignment="1">
      <alignment horizontal="left" vertical="center"/>
    </xf>
    <xf numFmtId="0" fontId="0" fillId="0" borderId="8" xfId="0" applyBorder="1" applyAlignment="1">
      <alignment horizontal="left" vertical="center"/>
    </xf>
    <xf numFmtId="0" fontId="2" fillId="0" borderId="13" xfId="0" applyFont="1" applyBorder="1"/>
    <xf numFmtId="0" fontId="0" fillId="0" borderId="13" xfId="0" applyBorder="1"/>
    <xf numFmtId="2" fontId="0" fillId="2" borderId="13" xfId="0" applyNumberFormat="1" applyFill="1" applyBorder="1"/>
    <xf numFmtId="164" fontId="0" fillId="2" borderId="13" xfId="0" applyNumberFormat="1" applyFill="1" applyBorder="1"/>
    <xf numFmtId="0" fontId="0" fillId="2" borderId="13" xfId="0" applyFill="1" applyBorder="1"/>
    <xf numFmtId="0" fontId="2" fillId="2" borderId="13" xfId="0" applyFont="1" applyFill="1" applyBorder="1"/>
    <xf numFmtId="2" fontId="0" fillId="0" borderId="13" xfId="0" applyNumberFormat="1" applyBorder="1"/>
    <xf numFmtId="0" fontId="2" fillId="0" borderId="13" xfId="0" applyFont="1" applyBorder="1" applyAlignment="1"/>
    <xf numFmtId="164" fontId="0" fillId="0" borderId="13" xfId="0" applyNumberFormat="1" applyBorder="1" applyAlignment="1"/>
    <xf numFmtId="0" fontId="0" fillId="0" borderId="14" xfId="0" applyBorder="1" applyAlignment="1">
      <alignment horizontal="left" vertical="center"/>
    </xf>
    <xf numFmtId="0" fontId="0" fillId="0" borderId="15" xfId="0" applyBorder="1"/>
    <xf numFmtId="0" fontId="0" fillId="0" borderId="17" xfId="0" applyBorder="1"/>
    <xf numFmtId="0" fontId="0" fillId="0" borderId="18" xfId="0" applyBorder="1"/>
    <xf numFmtId="0" fontId="0" fillId="0" borderId="16" xfId="0" applyBorder="1" applyAlignment="1">
      <alignment horizontal="left" vertical="center"/>
    </xf>
    <xf numFmtId="0" fontId="0" fillId="0" borderId="16" xfId="0" applyBorder="1" applyAlignment="1">
      <alignment horizontal="left" vertical="center" wrapText="1"/>
    </xf>
    <xf numFmtId="0" fontId="2" fillId="0" borderId="17" xfId="0" applyFont="1" applyBorder="1"/>
    <xf numFmtId="0" fontId="0" fillId="2" borderId="17" xfId="0" applyFill="1" applyBorder="1" applyAlignment="1">
      <alignment horizontal="left" vertical="center" wrapText="1"/>
    </xf>
    <xf numFmtId="0" fontId="0" fillId="0" borderId="17" xfId="0" applyBorder="1" applyAlignment="1">
      <alignment horizontal="left" vertical="center" wrapText="1"/>
    </xf>
    <xf numFmtId="0" fontId="0" fillId="2" borderId="17" xfId="0" applyFill="1" applyBorder="1" applyAlignment="1">
      <alignment vertical="center"/>
    </xf>
    <xf numFmtId="0" fontId="2" fillId="0" borderId="16" xfId="0" applyFont="1" applyBorder="1"/>
    <xf numFmtId="0" fontId="0" fillId="2" borderId="16" xfId="0" applyFill="1" applyBorder="1" applyAlignment="1">
      <alignment horizontal="left" vertical="center"/>
    </xf>
    <xf numFmtId="0" fontId="0" fillId="2" borderId="16" xfId="0" applyFill="1" applyBorder="1" applyAlignment="1">
      <alignment horizontal="center" vertical="center"/>
    </xf>
    <xf numFmtId="2" fontId="0" fillId="2" borderId="16" xfId="0" applyNumberFormat="1" applyFill="1" applyBorder="1"/>
    <xf numFmtId="164" fontId="0" fillId="2" borderId="16" xfId="0" applyNumberFormat="1" applyFill="1" applyBorder="1"/>
    <xf numFmtId="0" fontId="0" fillId="2" borderId="16" xfId="0" applyFill="1" applyBorder="1" applyAlignment="1">
      <alignment horizontal="left" vertical="center" wrapText="1"/>
    </xf>
    <xf numFmtId="2" fontId="0" fillId="0" borderId="16" xfId="0" applyNumberFormat="1" applyBorder="1"/>
    <xf numFmtId="164" fontId="0" fillId="0" borderId="16" xfId="0" applyNumberFormat="1" applyBorder="1"/>
    <xf numFmtId="0" fontId="2" fillId="0" borderId="13" xfId="0" applyFont="1" applyFill="1" applyBorder="1"/>
    <xf numFmtId="0" fontId="0" fillId="0" borderId="13" xfId="0" applyFill="1" applyBorder="1"/>
    <xf numFmtId="10" fontId="0" fillId="0" borderId="13" xfId="0" applyNumberFormat="1" applyFill="1" applyBorder="1"/>
    <xf numFmtId="10" fontId="4" fillId="0" borderId="13" xfId="3" applyNumberFormat="1" applyFill="1" applyBorder="1"/>
    <xf numFmtId="10" fontId="3" fillId="0" borderId="13" xfId="2" applyNumberFormat="1" applyFill="1" applyBorder="1"/>
    <xf numFmtId="0" fontId="0" fillId="0" borderId="16" xfId="0" applyBorder="1" applyAlignment="1">
      <alignment horizontal="center" vertical="center"/>
    </xf>
    <xf numFmtId="0" fontId="0" fillId="0" borderId="16" xfId="0" applyBorder="1" applyAlignment="1">
      <alignment horizontal="center"/>
    </xf>
    <xf numFmtId="0" fontId="0" fillId="0" borderId="16" xfId="0" applyBorder="1" applyAlignment="1">
      <alignment vertical="center"/>
    </xf>
    <xf numFmtId="0" fontId="5" fillId="0" borderId="0" xfId="0" applyFont="1" applyBorder="1"/>
    <xf numFmtId="0" fontId="2" fillId="0" borderId="0" xfId="0" applyFont="1" applyFill="1" applyAlignment="1">
      <alignment horizontal="left"/>
    </xf>
    <xf numFmtId="0" fontId="2" fillId="0" borderId="0" xfId="0" applyFont="1" applyAlignment="1">
      <alignment wrapText="1"/>
    </xf>
    <xf numFmtId="164" fontId="2" fillId="0" borderId="0" xfId="0" applyNumberFormat="1" applyFont="1"/>
    <xf numFmtId="164" fontId="0" fillId="0" borderId="0" xfId="0" applyNumberFormat="1" applyFill="1"/>
    <xf numFmtId="164" fontId="0" fillId="0" borderId="0" xfId="0" applyNumberFormat="1" applyFill="1" applyAlignment="1">
      <alignment wrapText="1"/>
    </xf>
    <xf numFmtId="164" fontId="2" fillId="0" borderId="0" xfId="0" applyNumberFormat="1" applyFont="1" applyAlignment="1">
      <alignment wrapText="1"/>
    </xf>
    <xf numFmtId="0" fontId="0" fillId="0" borderId="19" xfId="0" applyBorder="1"/>
    <xf numFmtId="164" fontId="0" fillId="0" borderId="19" xfId="0" applyNumberFormat="1" applyBorder="1"/>
    <xf numFmtId="0" fontId="2" fillId="0" borderId="20" xfId="0" applyFont="1" applyBorder="1"/>
    <xf numFmtId="0" fontId="2" fillId="0" borderId="6" xfId="0" applyFont="1" applyBorder="1" applyAlignment="1">
      <alignment vertical="center" wrapText="1"/>
    </xf>
    <xf numFmtId="0" fontId="5" fillId="0" borderId="13" xfId="0" applyFont="1" applyBorder="1" applyAlignment="1"/>
    <xf numFmtId="0" fontId="5" fillId="0" borderId="13" xfId="0" applyFont="1" applyBorder="1"/>
    <xf numFmtId="0" fontId="5" fillId="0" borderId="17" xfId="0" applyFont="1" applyBorder="1"/>
    <xf numFmtId="0" fontId="5" fillId="0" borderId="17" xfId="0" applyFont="1" applyBorder="1" applyAlignment="1"/>
    <xf numFmtId="2" fontId="0" fillId="0" borderId="25" xfId="0" applyNumberFormat="1" applyBorder="1"/>
    <xf numFmtId="2" fontId="0" fillId="0" borderId="26" xfId="0" applyNumberFormat="1" applyFill="1" applyBorder="1" applyAlignment="1">
      <alignment horizontal="center"/>
    </xf>
    <xf numFmtId="2" fontId="0" fillId="0" borderId="17" xfId="0" applyNumberFormat="1" applyFill="1" applyBorder="1" applyAlignment="1">
      <alignment horizontal="center"/>
    </xf>
    <xf numFmtId="0" fontId="2" fillId="0" borderId="6" xfId="0" applyFont="1" applyFill="1" applyBorder="1"/>
    <xf numFmtId="0" fontId="0" fillId="0" borderId="0" xfId="0" applyFont="1"/>
    <xf numFmtId="0" fontId="0" fillId="0" borderId="6" xfId="0" applyFont="1" applyBorder="1"/>
    <xf numFmtId="0" fontId="0" fillId="0" borderId="21" xfId="0" applyFont="1" applyBorder="1"/>
    <xf numFmtId="0" fontId="0" fillId="0" borderId="12" xfId="0" applyFont="1" applyBorder="1"/>
    <xf numFmtId="0" fontId="0" fillId="0" borderId="22" xfId="0" applyFont="1" applyBorder="1"/>
    <xf numFmtId="0" fontId="0" fillId="0" borderId="8" xfId="0" applyFont="1" applyBorder="1"/>
    <xf numFmtId="0" fontId="0" fillId="0" borderId="23" xfId="0" applyFont="1" applyBorder="1"/>
    <xf numFmtId="0" fontId="0" fillId="0" borderId="27" xfId="0" applyBorder="1" applyAlignment="1">
      <alignment horizontal="center" vertical="center"/>
    </xf>
    <xf numFmtId="0" fontId="0" fillId="2" borderId="6" xfId="0" applyFill="1" applyBorder="1"/>
    <xf numFmtId="0" fontId="3" fillId="2" borderId="6" xfId="2" applyFill="1" applyBorder="1"/>
    <xf numFmtId="0" fontId="0" fillId="5" borderId="0" xfId="0" applyFill="1" applyAlignment="1">
      <alignment horizontal="left" vertical="top" wrapText="1"/>
    </xf>
    <xf numFmtId="0" fontId="2" fillId="0" borderId="13" xfId="0" applyFont="1" applyFill="1" applyBorder="1" applyAlignment="1">
      <alignment horizontal="center"/>
    </xf>
    <xf numFmtId="0" fontId="2" fillId="0" borderId="1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16" xfId="0" applyFont="1" applyBorder="1" applyAlignment="1">
      <alignment horizontal="center"/>
    </xf>
    <xf numFmtId="0" fontId="2" fillId="0" borderId="16" xfId="0" applyFont="1" applyBorder="1" applyAlignment="1">
      <alignment horizontal="center" vertical="center" wrapText="1"/>
    </xf>
    <xf numFmtId="0" fontId="0" fillId="0" borderId="10" xfId="0" applyFont="1" applyBorder="1" applyAlignment="1">
      <alignment horizontal="center"/>
    </xf>
    <xf numFmtId="0" fontId="0" fillId="0" borderId="9" xfId="0" applyFont="1" applyBorder="1" applyAlignment="1">
      <alignment horizontal="center"/>
    </xf>
    <xf numFmtId="0" fontId="0" fillId="0" borderId="11" xfId="0" applyFont="1" applyBorder="1" applyAlignment="1">
      <alignment horizontal="center"/>
    </xf>
    <xf numFmtId="0" fontId="2" fillId="0" borderId="6" xfId="0" applyFont="1" applyBorder="1" applyAlignment="1">
      <alignment horizontal="center" vertical="center"/>
    </xf>
    <xf numFmtId="0" fontId="2" fillId="0" borderId="1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0" xfId="0" applyFont="1" applyAlignment="1">
      <alignment horizontal="left"/>
    </xf>
    <xf numFmtId="0" fontId="0" fillId="0" borderId="0" xfId="0" applyAlignment="1">
      <alignment horizontal="left"/>
    </xf>
    <xf numFmtId="0" fontId="2" fillId="0" borderId="9" xfId="0" applyFont="1" applyBorder="1" applyAlignment="1">
      <alignment horizont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0" fillId="0" borderId="10" xfId="0" applyFill="1" applyBorder="1" applyAlignment="1">
      <alignment horizontal="center"/>
    </xf>
    <xf numFmtId="0" fontId="0" fillId="0" borderId="11" xfId="0" applyFill="1" applyBorder="1" applyAlignment="1">
      <alignment horizontal="center"/>
    </xf>
    <xf numFmtId="0" fontId="2" fillId="0" borderId="6"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0" fillId="0" borderId="24" xfId="0" applyFont="1" applyBorder="1" applyAlignment="1">
      <alignment horizontal="center"/>
    </xf>
    <xf numFmtId="0" fontId="2" fillId="0" borderId="0" xfId="0" applyFont="1" applyAlignment="1">
      <alignment horizontal="left" wrapText="1"/>
    </xf>
    <xf numFmtId="0" fontId="2" fillId="0" borderId="0" xfId="0" applyFont="1" applyFill="1" applyAlignment="1">
      <alignment horizontal="left"/>
    </xf>
    <xf numFmtId="0" fontId="2" fillId="0" borderId="0" xfId="0" applyFont="1" applyFill="1" applyAlignment="1">
      <alignment horizontal="center" vertical="center" wrapText="1"/>
    </xf>
    <xf numFmtId="164"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2" fillId="0" borderId="7" xfId="0" applyFont="1" applyBorder="1" applyAlignment="1">
      <alignment horizontal="center" vertical="center" wrapText="1"/>
    </xf>
    <xf numFmtId="0" fontId="2" fillId="0" borderId="2"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colors>
    <mruColors>
      <color rgb="FFFF481D"/>
      <color rgb="FFFF0000"/>
      <color rgb="FFD4D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t>
            </a:r>
            <a:r>
              <a:rPr lang="en-US" baseline="0"/>
              <a:t> Validity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Overall!$T$2</c:f>
              <c:strCache>
                <c:ptCount val="1"/>
                <c:pt idx="0">
                  <c:v>Buffer</c:v>
                </c:pt>
              </c:strCache>
            </c:strRef>
          </c:tx>
          <c:spPr>
            <a:noFill/>
            <a:ln>
              <a:noFill/>
            </a:ln>
            <a:effectLst/>
          </c:spPr>
          <c:invertIfNegative val="0"/>
          <c:cat>
            <c:strRef>
              <c:f>Overall!$S$3:$S$26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Overall!$T$3:$T$26</c:f>
              <c:numCache>
                <c:formatCode>0.00%</c:formatCode>
                <c:ptCount val="24"/>
                <c:pt idx="0">
                  <c:v>0.5</c:v>
                </c:pt>
                <c:pt idx="1">
                  <c:v>0.5</c:v>
                </c:pt>
                <c:pt idx="2">
                  <c:v>0.5</c:v>
                </c:pt>
                <c:pt idx="3">
                  <c:v>0.8666666666666667</c:v>
                </c:pt>
                <c:pt idx="4">
                  <c:v>0.66666666666666674</c:v>
                </c:pt>
                <c:pt idx="5">
                  <c:v>0.73333333333333339</c:v>
                </c:pt>
                <c:pt idx="6">
                  <c:v>0.47058823529411764</c:v>
                </c:pt>
                <c:pt idx="7">
                  <c:v>0.6428571428571429</c:v>
                </c:pt>
                <c:pt idx="8">
                  <c:v>0.81818181818181812</c:v>
                </c:pt>
                <c:pt idx="9">
                  <c:v>0.8</c:v>
                </c:pt>
                <c:pt idx="10">
                  <c:v>0.41666666666666663</c:v>
                </c:pt>
                <c:pt idx="11">
                  <c:v>0.55000000000000004</c:v>
                </c:pt>
                <c:pt idx="12">
                  <c:v>0.78571428571428581</c:v>
                </c:pt>
                <c:pt idx="13">
                  <c:v>0.73684210526315796</c:v>
                </c:pt>
                <c:pt idx="14">
                  <c:v>0.25</c:v>
                </c:pt>
                <c:pt idx="15">
                  <c:v>1</c:v>
                </c:pt>
                <c:pt idx="16">
                  <c:v>0.9285714285714286</c:v>
                </c:pt>
                <c:pt idx="17">
                  <c:v>0.77777777777777779</c:v>
                </c:pt>
                <c:pt idx="18">
                  <c:v>0.66666666666666674</c:v>
                </c:pt>
                <c:pt idx="19">
                  <c:v>0.72727272727272729</c:v>
                </c:pt>
                <c:pt idx="20">
                  <c:v>0.54545454545454541</c:v>
                </c:pt>
                <c:pt idx="21">
                  <c:v>0.59259259259259256</c:v>
                </c:pt>
                <c:pt idx="22">
                  <c:v>0.89473684210526316</c:v>
                </c:pt>
                <c:pt idx="23">
                  <c:v>0.4</c:v>
                </c:pt>
              </c:numCache>
            </c:numRef>
          </c:val>
          <c:extLst>
            <c:ext xmlns:c16="http://schemas.microsoft.com/office/drawing/2014/chart" uri="{C3380CC4-5D6E-409C-BE32-E72D297353CC}">
              <c16:uniqueId val="{00000000-3DE8-4AAC-A746-C5ED08C1B23C}"/>
            </c:ext>
          </c:extLst>
        </c:ser>
        <c:ser>
          <c:idx val="1"/>
          <c:order val="1"/>
          <c:tx>
            <c:strRef>
              <c:f>Overall!$U$2</c:f>
              <c:strCache>
                <c:ptCount val="1"/>
                <c:pt idx="0">
                  <c:v>System-Or</c:v>
                </c:pt>
              </c:strCache>
            </c:strRef>
          </c:tx>
          <c:spPr>
            <a:solidFill>
              <a:schemeClr val="accent2"/>
            </a:solidFill>
            <a:ln>
              <a:noFill/>
            </a:ln>
            <a:effectLst/>
          </c:spPr>
          <c:invertIfNegative val="0"/>
          <c:cat>
            <c:strRef>
              <c:f>Overall!$S$3:$S$26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Overall!$U$3:$U$26</c:f>
              <c:numCache>
                <c:formatCode>0.00%</c:formatCode>
                <c:ptCount val="24"/>
                <c:pt idx="0">
                  <c:v>0.15384615384615385</c:v>
                </c:pt>
                <c:pt idx="1">
                  <c:v>0.16666666666666666</c:v>
                </c:pt>
                <c:pt idx="2">
                  <c:v>0</c:v>
                </c:pt>
                <c:pt idx="3">
                  <c:v>0</c:v>
                </c:pt>
                <c:pt idx="4">
                  <c:v>0.22222222222222221</c:v>
                </c:pt>
                <c:pt idx="5">
                  <c:v>0</c:v>
                </c:pt>
                <c:pt idx="6">
                  <c:v>5.8823529411764705E-2</c:v>
                </c:pt>
                <c:pt idx="7">
                  <c:v>0.2857142857142857</c:v>
                </c:pt>
                <c:pt idx="8">
                  <c:v>9.0909090909090912E-2</c:v>
                </c:pt>
                <c:pt idx="9">
                  <c:v>0</c:v>
                </c:pt>
                <c:pt idx="10">
                  <c:v>8.3333333333333329E-2</c:v>
                </c:pt>
                <c:pt idx="11">
                  <c:v>0.1</c:v>
                </c:pt>
                <c:pt idx="12">
                  <c:v>7.1428571428571425E-2</c:v>
                </c:pt>
                <c:pt idx="13">
                  <c:v>5.2631578947368418E-2</c:v>
                </c:pt>
                <c:pt idx="14">
                  <c:v>0</c:v>
                </c:pt>
                <c:pt idx="15">
                  <c:v>0</c:v>
                </c:pt>
                <c:pt idx="16">
                  <c:v>0</c:v>
                </c:pt>
                <c:pt idx="17">
                  <c:v>0</c:v>
                </c:pt>
                <c:pt idx="18">
                  <c:v>0</c:v>
                </c:pt>
                <c:pt idx="19">
                  <c:v>0</c:v>
                </c:pt>
                <c:pt idx="20">
                  <c:v>0.18181818181818182</c:v>
                </c:pt>
                <c:pt idx="21">
                  <c:v>0</c:v>
                </c:pt>
                <c:pt idx="22">
                  <c:v>0</c:v>
                </c:pt>
                <c:pt idx="23">
                  <c:v>0</c:v>
                </c:pt>
              </c:numCache>
            </c:numRef>
          </c:val>
          <c:extLst>
            <c:ext xmlns:c16="http://schemas.microsoft.com/office/drawing/2014/chart" uri="{C3380CC4-5D6E-409C-BE32-E72D297353CC}">
              <c16:uniqueId val="{00000001-3DE8-4AAC-A746-C5ED08C1B23C}"/>
            </c:ext>
          </c:extLst>
        </c:ser>
        <c:ser>
          <c:idx val="2"/>
          <c:order val="2"/>
          <c:tx>
            <c:strRef>
              <c:f>Overall!$V$2</c:f>
              <c:strCache>
                <c:ptCount val="1"/>
                <c:pt idx="0">
                  <c:v>Wrong-Rep</c:v>
                </c:pt>
              </c:strCache>
            </c:strRef>
          </c:tx>
          <c:spPr>
            <a:solidFill>
              <a:schemeClr val="accent4"/>
            </a:solidFill>
            <a:ln>
              <a:noFill/>
            </a:ln>
            <a:effectLst/>
          </c:spPr>
          <c:invertIfNegative val="0"/>
          <c:cat>
            <c:strRef>
              <c:f>Overall!$S$3:$S$26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Overall!$V$3:$V$26</c:f>
              <c:numCache>
                <c:formatCode>0.00%</c:formatCode>
                <c:ptCount val="24"/>
                <c:pt idx="0">
                  <c:v>0.34615384615384615</c:v>
                </c:pt>
                <c:pt idx="1">
                  <c:v>0.33333333333333331</c:v>
                </c:pt>
                <c:pt idx="2">
                  <c:v>0.5</c:v>
                </c:pt>
                <c:pt idx="3">
                  <c:v>0.13333333333333333</c:v>
                </c:pt>
                <c:pt idx="4">
                  <c:v>0.1111111111111111</c:v>
                </c:pt>
                <c:pt idx="5">
                  <c:v>0.26666666666666666</c:v>
                </c:pt>
                <c:pt idx="6">
                  <c:v>0.47058823529411764</c:v>
                </c:pt>
                <c:pt idx="7">
                  <c:v>7.1428571428571425E-2</c:v>
                </c:pt>
                <c:pt idx="8">
                  <c:v>9.0909090909090912E-2</c:v>
                </c:pt>
                <c:pt idx="9">
                  <c:v>0.2</c:v>
                </c:pt>
                <c:pt idx="10">
                  <c:v>0.5</c:v>
                </c:pt>
                <c:pt idx="11">
                  <c:v>0.35</c:v>
                </c:pt>
                <c:pt idx="12">
                  <c:v>0.14285714285714285</c:v>
                </c:pt>
                <c:pt idx="13">
                  <c:v>0.21052631578947367</c:v>
                </c:pt>
                <c:pt idx="14">
                  <c:v>0.75</c:v>
                </c:pt>
                <c:pt idx="15">
                  <c:v>0</c:v>
                </c:pt>
                <c:pt idx="16">
                  <c:v>7.1428571428571425E-2</c:v>
                </c:pt>
                <c:pt idx="17">
                  <c:v>0.22222222222222221</c:v>
                </c:pt>
                <c:pt idx="18">
                  <c:v>0.33333333333333331</c:v>
                </c:pt>
                <c:pt idx="19">
                  <c:v>0.27272727272727271</c:v>
                </c:pt>
                <c:pt idx="20">
                  <c:v>0.27272727272727271</c:v>
                </c:pt>
                <c:pt idx="21">
                  <c:v>0.40740740740740738</c:v>
                </c:pt>
                <c:pt idx="22">
                  <c:v>0.10526315789473684</c:v>
                </c:pt>
                <c:pt idx="23">
                  <c:v>0.6</c:v>
                </c:pt>
              </c:numCache>
            </c:numRef>
          </c:val>
          <c:extLst>
            <c:ext xmlns:c16="http://schemas.microsoft.com/office/drawing/2014/chart" uri="{C3380CC4-5D6E-409C-BE32-E72D297353CC}">
              <c16:uniqueId val="{00000002-3DE8-4AAC-A746-C5ED08C1B23C}"/>
            </c:ext>
          </c:extLst>
        </c:ser>
        <c:ser>
          <c:idx val="3"/>
          <c:order val="3"/>
          <c:tx>
            <c:strRef>
              <c:f>Overall!$W$2</c:f>
              <c:strCache>
                <c:ptCount val="1"/>
                <c:pt idx="0">
                  <c:v>Alignment</c:v>
                </c:pt>
              </c:strCache>
            </c:strRef>
          </c:tx>
          <c:spPr>
            <a:solidFill>
              <a:schemeClr val="accent6"/>
            </a:solidFill>
            <a:ln>
              <a:noFill/>
            </a:ln>
            <a:effectLst/>
          </c:spPr>
          <c:invertIfNegative val="0"/>
          <c:cat>
            <c:strRef>
              <c:f>Overall!$S$3:$S$26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Overall!$W$3:$W$26</c:f>
              <c:numCache>
                <c:formatCode>0.00%</c:formatCode>
                <c:ptCount val="24"/>
                <c:pt idx="0">
                  <c:v>0.5</c:v>
                </c:pt>
                <c:pt idx="1">
                  <c:v>0.5</c:v>
                </c:pt>
                <c:pt idx="2">
                  <c:v>0.5</c:v>
                </c:pt>
                <c:pt idx="3">
                  <c:v>0.8666666666666667</c:v>
                </c:pt>
                <c:pt idx="4">
                  <c:v>0.66666666666666663</c:v>
                </c:pt>
                <c:pt idx="5">
                  <c:v>0.73333333333333328</c:v>
                </c:pt>
                <c:pt idx="6">
                  <c:v>0.47058823529411764</c:v>
                </c:pt>
                <c:pt idx="7">
                  <c:v>0.6428571428571429</c:v>
                </c:pt>
                <c:pt idx="8">
                  <c:v>0.81818181818181823</c:v>
                </c:pt>
                <c:pt idx="9">
                  <c:v>0.8</c:v>
                </c:pt>
                <c:pt idx="10">
                  <c:v>0.41666666666666669</c:v>
                </c:pt>
                <c:pt idx="11">
                  <c:v>0.55000000000000004</c:v>
                </c:pt>
                <c:pt idx="12">
                  <c:v>0.7857142857142857</c:v>
                </c:pt>
                <c:pt idx="13">
                  <c:v>0.73684210526315785</c:v>
                </c:pt>
                <c:pt idx="14">
                  <c:v>0.25</c:v>
                </c:pt>
                <c:pt idx="15">
                  <c:v>1</c:v>
                </c:pt>
                <c:pt idx="16">
                  <c:v>0.9285714285714286</c:v>
                </c:pt>
                <c:pt idx="17">
                  <c:v>0.77777777777777779</c:v>
                </c:pt>
                <c:pt idx="18">
                  <c:v>0.66666666666666663</c:v>
                </c:pt>
                <c:pt idx="19">
                  <c:v>0.72727272727272729</c:v>
                </c:pt>
                <c:pt idx="20">
                  <c:v>0.54545454545454541</c:v>
                </c:pt>
                <c:pt idx="21">
                  <c:v>0.59259259259259256</c:v>
                </c:pt>
                <c:pt idx="22">
                  <c:v>0.89473684210526316</c:v>
                </c:pt>
                <c:pt idx="23">
                  <c:v>0.4</c:v>
                </c:pt>
              </c:numCache>
            </c:numRef>
          </c:val>
          <c:extLst>
            <c:ext xmlns:c16="http://schemas.microsoft.com/office/drawing/2014/chart" uri="{C3380CC4-5D6E-409C-BE32-E72D297353CC}">
              <c16:uniqueId val="{00000003-3DE8-4AAC-A746-C5ED08C1B23C}"/>
            </c:ext>
          </c:extLst>
        </c:ser>
        <c:ser>
          <c:idx val="4"/>
          <c:order val="4"/>
          <c:tx>
            <c:strRef>
              <c:f>Overall!$X$2</c:f>
              <c:strCache>
                <c:ptCount val="1"/>
                <c:pt idx="0">
                  <c:v>Buffer</c:v>
                </c:pt>
              </c:strCache>
            </c:strRef>
          </c:tx>
          <c:spPr>
            <a:noFill/>
            <a:ln>
              <a:noFill/>
            </a:ln>
            <a:effectLst/>
          </c:spPr>
          <c:invertIfNegative val="0"/>
          <c:cat>
            <c:strRef>
              <c:f>Overall!$S$3:$S$26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Overall!$X$3:$X$26</c:f>
              <c:numCache>
                <c:formatCode>0.00%</c:formatCode>
                <c:ptCount val="24"/>
                <c:pt idx="0">
                  <c:v>0.5</c:v>
                </c:pt>
                <c:pt idx="1">
                  <c:v>0.5</c:v>
                </c:pt>
                <c:pt idx="2">
                  <c:v>0.5</c:v>
                </c:pt>
                <c:pt idx="3">
                  <c:v>0.1333333333333333</c:v>
                </c:pt>
                <c:pt idx="4">
                  <c:v>0.33333333333333337</c:v>
                </c:pt>
                <c:pt idx="5">
                  <c:v>0.26666666666666672</c:v>
                </c:pt>
                <c:pt idx="6">
                  <c:v>0.52941176470588236</c:v>
                </c:pt>
                <c:pt idx="7">
                  <c:v>0.3571428571428571</c:v>
                </c:pt>
                <c:pt idx="8">
                  <c:v>0.18181818181818177</c:v>
                </c:pt>
                <c:pt idx="9">
                  <c:v>0.19999999999999996</c:v>
                </c:pt>
                <c:pt idx="10">
                  <c:v>0.58333333333333326</c:v>
                </c:pt>
                <c:pt idx="11">
                  <c:v>0.44999999999999996</c:v>
                </c:pt>
                <c:pt idx="12">
                  <c:v>0.2142857142857143</c:v>
                </c:pt>
                <c:pt idx="13">
                  <c:v>0.26315789473684215</c:v>
                </c:pt>
                <c:pt idx="14">
                  <c:v>0.75</c:v>
                </c:pt>
                <c:pt idx="15">
                  <c:v>0</c:v>
                </c:pt>
                <c:pt idx="16">
                  <c:v>7.1428571428571397E-2</c:v>
                </c:pt>
                <c:pt idx="17">
                  <c:v>0.22222222222222221</c:v>
                </c:pt>
                <c:pt idx="18">
                  <c:v>0.33333333333333337</c:v>
                </c:pt>
                <c:pt idx="19">
                  <c:v>0.27272727272727271</c:v>
                </c:pt>
                <c:pt idx="20">
                  <c:v>0.45454545454545459</c:v>
                </c:pt>
                <c:pt idx="21">
                  <c:v>0.40740740740740744</c:v>
                </c:pt>
                <c:pt idx="22">
                  <c:v>0.10526315789473684</c:v>
                </c:pt>
                <c:pt idx="23">
                  <c:v>0.6</c:v>
                </c:pt>
              </c:numCache>
            </c:numRef>
          </c:val>
          <c:extLst>
            <c:ext xmlns:c16="http://schemas.microsoft.com/office/drawing/2014/chart" uri="{C3380CC4-5D6E-409C-BE32-E72D297353CC}">
              <c16:uniqueId val="{00000004-3DE8-4AAC-A746-C5ED08C1B23C}"/>
            </c:ext>
          </c:extLst>
        </c:ser>
        <c:dLbls>
          <c:showLegendKey val="0"/>
          <c:showVal val="0"/>
          <c:showCatName val="0"/>
          <c:showSerName val="0"/>
          <c:showPercent val="0"/>
          <c:showBubbleSize val="0"/>
        </c:dLbls>
        <c:gapWidth val="52"/>
        <c:overlap val="100"/>
        <c:axId val="1800784735"/>
        <c:axId val="1420090575"/>
      </c:barChart>
      <c:catAx>
        <c:axId val="180078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90575"/>
        <c:crosses val="autoZero"/>
        <c:auto val="1"/>
        <c:lblAlgn val="ctr"/>
        <c:lblOffset val="100"/>
        <c:noMultiLvlLbl val="0"/>
      </c:catAx>
      <c:valAx>
        <c:axId val="1420090575"/>
        <c:scaling>
          <c:orientation val="minMax"/>
          <c:max val="2.5"/>
        </c:scaling>
        <c:delete val="1"/>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crossAx val="1800784735"/>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97500000000003E-2"/>
          <c:y val="8.0189444444444438E-2"/>
          <c:w val="0.8477600008736772"/>
          <c:h val="0.63570499999999996"/>
        </c:manualLayout>
      </c:layout>
      <c:barChart>
        <c:barDir val="bar"/>
        <c:grouping val="stacked"/>
        <c:varyColors val="0"/>
        <c:ser>
          <c:idx val="3"/>
          <c:order val="0"/>
          <c:tx>
            <c:strRef>
              <c:f>'By-Case'!$B$46</c:f>
              <c:strCache>
                <c:ptCount val="1"/>
                <c:pt idx="0">
                  <c:v>Wrong-Rep</c:v>
                </c:pt>
              </c:strCache>
            </c:strRef>
          </c:tx>
          <c:spPr>
            <a:solidFill>
              <a:schemeClr val="accent4"/>
            </a:solidFill>
            <a:ln>
              <a:noFill/>
            </a:ln>
            <a:effectLst/>
          </c:spPr>
          <c:invertIfNegative val="0"/>
          <c:dLbls>
            <c:dLbl>
              <c:idx val="0"/>
              <c:layout>
                <c:manualLayout>
                  <c:x val="1.965228150608895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D3-4650-8EDA-7B81B8F80252}"/>
                </c:ext>
              </c:extLst>
            </c:dLbl>
            <c:dLbl>
              <c:idx val="1"/>
              <c:layout>
                <c:manualLayout>
                  <c:x val="7.8705803902320518E-3"/>
                  <c:y val="-4.44482613440467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E8-4AD6-9B86-4C60C2840A34}"/>
                </c:ext>
              </c:extLst>
            </c:dLbl>
            <c:dLbl>
              <c:idx val="2"/>
              <c:layout>
                <c:manualLayout>
                  <c:x val="0"/>
                  <c:y val="-3.5580807656317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E8-4AD6-9B86-4C60C2840A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'By-Case'!$B$47:$B$49</c:f>
              <c:numCache>
                <c:formatCode>0.00%</c:formatCode>
                <c:ptCount val="3"/>
                <c:pt idx="0">
                  <c:v>-0.4063840155945419</c:v>
                </c:pt>
                <c:pt idx="1">
                  <c:v>-0.23191993191993188</c:v>
                </c:pt>
                <c:pt idx="2">
                  <c:v>-0.24849260041898497</c:v>
                </c:pt>
              </c:numCache>
            </c:numRef>
          </c:val>
          <c:extLst>
            <c:ext xmlns:c16="http://schemas.microsoft.com/office/drawing/2014/chart" uri="{C3380CC4-5D6E-409C-BE32-E72D297353CC}">
              <c16:uniqueId val="{00000009-D4ED-4591-9C7F-FA9290465004}"/>
            </c:ext>
          </c:extLst>
        </c:ser>
        <c:ser>
          <c:idx val="2"/>
          <c:order val="1"/>
          <c:tx>
            <c:strRef>
              <c:f>'By-Case'!$C$46</c:f>
              <c:strCache>
                <c:ptCount val="1"/>
                <c:pt idx="0">
                  <c:v>System-Or</c:v>
                </c:pt>
              </c:strCache>
            </c:strRef>
          </c:tx>
          <c:spPr>
            <a:solidFill>
              <a:schemeClr val="accent2"/>
            </a:solidFill>
            <a:ln>
              <a:noFill/>
            </a:ln>
            <a:effectLst/>
          </c:spPr>
          <c:invertIfNegative val="0"/>
          <c:dLbls>
            <c:dLbl>
              <c:idx val="0"/>
              <c:layout>
                <c:manualLayout>
                  <c:x val="2.7491571776562647E-2"/>
                  <c:y val="7.0710142649131472E-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E8-4AD6-9B86-4C60C2840A34}"/>
                </c:ext>
              </c:extLst>
            </c:dLbl>
            <c:dLbl>
              <c:idx val="1"/>
              <c:layout>
                <c:manualLayout>
                  <c:x val="7.8535377948988731E-3"/>
                  <c:y val="2.67415709939834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8-4AD6-9B86-4C60C2840A34}"/>
                </c:ext>
              </c:extLst>
            </c:dLbl>
            <c:dLbl>
              <c:idx val="2"/>
              <c:layout>
                <c:manualLayout>
                  <c:x val="7.8364973448466074E-3"/>
                  <c:y val="3.5580807656317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E8-4AD6-9B86-4C60C2840A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'By-Case'!$C$47:$C$49</c:f>
              <c:numCache>
                <c:formatCode>0.00%</c:formatCode>
                <c:ptCount val="3"/>
                <c:pt idx="0">
                  <c:v>-5.9697855750487326E-2</c:v>
                </c:pt>
                <c:pt idx="1">
                  <c:v>-6.591556591556591E-2</c:v>
                </c:pt>
                <c:pt idx="2">
                  <c:v>-5.7329598506069085E-2</c:v>
                </c:pt>
              </c:numCache>
            </c:numRef>
          </c:val>
          <c:extLst>
            <c:ext xmlns:c16="http://schemas.microsoft.com/office/drawing/2014/chart" uri="{C3380CC4-5D6E-409C-BE32-E72D297353CC}">
              <c16:uniqueId val="{00000006-D4ED-4591-9C7F-FA9290465004}"/>
            </c:ext>
          </c:extLst>
        </c:ser>
        <c:ser>
          <c:idx val="1"/>
          <c:order val="2"/>
          <c:tx>
            <c:strRef>
              <c:f>'By-Case'!$D$46</c:f>
              <c:strCache>
                <c:ptCount val="1"/>
                <c:pt idx="0">
                  <c:v>Buffer </c:v>
                </c:pt>
              </c:strCache>
            </c:strRef>
          </c:tx>
          <c:spPr>
            <a:noFill/>
            <a:ln>
              <a:noFill/>
            </a:ln>
            <a:effectLst/>
          </c:spPr>
          <c:invertIfNegative val="0"/>
          <c:dLbls>
            <c:delete val="1"/>
          </c:dLbls>
          <c:cat>
            <c:strRef>
              <c:f>'By-Case'!$A$47:$A$49</c:f>
              <c:strCache>
                <c:ptCount val="3"/>
                <c:pt idx="0">
                  <c:v>SIM</c:v>
                </c:pt>
                <c:pt idx="1">
                  <c:v>HOS</c:v>
                </c:pt>
                <c:pt idx="2">
                  <c:v>IFA</c:v>
                </c:pt>
              </c:strCache>
            </c:strRef>
          </c:cat>
          <c:val>
            <c:numRef>
              <c:f>'By-Case'!$D$47:$D$49</c:f>
              <c:numCache>
                <c:formatCode>0.00%</c:formatCode>
                <c:ptCount val="3"/>
                <c:pt idx="0">
                  <c:v>-0.53391812865497079</c:v>
                </c:pt>
                <c:pt idx="1">
                  <c:v>-0.70216450216450221</c:v>
                </c:pt>
                <c:pt idx="2">
                  <c:v>-0.69417780107494587</c:v>
                </c:pt>
              </c:numCache>
            </c:numRef>
          </c:val>
          <c:extLst>
            <c:ext xmlns:c16="http://schemas.microsoft.com/office/drawing/2014/chart" uri="{C3380CC4-5D6E-409C-BE32-E72D297353CC}">
              <c16:uniqueId val="{00000010-D4ED-4591-9C7F-FA9290465004}"/>
            </c:ext>
          </c:extLst>
        </c:ser>
        <c:ser>
          <c:idx val="4"/>
          <c:order val="3"/>
          <c:tx>
            <c:strRef>
              <c:f>'By-Case'!$E$46</c:f>
              <c:strCache>
                <c:ptCount val="1"/>
                <c:pt idx="0">
                  <c:v>Alignment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'By-Case'!$E$47:$E$49</c:f>
              <c:numCache>
                <c:formatCode>0.00%</c:formatCode>
                <c:ptCount val="3"/>
                <c:pt idx="0">
                  <c:v>0.53391812865497068</c:v>
                </c:pt>
                <c:pt idx="1">
                  <c:v>0.70216450216450221</c:v>
                </c:pt>
                <c:pt idx="2">
                  <c:v>0.69417780107494587</c:v>
                </c:pt>
              </c:numCache>
            </c:numRef>
          </c:val>
          <c:extLst>
            <c:ext xmlns:c16="http://schemas.microsoft.com/office/drawing/2014/chart" uri="{C3380CC4-5D6E-409C-BE32-E72D297353CC}">
              <c16:uniqueId val="{00000011-D4ED-4591-9C7F-FA9290465004}"/>
            </c:ext>
          </c:extLst>
        </c:ser>
        <c:ser>
          <c:idx val="5"/>
          <c:order val="4"/>
          <c:tx>
            <c:strRef>
              <c:f>'By-Case'!$F$46</c:f>
              <c:strCache>
                <c:ptCount val="1"/>
                <c:pt idx="0">
                  <c:v>Buffer</c:v>
                </c:pt>
              </c:strCache>
            </c:strRef>
          </c:tx>
          <c:spPr>
            <a:noFill/>
            <a:ln>
              <a:noFill/>
            </a:ln>
            <a:effectLst/>
          </c:spPr>
          <c:invertIfNegative val="0"/>
          <c:dLbls>
            <c:delete val="1"/>
          </c:dLbls>
          <c:cat>
            <c:strRef>
              <c:f>'By-Case'!$A$47:$A$49</c:f>
              <c:strCache>
                <c:ptCount val="3"/>
                <c:pt idx="0">
                  <c:v>SIM</c:v>
                </c:pt>
                <c:pt idx="1">
                  <c:v>HOS</c:v>
                </c:pt>
                <c:pt idx="2">
                  <c:v>IFA</c:v>
                </c:pt>
              </c:strCache>
            </c:strRef>
          </c:cat>
          <c:val>
            <c:numRef>
              <c:f>'By-Case'!$F$47:$F$49</c:f>
              <c:numCache>
                <c:formatCode>0.00%</c:formatCode>
                <c:ptCount val="3"/>
                <c:pt idx="0">
                  <c:v>0.46608187134502926</c:v>
                </c:pt>
                <c:pt idx="1">
                  <c:v>0.29783549783549779</c:v>
                </c:pt>
                <c:pt idx="2">
                  <c:v>0.30582219892505408</c:v>
                </c:pt>
              </c:numCache>
            </c:numRef>
          </c:val>
          <c:extLst>
            <c:ext xmlns:c16="http://schemas.microsoft.com/office/drawing/2014/chart" uri="{C3380CC4-5D6E-409C-BE32-E72D297353CC}">
              <c16:uniqueId val="{00000012-D4ED-4591-9C7F-FA9290465004}"/>
            </c:ext>
          </c:extLst>
        </c:ser>
        <c:dLbls>
          <c:dLblPos val="ctr"/>
          <c:showLegendKey val="0"/>
          <c:showVal val="1"/>
          <c:showCatName val="0"/>
          <c:showSerName val="0"/>
          <c:showPercent val="0"/>
          <c:showBubbleSize val="0"/>
        </c:dLbls>
        <c:gapWidth val="30"/>
        <c:overlap val="100"/>
        <c:axId val="1558887503"/>
        <c:axId val="1591838303"/>
      </c:barChart>
      <c:catAx>
        <c:axId val="1558887503"/>
        <c:scaling>
          <c:orientation val="maxMin"/>
        </c:scaling>
        <c:delete val="0"/>
        <c:axPos val="l"/>
        <c:numFmt formatCode="General" sourceLinked="1"/>
        <c:majorTickMark val="none"/>
        <c:minorTickMark val="none"/>
        <c:tickLblPos val="low"/>
        <c:spPr>
          <a:noFill/>
          <a:ln w="9525" cap="flat" cmpd="sng" algn="ctr">
            <a:noFill/>
            <a:round/>
          </a:ln>
          <a:effectLst/>
        </c:spPr>
        <c:txPr>
          <a:bodyPr rot="0" spcFirstLastPara="1" vertOverflow="ellipsis" wrap="square" anchor="ctr"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591838303"/>
        <c:crosses val="autoZero"/>
        <c:auto val="1"/>
        <c:lblAlgn val="ctr"/>
        <c:lblOffset val="100"/>
        <c:noMultiLvlLbl val="0"/>
      </c:catAx>
      <c:valAx>
        <c:axId val="1591838303"/>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58887503"/>
        <c:crosses val="autoZero"/>
        <c:crossBetween val="between"/>
        <c:majorUnit val="0.30000000000000004"/>
        <c:minorUnit val="0.1"/>
      </c:valAx>
      <c:spPr>
        <a:noFill/>
        <a:ln>
          <a:noFill/>
        </a:ln>
        <a:effectLst/>
      </c:spPr>
    </c:plotArea>
    <c:legend>
      <c:legendPos val="b"/>
      <c:legendEntry>
        <c:idx val="2"/>
        <c:delete val="1"/>
      </c:legendEntry>
      <c:legendEntry>
        <c:idx val="4"/>
        <c:delete val="1"/>
      </c:legendEntry>
      <c:layout>
        <c:manualLayout>
          <c:xMode val="edge"/>
          <c:yMode val="edge"/>
          <c:x val="1.6485493827160497E-2"/>
          <c:y val="0.87554801046304143"/>
          <c:w val="0.89999981488588954"/>
          <c:h val="0.1244522796931645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Validity by</a:t>
            </a:r>
            <a:r>
              <a:rPr lang="en-US" baseline="0"/>
              <a:t> process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'By-Process'!$B$3</c:f>
              <c:strCache>
                <c:ptCount val="1"/>
                <c:pt idx="0">
                  <c:v>Buffer</c:v>
                </c:pt>
              </c:strCache>
            </c:strRef>
          </c:tx>
          <c:spPr>
            <a:no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'By-Process'!$B$4:$B$28</c:f>
              <c:numCache>
                <c:formatCode>0.00%</c:formatCode>
                <c:ptCount val="25"/>
                <c:pt idx="0">
                  <c:v>0.8666666666666667</c:v>
                </c:pt>
                <c:pt idx="1">
                  <c:v>0.66666666666666674</c:v>
                </c:pt>
                <c:pt idx="2">
                  <c:v>0.47058823529411764</c:v>
                </c:pt>
                <c:pt idx="3">
                  <c:v>0.55000000000000004</c:v>
                </c:pt>
                <c:pt idx="4">
                  <c:v>0.72727272727272729</c:v>
                </c:pt>
                <c:pt idx="5">
                  <c:v>0.89473684210526316</c:v>
                </c:pt>
                <c:pt idx="6">
                  <c:v>0.4</c:v>
                </c:pt>
                <c:pt idx="8">
                  <c:v>0.5</c:v>
                </c:pt>
                <c:pt idx="9">
                  <c:v>0.5</c:v>
                </c:pt>
                <c:pt idx="10">
                  <c:v>0.73333333333333339</c:v>
                </c:pt>
                <c:pt idx="11">
                  <c:v>0.6428571428571429</c:v>
                </c:pt>
                <c:pt idx="12">
                  <c:v>0.81818181818181812</c:v>
                </c:pt>
                <c:pt idx="13">
                  <c:v>0.8</c:v>
                </c:pt>
                <c:pt idx="14">
                  <c:v>0.41666666666666663</c:v>
                </c:pt>
                <c:pt idx="15">
                  <c:v>0.78571428571428581</c:v>
                </c:pt>
                <c:pt idx="16">
                  <c:v>0.25</c:v>
                </c:pt>
                <c:pt idx="17">
                  <c:v>1</c:v>
                </c:pt>
                <c:pt idx="18">
                  <c:v>0.66666666666666674</c:v>
                </c:pt>
                <c:pt idx="20">
                  <c:v>0.5</c:v>
                </c:pt>
                <c:pt idx="21">
                  <c:v>0.73684210526315796</c:v>
                </c:pt>
                <c:pt idx="22">
                  <c:v>0.9285714285714286</c:v>
                </c:pt>
                <c:pt idx="23">
                  <c:v>0.77777777777777779</c:v>
                </c:pt>
                <c:pt idx="24">
                  <c:v>0.54545454545454541</c:v>
                </c:pt>
              </c:numCache>
            </c:numRef>
          </c:val>
          <c:extLst>
            <c:ext xmlns:c16="http://schemas.microsoft.com/office/drawing/2014/chart" uri="{C3380CC4-5D6E-409C-BE32-E72D297353CC}">
              <c16:uniqueId val="{00000000-6BB9-44DA-BA40-04284B9D2C06}"/>
            </c:ext>
          </c:extLst>
        </c:ser>
        <c:ser>
          <c:idx val="2"/>
          <c:order val="1"/>
          <c:tx>
            <c:strRef>
              <c:f>'By-Process'!$C$3</c:f>
              <c:strCache>
                <c:ptCount val="1"/>
                <c:pt idx="0">
                  <c:v>System-Or</c:v>
                </c:pt>
              </c:strCache>
            </c:strRef>
          </c:tx>
          <c:spPr>
            <a:solidFill>
              <a:schemeClr val="accent2"/>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'By-Process'!$C$4:$C$28</c:f>
              <c:numCache>
                <c:formatCode>0.00%</c:formatCode>
                <c:ptCount val="25"/>
                <c:pt idx="0">
                  <c:v>0</c:v>
                </c:pt>
                <c:pt idx="1">
                  <c:v>0.22222222222222221</c:v>
                </c:pt>
                <c:pt idx="2">
                  <c:v>5.8823529411764705E-2</c:v>
                </c:pt>
                <c:pt idx="3">
                  <c:v>0.1</c:v>
                </c:pt>
                <c:pt idx="4">
                  <c:v>0</c:v>
                </c:pt>
                <c:pt idx="5">
                  <c:v>0</c:v>
                </c:pt>
                <c:pt idx="6">
                  <c:v>0</c:v>
                </c:pt>
                <c:pt idx="8">
                  <c:v>0.16666666666666666</c:v>
                </c:pt>
                <c:pt idx="9">
                  <c:v>0</c:v>
                </c:pt>
                <c:pt idx="10">
                  <c:v>0</c:v>
                </c:pt>
                <c:pt idx="11">
                  <c:v>0.2857142857142857</c:v>
                </c:pt>
                <c:pt idx="12">
                  <c:v>9.0909090909090912E-2</c:v>
                </c:pt>
                <c:pt idx="13">
                  <c:v>0</c:v>
                </c:pt>
                <c:pt idx="14">
                  <c:v>8.3333333333333329E-2</c:v>
                </c:pt>
                <c:pt idx="15">
                  <c:v>7.1428571428571425E-2</c:v>
                </c:pt>
                <c:pt idx="16">
                  <c:v>0</c:v>
                </c:pt>
                <c:pt idx="17">
                  <c:v>0</c:v>
                </c:pt>
                <c:pt idx="18">
                  <c:v>0</c:v>
                </c:pt>
                <c:pt idx="20">
                  <c:v>0.15384615384615385</c:v>
                </c:pt>
                <c:pt idx="21">
                  <c:v>5.2631578947368418E-2</c:v>
                </c:pt>
                <c:pt idx="22">
                  <c:v>0</c:v>
                </c:pt>
                <c:pt idx="23">
                  <c:v>0</c:v>
                </c:pt>
                <c:pt idx="24">
                  <c:v>0.18181818181818182</c:v>
                </c:pt>
              </c:numCache>
            </c:numRef>
          </c:val>
          <c:extLst>
            <c:ext xmlns:c16="http://schemas.microsoft.com/office/drawing/2014/chart" uri="{C3380CC4-5D6E-409C-BE32-E72D297353CC}">
              <c16:uniqueId val="{00000002-6BB9-44DA-BA40-04284B9D2C06}"/>
            </c:ext>
          </c:extLst>
        </c:ser>
        <c:ser>
          <c:idx val="3"/>
          <c:order val="2"/>
          <c:tx>
            <c:strRef>
              <c:f>'By-Process'!$D$3</c:f>
              <c:strCache>
                <c:ptCount val="1"/>
                <c:pt idx="0">
                  <c:v>Wrong-Rep</c:v>
                </c:pt>
              </c:strCache>
            </c:strRef>
          </c:tx>
          <c:spPr>
            <a:solidFill>
              <a:schemeClr val="accent4"/>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'By-Process'!$D$4:$D$28</c:f>
              <c:numCache>
                <c:formatCode>0.00%</c:formatCode>
                <c:ptCount val="25"/>
                <c:pt idx="0">
                  <c:v>0.13333333333333333</c:v>
                </c:pt>
                <c:pt idx="1">
                  <c:v>0.1111111111111111</c:v>
                </c:pt>
                <c:pt idx="2">
                  <c:v>0.47058823529411764</c:v>
                </c:pt>
                <c:pt idx="3">
                  <c:v>0.35</c:v>
                </c:pt>
                <c:pt idx="4">
                  <c:v>0.27272727272727271</c:v>
                </c:pt>
                <c:pt idx="5">
                  <c:v>0.10526315789473684</c:v>
                </c:pt>
                <c:pt idx="6">
                  <c:v>0.6</c:v>
                </c:pt>
                <c:pt idx="8">
                  <c:v>0.33333333333333331</c:v>
                </c:pt>
                <c:pt idx="9">
                  <c:v>0.5</c:v>
                </c:pt>
                <c:pt idx="10">
                  <c:v>0.26666666666666666</c:v>
                </c:pt>
                <c:pt idx="11">
                  <c:v>7.1428571428571425E-2</c:v>
                </c:pt>
                <c:pt idx="12">
                  <c:v>9.0909090909090912E-2</c:v>
                </c:pt>
                <c:pt idx="13">
                  <c:v>0.2</c:v>
                </c:pt>
                <c:pt idx="14">
                  <c:v>0.5</c:v>
                </c:pt>
                <c:pt idx="15">
                  <c:v>0.14285714285714285</c:v>
                </c:pt>
                <c:pt idx="16">
                  <c:v>0.75</c:v>
                </c:pt>
                <c:pt idx="17">
                  <c:v>0</c:v>
                </c:pt>
                <c:pt idx="18">
                  <c:v>0.33333333333333331</c:v>
                </c:pt>
                <c:pt idx="20">
                  <c:v>0.34615384615384615</c:v>
                </c:pt>
                <c:pt idx="21">
                  <c:v>0.21052631578947367</c:v>
                </c:pt>
                <c:pt idx="22">
                  <c:v>7.1428571428571425E-2</c:v>
                </c:pt>
                <c:pt idx="23">
                  <c:v>0.22222222222222221</c:v>
                </c:pt>
                <c:pt idx="24">
                  <c:v>0.27272727272727271</c:v>
                </c:pt>
              </c:numCache>
            </c:numRef>
          </c:val>
          <c:extLst>
            <c:ext xmlns:c16="http://schemas.microsoft.com/office/drawing/2014/chart" uri="{C3380CC4-5D6E-409C-BE32-E72D297353CC}">
              <c16:uniqueId val="{00000003-6BB9-44DA-BA40-04284B9D2C06}"/>
            </c:ext>
          </c:extLst>
        </c:ser>
        <c:ser>
          <c:idx val="4"/>
          <c:order val="3"/>
          <c:tx>
            <c:strRef>
              <c:f>'By-Process'!$E$3</c:f>
              <c:strCache>
                <c:ptCount val="1"/>
                <c:pt idx="0">
                  <c:v>Alignment</c:v>
                </c:pt>
              </c:strCache>
            </c:strRef>
          </c:tx>
          <c:spPr>
            <a:solidFill>
              <a:schemeClr val="accent6"/>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'By-Process'!$E$4:$E$28</c:f>
              <c:numCache>
                <c:formatCode>0.00%</c:formatCode>
                <c:ptCount val="25"/>
                <c:pt idx="0">
                  <c:v>0.8666666666666667</c:v>
                </c:pt>
                <c:pt idx="1">
                  <c:v>0.66666666666666663</c:v>
                </c:pt>
                <c:pt idx="2">
                  <c:v>0.47058823529411764</c:v>
                </c:pt>
                <c:pt idx="3">
                  <c:v>0.55000000000000004</c:v>
                </c:pt>
                <c:pt idx="4">
                  <c:v>0.72727272727272729</c:v>
                </c:pt>
                <c:pt idx="5">
                  <c:v>0.89473684210526316</c:v>
                </c:pt>
                <c:pt idx="6">
                  <c:v>0.4</c:v>
                </c:pt>
                <c:pt idx="8">
                  <c:v>0.5</c:v>
                </c:pt>
                <c:pt idx="9">
                  <c:v>0.5</c:v>
                </c:pt>
                <c:pt idx="10">
                  <c:v>0.73333333333333328</c:v>
                </c:pt>
                <c:pt idx="11">
                  <c:v>0.6428571428571429</c:v>
                </c:pt>
                <c:pt idx="12">
                  <c:v>0.81818181818181823</c:v>
                </c:pt>
                <c:pt idx="13">
                  <c:v>0.8</c:v>
                </c:pt>
                <c:pt idx="14">
                  <c:v>0.41666666666666669</c:v>
                </c:pt>
                <c:pt idx="15">
                  <c:v>0.7857142857142857</c:v>
                </c:pt>
                <c:pt idx="16">
                  <c:v>0.25</c:v>
                </c:pt>
                <c:pt idx="17">
                  <c:v>1</c:v>
                </c:pt>
                <c:pt idx="18">
                  <c:v>0.66666666666666663</c:v>
                </c:pt>
                <c:pt idx="20">
                  <c:v>0.5</c:v>
                </c:pt>
                <c:pt idx="21">
                  <c:v>0.73684210526315785</c:v>
                </c:pt>
                <c:pt idx="22">
                  <c:v>0.9285714285714286</c:v>
                </c:pt>
                <c:pt idx="23">
                  <c:v>0.77777777777777779</c:v>
                </c:pt>
                <c:pt idx="24">
                  <c:v>0.54545454545454541</c:v>
                </c:pt>
              </c:numCache>
            </c:numRef>
          </c:val>
          <c:extLst>
            <c:ext xmlns:c16="http://schemas.microsoft.com/office/drawing/2014/chart" uri="{C3380CC4-5D6E-409C-BE32-E72D297353CC}">
              <c16:uniqueId val="{00000004-6BB9-44DA-BA40-04284B9D2C06}"/>
            </c:ext>
          </c:extLst>
        </c:ser>
        <c:ser>
          <c:idx val="5"/>
          <c:order val="4"/>
          <c:tx>
            <c:strRef>
              <c:f>'By-Process'!$F$3</c:f>
              <c:strCache>
                <c:ptCount val="1"/>
                <c:pt idx="0">
                  <c:v>Buffer</c:v>
                </c:pt>
              </c:strCache>
            </c:strRef>
          </c:tx>
          <c:spPr>
            <a:no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'By-Process'!$F$4:$F$28</c:f>
              <c:numCache>
                <c:formatCode>0.00%</c:formatCode>
                <c:ptCount val="25"/>
                <c:pt idx="0">
                  <c:v>0.1333333333333333</c:v>
                </c:pt>
                <c:pt idx="1">
                  <c:v>0.33333333333333337</c:v>
                </c:pt>
                <c:pt idx="2">
                  <c:v>0.52941176470588236</c:v>
                </c:pt>
                <c:pt idx="3">
                  <c:v>0.44999999999999996</c:v>
                </c:pt>
                <c:pt idx="4">
                  <c:v>0.27272727272727271</c:v>
                </c:pt>
                <c:pt idx="5">
                  <c:v>0.10526315789473684</c:v>
                </c:pt>
                <c:pt idx="6">
                  <c:v>0.6</c:v>
                </c:pt>
                <c:pt idx="8">
                  <c:v>0.5</c:v>
                </c:pt>
                <c:pt idx="9">
                  <c:v>0.5</c:v>
                </c:pt>
                <c:pt idx="10">
                  <c:v>0.26666666666666672</c:v>
                </c:pt>
                <c:pt idx="11">
                  <c:v>0.3571428571428571</c:v>
                </c:pt>
                <c:pt idx="12">
                  <c:v>0.18181818181818177</c:v>
                </c:pt>
                <c:pt idx="13">
                  <c:v>0.19999999999999996</c:v>
                </c:pt>
                <c:pt idx="14">
                  <c:v>0.58333333333333326</c:v>
                </c:pt>
                <c:pt idx="15">
                  <c:v>0.2142857142857143</c:v>
                </c:pt>
                <c:pt idx="16">
                  <c:v>0.75</c:v>
                </c:pt>
                <c:pt idx="17">
                  <c:v>0</c:v>
                </c:pt>
                <c:pt idx="18">
                  <c:v>0.33333333333333337</c:v>
                </c:pt>
                <c:pt idx="20">
                  <c:v>0.5</c:v>
                </c:pt>
                <c:pt idx="21">
                  <c:v>0.26315789473684215</c:v>
                </c:pt>
                <c:pt idx="22">
                  <c:v>7.1428571428571397E-2</c:v>
                </c:pt>
                <c:pt idx="23">
                  <c:v>0.22222222222222221</c:v>
                </c:pt>
                <c:pt idx="24">
                  <c:v>0.45454545454545459</c:v>
                </c:pt>
              </c:numCache>
            </c:numRef>
          </c:val>
          <c:extLst>
            <c:ext xmlns:c16="http://schemas.microsoft.com/office/drawing/2014/chart" uri="{C3380CC4-5D6E-409C-BE32-E72D297353CC}">
              <c16:uniqueId val="{00000005-6BB9-44DA-BA40-04284B9D2C06}"/>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Completeness by</a:t>
            </a:r>
            <a:r>
              <a:rPr lang="en-US" baseline="0"/>
              <a:t> notation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'By-Process'!$J$3</c:f>
              <c:strCache>
                <c:ptCount val="1"/>
                <c:pt idx="0">
                  <c:v>Buffer</c:v>
                </c:pt>
              </c:strCache>
            </c:strRef>
          </c:tx>
          <c:spPr>
            <a:no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'By-Process'!$J$4:$J$28</c:f>
              <c:numCache>
                <c:formatCode>0.00%</c:formatCode>
                <c:ptCount val="25"/>
                <c:pt idx="0">
                  <c:v>0.83333333333333337</c:v>
                </c:pt>
                <c:pt idx="1">
                  <c:v>0.38888888888888884</c:v>
                </c:pt>
                <c:pt idx="2">
                  <c:v>0.94117647058823528</c:v>
                </c:pt>
                <c:pt idx="3">
                  <c:v>0.78260869565217395</c:v>
                </c:pt>
                <c:pt idx="4">
                  <c:v>0.64705882352941169</c:v>
                </c:pt>
                <c:pt idx="5">
                  <c:v>0.86363636363636365</c:v>
                </c:pt>
                <c:pt idx="6">
                  <c:v>0.7142857142857143</c:v>
                </c:pt>
                <c:pt idx="8">
                  <c:v>0.9375</c:v>
                </c:pt>
                <c:pt idx="9">
                  <c:v>0.72727272727272729</c:v>
                </c:pt>
                <c:pt idx="10">
                  <c:v>0.7142857142857143</c:v>
                </c:pt>
                <c:pt idx="11">
                  <c:v>0.5</c:v>
                </c:pt>
                <c:pt idx="12">
                  <c:v>0.66666666666666674</c:v>
                </c:pt>
                <c:pt idx="13">
                  <c:v>0.68181818181818188</c:v>
                </c:pt>
                <c:pt idx="14">
                  <c:v>0.47826086956521741</c:v>
                </c:pt>
                <c:pt idx="15">
                  <c:v>0.61904761904761907</c:v>
                </c:pt>
                <c:pt idx="16">
                  <c:v>0.6</c:v>
                </c:pt>
                <c:pt idx="17">
                  <c:v>0.8</c:v>
                </c:pt>
                <c:pt idx="18">
                  <c:v>0.54545454545454541</c:v>
                </c:pt>
                <c:pt idx="20">
                  <c:v>0.88</c:v>
                </c:pt>
                <c:pt idx="21">
                  <c:v>0.81818181818181812</c:v>
                </c:pt>
                <c:pt idx="22">
                  <c:v>0.73684210526315796</c:v>
                </c:pt>
                <c:pt idx="23">
                  <c:v>0.85714285714285721</c:v>
                </c:pt>
                <c:pt idx="24">
                  <c:v>0.93103448275862066</c:v>
                </c:pt>
              </c:numCache>
            </c:numRef>
          </c:val>
          <c:extLst>
            <c:ext xmlns:c16="http://schemas.microsoft.com/office/drawing/2014/chart" uri="{C3380CC4-5D6E-409C-BE32-E72D297353CC}">
              <c16:uniqueId val="{00000000-8368-4BF8-A426-9858AFAD6D10}"/>
            </c:ext>
          </c:extLst>
        </c:ser>
        <c:ser>
          <c:idx val="1"/>
          <c:order val="1"/>
          <c:tx>
            <c:strRef>
              <c:f>'By-Process'!$K$3</c:f>
              <c:strCache>
                <c:ptCount val="1"/>
                <c:pt idx="0">
                  <c:v>Omitted</c:v>
                </c:pt>
              </c:strCache>
            </c:strRef>
          </c:tx>
          <c:spPr>
            <a:solidFill>
              <a:srgbClr val="FF0000"/>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'By-Process'!$K$4:$K$28</c:f>
              <c:numCache>
                <c:formatCode>0.00%</c:formatCode>
                <c:ptCount val="25"/>
                <c:pt idx="0">
                  <c:v>0.16666666666666666</c:v>
                </c:pt>
                <c:pt idx="1">
                  <c:v>0.61111111111111116</c:v>
                </c:pt>
                <c:pt idx="2">
                  <c:v>5.8823529411764705E-2</c:v>
                </c:pt>
                <c:pt idx="3">
                  <c:v>0.21739130434782608</c:v>
                </c:pt>
                <c:pt idx="4">
                  <c:v>0.35294117647058826</c:v>
                </c:pt>
                <c:pt idx="5">
                  <c:v>0.13636363636363635</c:v>
                </c:pt>
                <c:pt idx="6">
                  <c:v>0.2857142857142857</c:v>
                </c:pt>
                <c:pt idx="8">
                  <c:v>6.25E-2</c:v>
                </c:pt>
                <c:pt idx="9">
                  <c:v>0.27272727272727271</c:v>
                </c:pt>
                <c:pt idx="10">
                  <c:v>0.2857142857142857</c:v>
                </c:pt>
                <c:pt idx="11">
                  <c:v>0.5</c:v>
                </c:pt>
                <c:pt idx="12">
                  <c:v>0.33333333333333331</c:v>
                </c:pt>
                <c:pt idx="13">
                  <c:v>0.31818181818181818</c:v>
                </c:pt>
                <c:pt idx="14">
                  <c:v>0.52173913043478259</c:v>
                </c:pt>
                <c:pt idx="15">
                  <c:v>0.38095238095238093</c:v>
                </c:pt>
                <c:pt idx="16">
                  <c:v>0.4</c:v>
                </c:pt>
                <c:pt idx="17">
                  <c:v>0.2</c:v>
                </c:pt>
                <c:pt idx="18">
                  <c:v>0.45454545454545453</c:v>
                </c:pt>
                <c:pt idx="20">
                  <c:v>0.12</c:v>
                </c:pt>
                <c:pt idx="21">
                  <c:v>0.18181818181818182</c:v>
                </c:pt>
                <c:pt idx="22">
                  <c:v>0.26315789473684209</c:v>
                </c:pt>
                <c:pt idx="23">
                  <c:v>0.14285714285714285</c:v>
                </c:pt>
                <c:pt idx="24">
                  <c:v>6.8965517241379309E-2</c:v>
                </c:pt>
              </c:numCache>
            </c:numRef>
          </c:val>
          <c:extLst>
            <c:ext xmlns:c16="http://schemas.microsoft.com/office/drawing/2014/chart" uri="{C3380CC4-5D6E-409C-BE32-E72D297353CC}">
              <c16:uniqueId val="{00000001-8368-4BF8-A426-9858AFAD6D10}"/>
            </c:ext>
          </c:extLst>
        </c:ser>
        <c:ser>
          <c:idx val="2"/>
          <c:order val="2"/>
          <c:tx>
            <c:strRef>
              <c:f>'By-Process'!$L$3</c:f>
              <c:strCache>
                <c:ptCount val="1"/>
                <c:pt idx="0">
                  <c:v>Wrong-Rep</c:v>
                </c:pt>
              </c:strCache>
            </c:strRef>
          </c:tx>
          <c:spPr>
            <a:solidFill>
              <a:schemeClr val="accent4"/>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'By-Process'!$L$4:$L$28</c:f>
              <c:numCache>
                <c:formatCode>0.00%</c:formatCode>
                <c:ptCount val="25"/>
                <c:pt idx="0">
                  <c:v>0.1111111111111111</c:v>
                </c:pt>
                <c:pt idx="1">
                  <c:v>5.5555555555555552E-2</c:v>
                </c:pt>
                <c:pt idx="2">
                  <c:v>0.47058823529411764</c:v>
                </c:pt>
                <c:pt idx="3">
                  <c:v>0.30434782608695654</c:v>
                </c:pt>
                <c:pt idx="4">
                  <c:v>0.17647058823529413</c:v>
                </c:pt>
                <c:pt idx="5">
                  <c:v>9.0909090909090912E-2</c:v>
                </c:pt>
                <c:pt idx="6">
                  <c:v>0.42857142857142855</c:v>
                </c:pt>
                <c:pt idx="8">
                  <c:v>0.375</c:v>
                </c:pt>
                <c:pt idx="9">
                  <c:v>0.36363636363636365</c:v>
                </c:pt>
                <c:pt idx="10">
                  <c:v>0.19047619047619047</c:v>
                </c:pt>
                <c:pt idx="11">
                  <c:v>0.05</c:v>
                </c:pt>
                <c:pt idx="12">
                  <c:v>6.6666666666666666E-2</c:v>
                </c:pt>
                <c:pt idx="13">
                  <c:v>0.13636363636363635</c:v>
                </c:pt>
                <c:pt idx="14">
                  <c:v>0.2608695652173913</c:v>
                </c:pt>
                <c:pt idx="15">
                  <c:v>9.5238095238095233E-2</c:v>
                </c:pt>
                <c:pt idx="16">
                  <c:v>0.45</c:v>
                </c:pt>
                <c:pt idx="17">
                  <c:v>0</c:v>
                </c:pt>
                <c:pt idx="18">
                  <c:v>0.18181818181818182</c:v>
                </c:pt>
                <c:pt idx="20">
                  <c:v>0.36</c:v>
                </c:pt>
                <c:pt idx="21">
                  <c:v>0.18181818181818182</c:v>
                </c:pt>
                <c:pt idx="22">
                  <c:v>5.2631578947368418E-2</c:v>
                </c:pt>
                <c:pt idx="23">
                  <c:v>0.19047619047619047</c:v>
                </c:pt>
                <c:pt idx="24">
                  <c:v>0.31034482758620691</c:v>
                </c:pt>
              </c:numCache>
            </c:numRef>
          </c:val>
          <c:extLst>
            <c:ext xmlns:c16="http://schemas.microsoft.com/office/drawing/2014/chart" uri="{C3380CC4-5D6E-409C-BE32-E72D297353CC}">
              <c16:uniqueId val="{00000002-8368-4BF8-A426-9858AFAD6D10}"/>
            </c:ext>
          </c:extLst>
        </c:ser>
        <c:ser>
          <c:idx val="3"/>
          <c:order val="3"/>
          <c:tx>
            <c:strRef>
              <c:f>'By-Process'!$M$3</c:f>
              <c:strCache>
                <c:ptCount val="1"/>
                <c:pt idx="0">
                  <c:v>Alignment</c:v>
                </c:pt>
              </c:strCache>
            </c:strRef>
          </c:tx>
          <c:spPr>
            <a:solidFill>
              <a:schemeClr val="accent6"/>
            </a:solid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'By-Process'!$M$4:$M$28</c:f>
              <c:numCache>
                <c:formatCode>0.00%</c:formatCode>
                <c:ptCount val="25"/>
                <c:pt idx="0">
                  <c:v>0.72222222222222221</c:v>
                </c:pt>
                <c:pt idx="1">
                  <c:v>0.33333333333333331</c:v>
                </c:pt>
                <c:pt idx="2">
                  <c:v>0.47058823529411764</c:v>
                </c:pt>
                <c:pt idx="3">
                  <c:v>0.47826086956521741</c:v>
                </c:pt>
                <c:pt idx="4">
                  <c:v>0.47058823529411764</c:v>
                </c:pt>
                <c:pt idx="5">
                  <c:v>0.77272727272727271</c:v>
                </c:pt>
                <c:pt idx="6">
                  <c:v>0.2857142857142857</c:v>
                </c:pt>
                <c:pt idx="8">
                  <c:v>0.5625</c:v>
                </c:pt>
                <c:pt idx="9">
                  <c:v>0.36363636363636365</c:v>
                </c:pt>
                <c:pt idx="10">
                  <c:v>0.52380952380952384</c:v>
                </c:pt>
                <c:pt idx="11">
                  <c:v>0.45</c:v>
                </c:pt>
                <c:pt idx="12">
                  <c:v>0.6</c:v>
                </c:pt>
                <c:pt idx="13">
                  <c:v>0.54545454545454541</c:v>
                </c:pt>
                <c:pt idx="14">
                  <c:v>0.21739130434782608</c:v>
                </c:pt>
                <c:pt idx="15">
                  <c:v>0.52380952380952384</c:v>
                </c:pt>
                <c:pt idx="16">
                  <c:v>0.15</c:v>
                </c:pt>
                <c:pt idx="17">
                  <c:v>0.8</c:v>
                </c:pt>
                <c:pt idx="18">
                  <c:v>0.36363636363636365</c:v>
                </c:pt>
                <c:pt idx="20">
                  <c:v>0.52</c:v>
                </c:pt>
                <c:pt idx="21">
                  <c:v>0.63636363636363635</c:v>
                </c:pt>
                <c:pt idx="22">
                  <c:v>0.68421052631578949</c:v>
                </c:pt>
                <c:pt idx="23">
                  <c:v>0.66666666666666663</c:v>
                </c:pt>
                <c:pt idx="24">
                  <c:v>0.62068965517241381</c:v>
                </c:pt>
              </c:numCache>
            </c:numRef>
          </c:val>
          <c:extLst>
            <c:ext xmlns:c16="http://schemas.microsoft.com/office/drawing/2014/chart" uri="{C3380CC4-5D6E-409C-BE32-E72D297353CC}">
              <c16:uniqueId val="{00000003-8368-4BF8-A426-9858AFAD6D10}"/>
            </c:ext>
          </c:extLst>
        </c:ser>
        <c:ser>
          <c:idx val="4"/>
          <c:order val="4"/>
          <c:tx>
            <c:strRef>
              <c:f>'By-Process'!$N$3</c:f>
              <c:strCache>
                <c:ptCount val="1"/>
                <c:pt idx="0">
                  <c:v>Buffer</c:v>
                </c:pt>
              </c:strCache>
            </c:strRef>
          </c:tx>
          <c:spPr>
            <a:noFill/>
            <a:ln>
              <a:noFill/>
            </a:ln>
            <a:effectLst/>
          </c:spPr>
          <c:invertIfNegative val="0"/>
          <c:cat>
            <c:strRef>
              <c:f>'By-Process'!$A$4:$A$28</c:f>
              <c:strCache>
                <c:ptCount val="25"/>
                <c:pt idx="0">
                  <c:v>g03-uc</c:v>
                </c:pt>
                <c:pt idx="1">
                  <c:v>g04-uc</c:v>
                </c:pt>
                <c:pt idx="2">
                  <c:v>g05-uc</c:v>
                </c:pt>
                <c:pt idx="3">
                  <c:v>g08-uc</c:v>
                </c:pt>
                <c:pt idx="4">
                  <c:v>g12-us</c:v>
                </c:pt>
                <c:pt idx="5">
                  <c:v>g14-us</c:v>
                </c:pt>
                <c:pt idx="6">
                  <c:v>g15-uc</c:v>
                </c:pt>
                <c:pt idx="8">
                  <c:v>g02-uc</c:v>
                </c:pt>
                <c:pt idx="9">
                  <c:v>g02-us</c:v>
                </c:pt>
                <c:pt idx="10">
                  <c:v>g04-us</c:v>
                </c:pt>
                <c:pt idx="11">
                  <c:v>g05-us</c:v>
                </c:pt>
                <c:pt idx="12">
                  <c:v>g06-uc</c:v>
                </c:pt>
                <c:pt idx="13">
                  <c:v>g06-us</c:v>
                </c:pt>
                <c:pt idx="14">
                  <c:v>g07-uc</c:v>
                </c:pt>
                <c:pt idx="15">
                  <c:v>g08-us</c:v>
                </c:pt>
                <c:pt idx="16">
                  <c:v>g09-us</c:v>
                </c:pt>
                <c:pt idx="17">
                  <c:v>g10-uc</c:v>
                </c:pt>
                <c:pt idx="18">
                  <c:v>g11-us</c:v>
                </c:pt>
                <c:pt idx="20">
                  <c:v>g01-us</c:v>
                </c:pt>
                <c:pt idx="21">
                  <c:v>g09-uc</c:v>
                </c:pt>
                <c:pt idx="22">
                  <c:v>g10-us</c:v>
                </c:pt>
                <c:pt idx="23">
                  <c:v>g11-uc</c:v>
                </c:pt>
                <c:pt idx="24">
                  <c:v>g13-uc</c:v>
                </c:pt>
              </c:strCache>
            </c:strRef>
          </c:cat>
          <c:val>
            <c:numRef>
              <c:f>'By-Process'!$N$4:$N$28</c:f>
              <c:numCache>
                <c:formatCode>0.00%</c:formatCode>
                <c:ptCount val="25"/>
                <c:pt idx="0">
                  <c:v>0.16666666666666669</c:v>
                </c:pt>
                <c:pt idx="1">
                  <c:v>0.61111111111111116</c:v>
                </c:pt>
                <c:pt idx="2">
                  <c:v>5.8823529411764719E-2</c:v>
                </c:pt>
                <c:pt idx="3">
                  <c:v>0.21739130434782605</c:v>
                </c:pt>
                <c:pt idx="4">
                  <c:v>0.3529411764705882</c:v>
                </c:pt>
                <c:pt idx="5">
                  <c:v>0.13636363636363638</c:v>
                </c:pt>
                <c:pt idx="6">
                  <c:v>0.28571428571428575</c:v>
                </c:pt>
                <c:pt idx="8">
                  <c:v>6.25E-2</c:v>
                </c:pt>
                <c:pt idx="9">
                  <c:v>0.27272727272727271</c:v>
                </c:pt>
                <c:pt idx="10">
                  <c:v>0.2857142857142857</c:v>
                </c:pt>
                <c:pt idx="11">
                  <c:v>0.5</c:v>
                </c:pt>
                <c:pt idx="12">
                  <c:v>0.33333333333333337</c:v>
                </c:pt>
                <c:pt idx="13">
                  <c:v>0.31818181818181823</c:v>
                </c:pt>
                <c:pt idx="14">
                  <c:v>0.52173913043478271</c:v>
                </c:pt>
                <c:pt idx="15">
                  <c:v>0.38095238095238093</c:v>
                </c:pt>
                <c:pt idx="16">
                  <c:v>0.39999999999999997</c:v>
                </c:pt>
                <c:pt idx="17">
                  <c:v>0.19999999999999996</c:v>
                </c:pt>
                <c:pt idx="18">
                  <c:v>0.45454545454545453</c:v>
                </c:pt>
                <c:pt idx="20">
                  <c:v>0.12</c:v>
                </c:pt>
                <c:pt idx="21">
                  <c:v>0.18181818181818182</c:v>
                </c:pt>
                <c:pt idx="22">
                  <c:v>0.26315789473684209</c:v>
                </c:pt>
                <c:pt idx="23">
                  <c:v>0.1428571428571429</c:v>
                </c:pt>
                <c:pt idx="24">
                  <c:v>6.8965517241379282E-2</c:v>
                </c:pt>
              </c:numCache>
            </c:numRef>
          </c:val>
          <c:extLst>
            <c:ext xmlns:c16="http://schemas.microsoft.com/office/drawing/2014/chart" uri="{C3380CC4-5D6E-409C-BE32-E72D297353CC}">
              <c16:uniqueId val="{00000004-8368-4BF8-A426-9858AFAD6D10}"/>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745321834215661E-2"/>
          <c:y val="7.7611111111111117E-2"/>
          <c:w val="0.85155869476225832"/>
          <c:h val="0.5973155555555556"/>
        </c:manualLayout>
      </c:layout>
      <c:barChart>
        <c:barDir val="bar"/>
        <c:grouping val="stacked"/>
        <c:varyColors val="0"/>
        <c:ser>
          <c:idx val="0"/>
          <c:order val="0"/>
          <c:tx>
            <c:strRef>
              <c:f>'By-Process'!$J$46</c:f>
              <c:strCache>
                <c:ptCount val="1"/>
                <c:pt idx="0">
                  <c:v>Omitted</c:v>
                </c:pt>
              </c:strCache>
            </c:strRef>
          </c:tx>
          <c:spPr>
            <a:solidFill>
              <a:srgbClr val="FF481D"/>
            </a:solidFill>
            <a:ln>
              <a:noFill/>
            </a:ln>
            <a:effectLst/>
          </c:spPr>
          <c:invertIfNegative val="0"/>
          <c:dLbls>
            <c:numFmt formatCode="#.0%;#.0%" sourceLinked="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'By-Process'!$J$47:$J$49</c:f>
              <c:numCache>
                <c:formatCode>0.00%</c:formatCode>
                <c:ptCount val="3"/>
                <c:pt idx="0">
                  <c:v>-0.26128738715512556</c:v>
                </c:pt>
                <c:pt idx="1">
                  <c:v>-0.33906306144448439</c:v>
                </c:pt>
                <c:pt idx="2">
                  <c:v>-0.13541883706130531</c:v>
                </c:pt>
              </c:numCache>
            </c:numRef>
          </c:val>
          <c:extLst>
            <c:ext xmlns:c16="http://schemas.microsoft.com/office/drawing/2014/chart" uri="{C3380CC4-5D6E-409C-BE32-E72D297353CC}">
              <c16:uniqueId val="{00000000-EC4E-44DB-B47D-F2D9F8EE2B4D}"/>
            </c:ext>
          </c:extLst>
        </c:ser>
        <c:ser>
          <c:idx val="1"/>
          <c:order val="1"/>
          <c:tx>
            <c:strRef>
              <c:f>'By-Process'!$K$46</c:f>
              <c:strCache>
                <c:ptCount val="1"/>
                <c:pt idx="0">
                  <c:v>Buffer</c:v>
                </c:pt>
              </c:strCache>
            </c:strRef>
          </c:tx>
          <c:spPr>
            <a:noFill/>
            <a:ln>
              <a:noFill/>
            </a:ln>
            <a:effectLst/>
          </c:spPr>
          <c:invertIfNegative val="0"/>
          <c:dLbls>
            <c:delete val="1"/>
          </c:dLbls>
          <c:cat>
            <c:strRef>
              <c:f>'By-Process'!$A$47:$A$49</c:f>
              <c:strCache>
                <c:ptCount val="3"/>
                <c:pt idx="0">
                  <c:v>None</c:v>
                </c:pt>
                <c:pt idx="1">
                  <c:v>Partial</c:v>
                </c:pt>
                <c:pt idx="2">
                  <c:v>Well</c:v>
                </c:pt>
              </c:strCache>
            </c:strRef>
          </c:cat>
          <c:val>
            <c:numRef>
              <c:f>'By-Process'!$K$47:$K$49</c:f>
              <c:numCache>
                <c:formatCode>0.00%</c:formatCode>
                <c:ptCount val="3"/>
                <c:pt idx="0">
                  <c:v>-0.73871261284487455</c:v>
                </c:pt>
                <c:pt idx="1">
                  <c:v>-0.66093693855551561</c:v>
                </c:pt>
                <c:pt idx="2">
                  <c:v>-0.8645811629386948</c:v>
                </c:pt>
              </c:numCache>
            </c:numRef>
          </c:val>
          <c:extLst>
            <c:ext xmlns:c16="http://schemas.microsoft.com/office/drawing/2014/chart" uri="{C3380CC4-5D6E-409C-BE32-E72D297353CC}">
              <c16:uniqueId val="{00000001-EC4E-44DB-B47D-F2D9F8EE2B4D}"/>
            </c:ext>
          </c:extLst>
        </c:ser>
        <c:ser>
          <c:idx val="2"/>
          <c:order val="2"/>
          <c:tx>
            <c:strRef>
              <c:f>'By-Process'!$L$46</c:f>
              <c:strCache>
                <c:ptCount val="1"/>
                <c:pt idx="0">
                  <c:v>Wrong-Rep</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'By-Process'!$L$47:$L$49</c:f>
              <c:numCache>
                <c:formatCode>0.00%</c:formatCode>
                <c:ptCount val="3"/>
                <c:pt idx="0">
                  <c:v>0.23393626225193634</c:v>
                </c:pt>
                <c:pt idx="1">
                  <c:v>0.19727897267422961</c:v>
                </c:pt>
                <c:pt idx="2">
                  <c:v>0.24802132028084836</c:v>
                </c:pt>
              </c:numCache>
            </c:numRef>
          </c:val>
          <c:extLst>
            <c:ext xmlns:c16="http://schemas.microsoft.com/office/drawing/2014/chart" uri="{C3380CC4-5D6E-409C-BE32-E72D297353CC}">
              <c16:uniqueId val="{00000002-EC4E-44DB-B47D-F2D9F8EE2B4D}"/>
            </c:ext>
          </c:extLst>
        </c:ser>
        <c:ser>
          <c:idx val="3"/>
          <c:order val="3"/>
          <c:tx>
            <c:strRef>
              <c:f>'By-Process'!$M$46</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'By-Process'!$M$47:$M$49</c:f>
              <c:numCache>
                <c:formatCode>0.00%</c:formatCode>
                <c:ptCount val="3"/>
                <c:pt idx="0">
                  <c:v>0.50477635059293813</c:v>
                </c:pt>
                <c:pt idx="1">
                  <c:v>0.46365796588128599</c:v>
                </c:pt>
                <c:pt idx="2">
                  <c:v>0.61655984265784625</c:v>
                </c:pt>
              </c:numCache>
            </c:numRef>
          </c:val>
          <c:extLst>
            <c:ext xmlns:c16="http://schemas.microsoft.com/office/drawing/2014/chart" uri="{C3380CC4-5D6E-409C-BE32-E72D297353CC}">
              <c16:uniqueId val="{00000003-EC4E-44DB-B47D-F2D9F8EE2B4D}"/>
            </c:ext>
          </c:extLst>
        </c:ser>
        <c:ser>
          <c:idx val="4"/>
          <c:order val="4"/>
          <c:tx>
            <c:strRef>
              <c:f>'By-Process'!$N$46</c:f>
              <c:strCache>
                <c:ptCount val="1"/>
                <c:pt idx="0">
                  <c:v>Buffer</c:v>
                </c:pt>
              </c:strCache>
            </c:strRef>
          </c:tx>
          <c:spPr>
            <a:noFill/>
            <a:ln>
              <a:noFill/>
            </a:ln>
            <a:effectLst/>
          </c:spPr>
          <c:invertIfNegative val="0"/>
          <c:dLbls>
            <c:delete val="1"/>
          </c:dLbls>
          <c:cat>
            <c:strRef>
              <c:f>'By-Process'!$A$47:$A$49</c:f>
              <c:strCache>
                <c:ptCount val="3"/>
                <c:pt idx="0">
                  <c:v>None</c:v>
                </c:pt>
                <c:pt idx="1">
                  <c:v>Partial</c:v>
                </c:pt>
                <c:pt idx="2">
                  <c:v>Well</c:v>
                </c:pt>
              </c:strCache>
            </c:strRef>
          </c:cat>
          <c:val>
            <c:numRef>
              <c:f>'By-Process'!$N$47:$N$49</c:f>
              <c:numCache>
                <c:formatCode>0.00%</c:formatCode>
                <c:ptCount val="3"/>
                <c:pt idx="0">
                  <c:v>0.26128738715512562</c:v>
                </c:pt>
                <c:pt idx="1">
                  <c:v>0.33906306144448439</c:v>
                </c:pt>
                <c:pt idx="2">
                  <c:v>0.13541883706130531</c:v>
                </c:pt>
              </c:numCache>
            </c:numRef>
          </c:val>
          <c:extLst>
            <c:ext xmlns:c16="http://schemas.microsoft.com/office/drawing/2014/chart" uri="{C3380CC4-5D6E-409C-BE32-E72D297353CC}">
              <c16:uniqueId val="{00000004-EC4E-44DB-B47D-F2D9F8EE2B4D}"/>
            </c:ext>
          </c:extLst>
        </c:ser>
        <c:dLbls>
          <c:dLblPos val="ctr"/>
          <c:showLegendKey val="0"/>
          <c:showVal val="1"/>
          <c:showCatName val="0"/>
          <c:showSerName val="0"/>
          <c:showPercent val="0"/>
          <c:showBubbleSize val="0"/>
        </c:dLbls>
        <c:gapWidth val="30"/>
        <c:overlap val="100"/>
        <c:axId val="1316405807"/>
        <c:axId val="1241845839"/>
      </c:barChart>
      <c:catAx>
        <c:axId val="1316405807"/>
        <c:scaling>
          <c:orientation val="maxMin"/>
        </c:scaling>
        <c:delete val="0"/>
        <c:axPos val="l"/>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41845839"/>
        <c:crosses val="autoZero"/>
        <c:auto val="1"/>
        <c:lblAlgn val="ctr"/>
        <c:lblOffset val="100"/>
        <c:noMultiLvlLbl val="0"/>
      </c:catAx>
      <c:valAx>
        <c:axId val="1241845839"/>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16405807"/>
        <c:crosses val="autoZero"/>
        <c:crossBetween val="between"/>
        <c:majorUnit val="0.30000000000000004"/>
        <c:minorUnit val="0.1"/>
      </c:valAx>
      <c:spPr>
        <a:noFill/>
        <a:ln>
          <a:noFill/>
        </a:ln>
        <a:effectLst/>
      </c:spPr>
    </c:plotArea>
    <c:legend>
      <c:legendPos val="b"/>
      <c:legendEntry>
        <c:idx val="1"/>
        <c:delete val="1"/>
      </c:legendEntry>
      <c:legendEntry>
        <c:idx val="4"/>
        <c:delete val="1"/>
      </c:legendEntry>
      <c:layout>
        <c:manualLayout>
          <c:xMode val="edge"/>
          <c:yMode val="edge"/>
          <c:x val="0.11078888888888887"/>
          <c:y val="0.80474504787914425"/>
          <c:w val="0.7656425925925926"/>
          <c:h val="0.1641269402288519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97500000000003E-2"/>
          <c:y val="8.0189444444444438E-2"/>
          <c:w val="0.8477600008736772"/>
          <c:h val="0.63570499999999996"/>
        </c:manualLayout>
      </c:layout>
      <c:barChart>
        <c:barDir val="bar"/>
        <c:grouping val="stacked"/>
        <c:varyColors val="0"/>
        <c:ser>
          <c:idx val="0"/>
          <c:order val="0"/>
          <c:tx>
            <c:strRef>
              <c:f>'By-Process'!$B$46</c:f>
              <c:strCache>
                <c:ptCount val="1"/>
                <c:pt idx="0">
                  <c:v>Wrong-Rep</c:v>
                </c:pt>
              </c:strCache>
            </c:strRef>
          </c:tx>
          <c:spPr>
            <a:solidFill>
              <a:schemeClr val="accent4"/>
            </a:solidFill>
            <a:ln>
              <a:noFill/>
            </a:ln>
            <a:effectLst/>
          </c:spPr>
          <c:invertIfNegative val="0"/>
          <c:dLbls>
            <c:dLbl>
              <c:idx val="0"/>
              <c:layout>
                <c:manualLayout>
                  <c:x val="2.3549678231660223E-2"/>
                  <c:y val="-3.4981792940839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B0-40CA-B094-B8F167A8D313}"/>
                </c:ext>
              </c:extLst>
            </c:dLbl>
            <c:dLbl>
              <c:idx val="1"/>
              <c:layout>
                <c:manualLayout>
                  <c:x val="1.9624731859716853E-2"/>
                  <c:y val="-2.62363447056295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B0-40CA-B094-B8F167A8D313}"/>
                </c:ext>
              </c:extLst>
            </c:dLbl>
            <c:dLbl>
              <c:idx val="2"/>
              <c:layout>
                <c:manualLayout>
                  <c:x val="1.5699785487773482E-2"/>
                  <c:y val="-3.498179294083945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B0-40CA-B094-B8F167A8D31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'By-Process'!$B$47:$B$49</c:f>
              <c:numCache>
                <c:formatCode>0.00%</c:formatCode>
                <c:ptCount val="3"/>
                <c:pt idx="0">
                  <c:v>-0.29186044433722452</c:v>
                </c:pt>
                <c:pt idx="1">
                  <c:v>-0.28986619441164896</c:v>
                </c:pt>
                <c:pt idx="2">
                  <c:v>-0.25507760595479895</c:v>
                </c:pt>
              </c:numCache>
            </c:numRef>
          </c:val>
          <c:extLst>
            <c:ext xmlns:c16="http://schemas.microsoft.com/office/drawing/2014/chart" uri="{C3380CC4-5D6E-409C-BE32-E72D297353CC}">
              <c16:uniqueId val="{00000003-35B0-40CA-B094-B8F167A8D313}"/>
            </c:ext>
          </c:extLst>
        </c:ser>
        <c:ser>
          <c:idx val="1"/>
          <c:order val="1"/>
          <c:tx>
            <c:strRef>
              <c:f>'By-Process'!$C$46</c:f>
              <c:strCache>
                <c:ptCount val="1"/>
                <c:pt idx="0">
                  <c:v>System-Or</c:v>
                </c:pt>
              </c:strCache>
            </c:strRef>
          </c:tx>
          <c:spPr>
            <a:solidFill>
              <a:schemeClr val="accent2"/>
            </a:solidFill>
            <a:ln>
              <a:noFill/>
            </a:ln>
            <a:effectLst/>
          </c:spPr>
          <c:invertIfNegative val="0"/>
          <c:dLbls>
            <c:dLbl>
              <c:idx val="0"/>
              <c:layout>
                <c:manualLayout>
                  <c:x val="7.8498927438867411E-3"/>
                  <c:y val="2.62363447056295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DB-423E-ABAB-18C34304D5B4}"/>
                </c:ext>
              </c:extLst>
            </c:dLbl>
            <c:dLbl>
              <c:idx val="1"/>
              <c:layout>
                <c:manualLayout>
                  <c:x val="3.9249463719433705E-3"/>
                  <c:y val="1.74908964704196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DB-423E-ABAB-18C34304D5B4}"/>
                </c:ext>
              </c:extLst>
            </c:dLbl>
            <c:dLbl>
              <c:idx val="2"/>
              <c:layout>
                <c:manualLayout>
                  <c:x val="0"/>
                  <c:y val="1.749089647041972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DB-423E-ABAB-18C34304D5B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'By-Process'!$C$47:$C$49</c:f>
              <c:numCache>
                <c:formatCode>0.00%</c:formatCode>
                <c:ptCount val="3"/>
                <c:pt idx="0">
                  <c:v>-5.4435107376283841E-2</c:v>
                </c:pt>
                <c:pt idx="1">
                  <c:v>-6.3459268004722555E-2</c:v>
                </c:pt>
                <c:pt idx="2">
                  <c:v>-6.4715985768617354E-2</c:v>
                </c:pt>
              </c:numCache>
            </c:numRef>
          </c:val>
          <c:extLst>
            <c:ext xmlns:c16="http://schemas.microsoft.com/office/drawing/2014/chart" uri="{C3380CC4-5D6E-409C-BE32-E72D297353CC}">
              <c16:uniqueId val="{00000004-35B0-40CA-B094-B8F167A8D313}"/>
            </c:ext>
          </c:extLst>
        </c:ser>
        <c:ser>
          <c:idx val="3"/>
          <c:order val="2"/>
          <c:tx>
            <c:strRef>
              <c:f>'By-Process'!$D$46</c:f>
              <c:strCache>
                <c:ptCount val="1"/>
                <c:pt idx="0">
                  <c:v>Buffer</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'By-Process'!$D$47:$D$49</c:f>
              <c:numCache>
                <c:formatCode>0.00%</c:formatCode>
                <c:ptCount val="3"/>
                <c:pt idx="0">
                  <c:v>-0.65370444828649166</c:v>
                </c:pt>
                <c:pt idx="1">
                  <c:v>-0.64667453758362847</c:v>
                </c:pt>
                <c:pt idx="2">
                  <c:v>-0.68020640827658363</c:v>
                </c:pt>
              </c:numCache>
            </c:numRef>
          </c:val>
          <c:extLst>
            <c:ext xmlns:c16="http://schemas.microsoft.com/office/drawing/2014/chart" uri="{C3380CC4-5D6E-409C-BE32-E72D297353CC}">
              <c16:uniqueId val="{0000000C-35B0-40CA-B094-B8F167A8D313}"/>
            </c:ext>
          </c:extLst>
        </c:ser>
        <c:ser>
          <c:idx val="2"/>
          <c:order val="3"/>
          <c:tx>
            <c:strRef>
              <c:f>'By-Process'!$E$46</c:f>
              <c:strCache>
                <c:ptCount val="1"/>
                <c:pt idx="0">
                  <c:v>Alignment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'By-Process'!$A$47:$A$49</c:f>
              <c:strCache>
                <c:ptCount val="3"/>
                <c:pt idx="0">
                  <c:v>None</c:v>
                </c:pt>
                <c:pt idx="1">
                  <c:v>Partial</c:v>
                </c:pt>
                <c:pt idx="2">
                  <c:v>Well</c:v>
                </c:pt>
              </c:strCache>
            </c:strRef>
          </c:cat>
          <c:val>
            <c:numRef>
              <c:f>'By-Process'!$E$47:$E$49</c:f>
              <c:numCache>
                <c:formatCode>0.00%</c:formatCode>
                <c:ptCount val="3"/>
                <c:pt idx="0">
                  <c:v>0.65370444828649166</c:v>
                </c:pt>
                <c:pt idx="1">
                  <c:v>0.64667453758362858</c:v>
                </c:pt>
                <c:pt idx="2">
                  <c:v>0.68020640827658363</c:v>
                </c:pt>
              </c:numCache>
            </c:numRef>
          </c:val>
          <c:extLst>
            <c:ext xmlns:c16="http://schemas.microsoft.com/office/drawing/2014/chart" uri="{C3380CC4-5D6E-409C-BE32-E72D297353CC}">
              <c16:uniqueId val="{00000001-3D93-4102-B88A-B69C79E6C507}"/>
            </c:ext>
          </c:extLst>
        </c:ser>
        <c:ser>
          <c:idx val="4"/>
          <c:order val="4"/>
          <c:tx>
            <c:strRef>
              <c:f>'By-Process'!$F$46</c:f>
              <c:strCache>
                <c:ptCount val="1"/>
                <c:pt idx="0">
                  <c:v>Buffer</c:v>
                </c:pt>
              </c:strCache>
            </c:strRef>
          </c:tx>
          <c:spPr>
            <a:noFill/>
            <a:ln>
              <a:noFill/>
            </a:ln>
            <a:effectLst/>
          </c:spPr>
          <c:invertIfNegative val="0"/>
          <c:dLbls>
            <c:delete val="1"/>
          </c:dLbls>
          <c:cat>
            <c:strRef>
              <c:f>'By-Process'!$A$47:$A$49</c:f>
              <c:strCache>
                <c:ptCount val="3"/>
                <c:pt idx="0">
                  <c:v>None</c:v>
                </c:pt>
                <c:pt idx="1">
                  <c:v>Partial</c:v>
                </c:pt>
                <c:pt idx="2">
                  <c:v>Well</c:v>
                </c:pt>
              </c:strCache>
            </c:strRef>
          </c:cat>
          <c:val>
            <c:numRef>
              <c:f>'By-Process'!$F$47:$F$49</c:f>
              <c:numCache>
                <c:formatCode>0.00%</c:formatCode>
                <c:ptCount val="3"/>
                <c:pt idx="0">
                  <c:v>0.34629555171350834</c:v>
                </c:pt>
                <c:pt idx="1">
                  <c:v>0.35332546241637147</c:v>
                </c:pt>
                <c:pt idx="2">
                  <c:v>0.31979359172341632</c:v>
                </c:pt>
              </c:numCache>
            </c:numRef>
          </c:val>
          <c:extLst>
            <c:ext xmlns:c16="http://schemas.microsoft.com/office/drawing/2014/chart" uri="{C3380CC4-5D6E-409C-BE32-E72D297353CC}">
              <c16:uniqueId val="{00000002-3D93-4102-B88A-B69C79E6C507}"/>
            </c:ext>
          </c:extLst>
        </c:ser>
        <c:dLbls>
          <c:dLblPos val="ctr"/>
          <c:showLegendKey val="0"/>
          <c:showVal val="1"/>
          <c:showCatName val="0"/>
          <c:showSerName val="0"/>
          <c:showPercent val="0"/>
          <c:showBubbleSize val="0"/>
        </c:dLbls>
        <c:gapWidth val="30"/>
        <c:overlap val="100"/>
        <c:axId val="1558887503"/>
        <c:axId val="1591838303"/>
      </c:barChart>
      <c:catAx>
        <c:axId val="1558887503"/>
        <c:scaling>
          <c:orientation val="maxMin"/>
        </c:scaling>
        <c:delete val="0"/>
        <c:axPos val="l"/>
        <c:numFmt formatCode="General" sourceLinked="1"/>
        <c:majorTickMark val="none"/>
        <c:minorTickMark val="none"/>
        <c:tickLblPos val="low"/>
        <c:spPr>
          <a:noFill/>
          <a:ln w="9525" cap="flat" cmpd="sng" algn="ctr">
            <a:noFill/>
            <a:round/>
          </a:ln>
          <a:effectLst/>
        </c:spPr>
        <c:txPr>
          <a:bodyPr rot="0" spcFirstLastPara="1" vertOverflow="ellipsis" wrap="square" anchor="ctr"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591838303"/>
        <c:crosses val="autoZero"/>
        <c:auto val="1"/>
        <c:lblAlgn val="ctr"/>
        <c:lblOffset val="100"/>
        <c:noMultiLvlLbl val="0"/>
      </c:catAx>
      <c:valAx>
        <c:axId val="1591838303"/>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58887503"/>
        <c:crosses val="autoZero"/>
        <c:crossBetween val="between"/>
        <c:majorUnit val="0.30000000000000004"/>
        <c:minorUnit val="0.1"/>
      </c:valAx>
      <c:spPr>
        <a:noFill/>
        <a:ln>
          <a:noFill/>
        </a:ln>
        <a:effectLst/>
      </c:spPr>
    </c:plotArea>
    <c:legend>
      <c:legendPos val="b"/>
      <c:legendEntry>
        <c:idx val="2"/>
        <c:delete val="1"/>
      </c:legendEntry>
      <c:legendEntry>
        <c:idx val="4"/>
        <c:delete val="1"/>
      </c:legendEntry>
      <c:layout>
        <c:manualLayout>
          <c:xMode val="edge"/>
          <c:yMode val="edge"/>
          <c:x val="5.0000123188664675E-2"/>
          <c:y val="0.84969671297033333"/>
          <c:w val="0.80883032196712401"/>
          <c:h val="0.1503034526211254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Validity by</a:t>
            </a:r>
            <a:r>
              <a:rPr lang="en-US" baseline="0"/>
              <a:t> exam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'By-Grade'!$B$3</c:f>
              <c:strCache>
                <c:ptCount val="1"/>
                <c:pt idx="0">
                  <c:v>Buffer</c:v>
                </c:pt>
              </c:strCache>
            </c:strRef>
          </c:tx>
          <c:spPr>
            <a:no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'By-Grade'!$B$4:$B$28</c:f>
              <c:numCache>
                <c:formatCode>0.00%</c:formatCode>
                <c:ptCount val="25"/>
                <c:pt idx="0">
                  <c:v>0.5</c:v>
                </c:pt>
                <c:pt idx="1">
                  <c:v>0.73333333333333339</c:v>
                </c:pt>
                <c:pt idx="2">
                  <c:v>0.41666666666666663</c:v>
                </c:pt>
                <c:pt idx="3">
                  <c:v>0.55000000000000004</c:v>
                </c:pt>
                <c:pt idx="4">
                  <c:v>1</c:v>
                </c:pt>
                <c:pt idx="5">
                  <c:v>0.66666666666666674</c:v>
                </c:pt>
                <c:pt idx="6">
                  <c:v>0.89473684210526316</c:v>
                </c:pt>
                <c:pt idx="8">
                  <c:v>0.5</c:v>
                </c:pt>
                <c:pt idx="9">
                  <c:v>0.5</c:v>
                </c:pt>
                <c:pt idx="10">
                  <c:v>0.78571428571428581</c:v>
                </c:pt>
                <c:pt idx="11">
                  <c:v>0.25</c:v>
                </c:pt>
                <c:pt idx="12">
                  <c:v>0.9285714285714286</c:v>
                </c:pt>
                <c:pt idx="13">
                  <c:v>0.77777777777777779</c:v>
                </c:pt>
                <c:pt idx="14">
                  <c:v>0.72727272727272729</c:v>
                </c:pt>
                <c:pt idx="15">
                  <c:v>0.54545454545454541</c:v>
                </c:pt>
                <c:pt idx="16">
                  <c:v>0.4</c:v>
                </c:pt>
                <c:pt idx="18">
                  <c:v>0.8666666666666667</c:v>
                </c:pt>
                <c:pt idx="19">
                  <c:v>0.47058823529411764</c:v>
                </c:pt>
                <c:pt idx="20">
                  <c:v>0.6428571428571429</c:v>
                </c:pt>
                <c:pt idx="21">
                  <c:v>0.81818181818181812</c:v>
                </c:pt>
                <c:pt idx="22">
                  <c:v>0.8</c:v>
                </c:pt>
                <c:pt idx="23">
                  <c:v>0.73684210526315796</c:v>
                </c:pt>
              </c:numCache>
            </c:numRef>
          </c:val>
          <c:extLst>
            <c:ext xmlns:c16="http://schemas.microsoft.com/office/drawing/2014/chart" uri="{C3380CC4-5D6E-409C-BE32-E72D297353CC}">
              <c16:uniqueId val="{00000000-EB8E-46C7-8B8D-4D02F9FAD378}"/>
            </c:ext>
          </c:extLst>
        </c:ser>
        <c:ser>
          <c:idx val="2"/>
          <c:order val="1"/>
          <c:tx>
            <c:strRef>
              <c:f>'By-Grade'!$C$3</c:f>
              <c:strCache>
                <c:ptCount val="1"/>
                <c:pt idx="0">
                  <c:v>System-Or</c:v>
                </c:pt>
              </c:strCache>
            </c:strRef>
          </c:tx>
          <c:spPr>
            <a:solidFill>
              <a:schemeClr val="accent2"/>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'By-Grade'!$C$4:$C$28</c:f>
              <c:numCache>
                <c:formatCode>0.00%</c:formatCode>
                <c:ptCount val="25"/>
                <c:pt idx="0">
                  <c:v>0</c:v>
                </c:pt>
                <c:pt idx="1">
                  <c:v>0</c:v>
                </c:pt>
                <c:pt idx="2">
                  <c:v>8.3333333333333329E-2</c:v>
                </c:pt>
                <c:pt idx="3">
                  <c:v>0.1</c:v>
                </c:pt>
                <c:pt idx="4">
                  <c:v>0</c:v>
                </c:pt>
                <c:pt idx="5">
                  <c:v>0</c:v>
                </c:pt>
                <c:pt idx="6">
                  <c:v>0</c:v>
                </c:pt>
                <c:pt idx="8">
                  <c:v>0.15384615384615385</c:v>
                </c:pt>
                <c:pt idx="9">
                  <c:v>0.16666666666666666</c:v>
                </c:pt>
                <c:pt idx="10">
                  <c:v>7.1428571428571425E-2</c:v>
                </c:pt>
                <c:pt idx="11">
                  <c:v>0</c:v>
                </c:pt>
                <c:pt idx="12">
                  <c:v>0</c:v>
                </c:pt>
                <c:pt idx="13">
                  <c:v>0</c:v>
                </c:pt>
                <c:pt idx="14">
                  <c:v>0</c:v>
                </c:pt>
                <c:pt idx="15">
                  <c:v>0.18181818181818182</c:v>
                </c:pt>
                <c:pt idx="16">
                  <c:v>0</c:v>
                </c:pt>
                <c:pt idx="18">
                  <c:v>0</c:v>
                </c:pt>
                <c:pt idx="19">
                  <c:v>5.8823529411764705E-2</c:v>
                </c:pt>
                <c:pt idx="20">
                  <c:v>0.2857142857142857</c:v>
                </c:pt>
                <c:pt idx="21">
                  <c:v>9.0909090909090912E-2</c:v>
                </c:pt>
                <c:pt idx="22">
                  <c:v>0</c:v>
                </c:pt>
                <c:pt idx="23">
                  <c:v>5.2631578947368418E-2</c:v>
                </c:pt>
              </c:numCache>
            </c:numRef>
          </c:val>
          <c:extLst>
            <c:ext xmlns:c16="http://schemas.microsoft.com/office/drawing/2014/chart" uri="{C3380CC4-5D6E-409C-BE32-E72D297353CC}">
              <c16:uniqueId val="{00000002-EB8E-46C7-8B8D-4D02F9FAD378}"/>
            </c:ext>
          </c:extLst>
        </c:ser>
        <c:ser>
          <c:idx val="3"/>
          <c:order val="2"/>
          <c:tx>
            <c:strRef>
              <c:f>'By-Grade'!$D$3</c:f>
              <c:strCache>
                <c:ptCount val="1"/>
                <c:pt idx="0">
                  <c:v>Wrong-Rep</c:v>
                </c:pt>
              </c:strCache>
            </c:strRef>
          </c:tx>
          <c:spPr>
            <a:solidFill>
              <a:schemeClr val="accent4"/>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'By-Grade'!$D$4:$D$28</c:f>
              <c:numCache>
                <c:formatCode>0.00%</c:formatCode>
                <c:ptCount val="25"/>
                <c:pt idx="0">
                  <c:v>0.5</c:v>
                </c:pt>
                <c:pt idx="1">
                  <c:v>0.26666666666666666</c:v>
                </c:pt>
                <c:pt idx="2">
                  <c:v>0.5</c:v>
                </c:pt>
                <c:pt idx="3">
                  <c:v>0.35</c:v>
                </c:pt>
                <c:pt idx="4">
                  <c:v>0</c:v>
                </c:pt>
                <c:pt idx="5">
                  <c:v>0.33333333333333331</c:v>
                </c:pt>
                <c:pt idx="6">
                  <c:v>0.10526315789473684</c:v>
                </c:pt>
                <c:pt idx="8">
                  <c:v>0.34615384615384615</c:v>
                </c:pt>
                <c:pt idx="9">
                  <c:v>0.33333333333333331</c:v>
                </c:pt>
                <c:pt idx="10">
                  <c:v>0.14285714285714285</c:v>
                </c:pt>
                <c:pt idx="11">
                  <c:v>0.75</c:v>
                </c:pt>
                <c:pt idx="12">
                  <c:v>7.1428571428571425E-2</c:v>
                </c:pt>
                <c:pt idx="13">
                  <c:v>0.22222222222222221</c:v>
                </c:pt>
                <c:pt idx="14">
                  <c:v>0.27272727272727271</c:v>
                </c:pt>
                <c:pt idx="15">
                  <c:v>0.27272727272727271</c:v>
                </c:pt>
                <c:pt idx="16">
                  <c:v>0.6</c:v>
                </c:pt>
                <c:pt idx="18">
                  <c:v>0.13333333333333333</c:v>
                </c:pt>
                <c:pt idx="19">
                  <c:v>0.47058823529411764</c:v>
                </c:pt>
                <c:pt idx="20">
                  <c:v>7.1428571428571425E-2</c:v>
                </c:pt>
                <c:pt idx="21">
                  <c:v>9.0909090909090912E-2</c:v>
                </c:pt>
                <c:pt idx="22">
                  <c:v>0.2</c:v>
                </c:pt>
                <c:pt idx="23">
                  <c:v>0.21052631578947367</c:v>
                </c:pt>
              </c:numCache>
            </c:numRef>
          </c:val>
          <c:extLst>
            <c:ext xmlns:c16="http://schemas.microsoft.com/office/drawing/2014/chart" uri="{C3380CC4-5D6E-409C-BE32-E72D297353CC}">
              <c16:uniqueId val="{00000003-EB8E-46C7-8B8D-4D02F9FAD378}"/>
            </c:ext>
          </c:extLst>
        </c:ser>
        <c:ser>
          <c:idx val="4"/>
          <c:order val="3"/>
          <c:tx>
            <c:strRef>
              <c:f>'By-Grade'!$E$3</c:f>
              <c:strCache>
                <c:ptCount val="1"/>
                <c:pt idx="0">
                  <c:v>Alignment</c:v>
                </c:pt>
              </c:strCache>
            </c:strRef>
          </c:tx>
          <c:spPr>
            <a:solidFill>
              <a:schemeClr val="accent6"/>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'By-Grade'!$E$4:$E$28</c:f>
              <c:numCache>
                <c:formatCode>0.00%</c:formatCode>
                <c:ptCount val="25"/>
                <c:pt idx="0">
                  <c:v>0.5</c:v>
                </c:pt>
                <c:pt idx="1">
                  <c:v>0.73333333333333328</c:v>
                </c:pt>
                <c:pt idx="2">
                  <c:v>0.41666666666666669</c:v>
                </c:pt>
                <c:pt idx="3">
                  <c:v>0.55000000000000004</c:v>
                </c:pt>
                <c:pt idx="4">
                  <c:v>1</c:v>
                </c:pt>
                <c:pt idx="5">
                  <c:v>0.66666666666666663</c:v>
                </c:pt>
                <c:pt idx="6">
                  <c:v>0.89473684210526316</c:v>
                </c:pt>
                <c:pt idx="8">
                  <c:v>0.5</c:v>
                </c:pt>
                <c:pt idx="9">
                  <c:v>0.5</c:v>
                </c:pt>
                <c:pt idx="10">
                  <c:v>0.7857142857142857</c:v>
                </c:pt>
                <c:pt idx="11">
                  <c:v>0.25</c:v>
                </c:pt>
                <c:pt idx="12">
                  <c:v>0.9285714285714286</c:v>
                </c:pt>
                <c:pt idx="13">
                  <c:v>0.77777777777777779</c:v>
                </c:pt>
                <c:pt idx="14">
                  <c:v>0.72727272727272729</c:v>
                </c:pt>
                <c:pt idx="15">
                  <c:v>0.54545454545454541</c:v>
                </c:pt>
                <c:pt idx="16">
                  <c:v>0.4</c:v>
                </c:pt>
                <c:pt idx="18">
                  <c:v>0.8666666666666667</c:v>
                </c:pt>
                <c:pt idx="19">
                  <c:v>0.47058823529411764</c:v>
                </c:pt>
                <c:pt idx="20">
                  <c:v>0.6428571428571429</c:v>
                </c:pt>
                <c:pt idx="21">
                  <c:v>0.81818181818181823</c:v>
                </c:pt>
                <c:pt idx="22">
                  <c:v>0.8</c:v>
                </c:pt>
                <c:pt idx="23">
                  <c:v>0.73684210526315785</c:v>
                </c:pt>
              </c:numCache>
            </c:numRef>
          </c:val>
          <c:extLst>
            <c:ext xmlns:c16="http://schemas.microsoft.com/office/drawing/2014/chart" uri="{C3380CC4-5D6E-409C-BE32-E72D297353CC}">
              <c16:uniqueId val="{00000004-EB8E-46C7-8B8D-4D02F9FAD378}"/>
            </c:ext>
          </c:extLst>
        </c:ser>
        <c:ser>
          <c:idx val="5"/>
          <c:order val="4"/>
          <c:tx>
            <c:strRef>
              <c:f>'By-Grade'!$F$3</c:f>
              <c:strCache>
                <c:ptCount val="1"/>
                <c:pt idx="0">
                  <c:v>Buffer</c:v>
                </c:pt>
              </c:strCache>
            </c:strRef>
          </c:tx>
          <c:spPr>
            <a:no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'By-Grade'!$F$4:$F$28</c:f>
              <c:numCache>
                <c:formatCode>0.00%</c:formatCode>
                <c:ptCount val="25"/>
                <c:pt idx="0">
                  <c:v>0.5</c:v>
                </c:pt>
                <c:pt idx="1">
                  <c:v>0.26666666666666672</c:v>
                </c:pt>
                <c:pt idx="2">
                  <c:v>0.58333333333333326</c:v>
                </c:pt>
                <c:pt idx="3">
                  <c:v>0.44999999999999996</c:v>
                </c:pt>
                <c:pt idx="4">
                  <c:v>0</c:v>
                </c:pt>
                <c:pt idx="5">
                  <c:v>0.33333333333333337</c:v>
                </c:pt>
                <c:pt idx="6">
                  <c:v>0.10526315789473684</c:v>
                </c:pt>
                <c:pt idx="8">
                  <c:v>0.5</c:v>
                </c:pt>
                <c:pt idx="9">
                  <c:v>0.5</c:v>
                </c:pt>
                <c:pt idx="10">
                  <c:v>0.2142857142857143</c:v>
                </c:pt>
                <c:pt idx="11">
                  <c:v>0.75</c:v>
                </c:pt>
                <c:pt idx="12">
                  <c:v>7.1428571428571397E-2</c:v>
                </c:pt>
                <c:pt idx="13">
                  <c:v>0.22222222222222221</c:v>
                </c:pt>
                <c:pt idx="14">
                  <c:v>0.27272727272727271</c:v>
                </c:pt>
                <c:pt idx="15">
                  <c:v>0.45454545454545459</c:v>
                </c:pt>
                <c:pt idx="16">
                  <c:v>0.6</c:v>
                </c:pt>
                <c:pt idx="18">
                  <c:v>0.1333333333333333</c:v>
                </c:pt>
                <c:pt idx="19">
                  <c:v>0.52941176470588236</c:v>
                </c:pt>
                <c:pt idx="20">
                  <c:v>0.3571428571428571</c:v>
                </c:pt>
                <c:pt idx="21">
                  <c:v>0.18181818181818177</c:v>
                </c:pt>
                <c:pt idx="22">
                  <c:v>0.19999999999999996</c:v>
                </c:pt>
                <c:pt idx="23">
                  <c:v>0.26315789473684215</c:v>
                </c:pt>
              </c:numCache>
            </c:numRef>
          </c:val>
          <c:extLst>
            <c:ext xmlns:c16="http://schemas.microsoft.com/office/drawing/2014/chart" uri="{C3380CC4-5D6E-409C-BE32-E72D297353CC}">
              <c16:uniqueId val="{00000005-EB8E-46C7-8B8D-4D02F9FAD378}"/>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Completeness by</a:t>
            </a:r>
            <a:r>
              <a:rPr lang="en-US" baseline="0"/>
              <a:t> notation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'By-Grade'!$J$3</c:f>
              <c:strCache>
                <c:ptCount val="1"/>
                <c:pt idx="0">
                  <c:v>Buffer</c:v>
                </c:pt>
              </c:strCache>
            </c:strRef>
          </c:tx>
          <c:spPr>
            <a:no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'By-Grade'!$J$4:$J$28</c:f>
              <c:numCache>
                <c:formatCode>0.00%</c:formatCode>
                <c:ptCount val="25"/>
                <c:pt idx="0">
                  <c:v>0.72727272727272729</c:v>
                </c:pt>
                <c:pt idx="1">
                  <c:v>0.7142857142857143</c:v>
                </c:pt>
                <c:pt idx="2">
                  <c:v>0.47826086956521741</c:v>
                </c:pt>
                <c:pt idx="3">
                  <c:v>0.78260869565217395</c:v>
                </c:pt>
                <c:pt idx="4">
                  <c:v>0.8</c:v>
                </c:pt>
                <c:pt idx="5">
                  <c:v>0.54545454545454541</c:v>
                </c:pt>
                <c:pt idx="6">
                  <c:v>0.86363636363636365</c:v>
                </c:pt>
                <c:pt idx="8">
                  <c:v>0.88</c:v>
                </c:pt>
                <c:pt idx="9">
                  <c:v>0.9375</c:v>
                </c:pt>
                <c:pt idx="10">
                  <c:v>0.61904761904761907</c:v>
                </c:pt>
                <c:pt idx="11">
                  <c:v>0.6</c:v>
                </c:pt>
                <c:pt idx="12">
                  <c:v>0.73684210526315796</c:v>
                </c:pt>
                <c:pt idx="13">
                  <c:v>0.85714285714285721</c:v>
                </c:pt>
                <c:pt idx="14">
                  <c:v>0.64705882352941169</c:v>
                </c:pt>
                <c:pt idx="15">
                  <c:v>0.93103448275862066</c:v>
                </c:pt>
                <c:pt idx="16">
                  <c:v>0.7142857142857143</c:v>
                </c:pt>
                <c:pt idx="18">
                  <c:v>0.83333333333333337</c:v>
                </c:pt>
                <c:pt idx="19">
                  <c:v>0.94117647058823528</c:v>
                </c:pt>
                <c:pt idx="20">
                  <c:v>0.5</c:v>
                </c:pt>
                <c:pt idx="21">
                  <c:v>0.66666666666666674</c:v>
                </c:pt>
                <c:pt idx="22">
                  <c:v>0.68181818181818188</c:v>
                </c:pt>
                <c:pt idx="23">
                  <c:v>0.81818181818181812</c:v>
                </c:pt>
              </c:numCache>
            </c:numRef>
          </c:val>
          <c:extLst>
            <c:ext xmlns:c16="http://schemas.microsoft.com/office/drawing/2014/chart" uri="{C3380CC4-5D6E-409C-BE32-E72D297353CC}">
              <c16:uniqueId val="{00000000-799B-4624-BCDD-22F17E051804}"/>
            </c:ext>
          </c:extLst>
        </c:ser>
        <c:ser>
          <c:idx val="1"/>
          <c:order val="1"/>
          <c:tx>
            <c:strRef>
              <c:f>'By-Grade'!$K$3</c:f>
              <c:strCache>
                <c:ptCount val="1"/>
                <c:pt idx="0">
                  <c:v>Omitted</c:v>
                </c:pt>
              </c:strCache>
            </c:strRef>
          </c:tx>
          <c:spPr>
            <a:solidFill>
              <a:srgbClr val="FF0000"/>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'By-Grade'!$K$4:$K$28</c:f>
              <c:numCache>
                <c:formatCode>0.00%</c:formatCode>
                <c:ptCount val="25"/>
                <c:pt idx="0">
                  <c:v>0.27272727272727271</c:v>
                </c:pt>
                <c:pt idx="1">
                  <c:v>0.2857142857142857</c:v>
                </c:pt>
                <c:pt idx="2">
                  <c:v>0.52173913043478259</c:v>
                </c:pt>
                <c:pt idx="3">
                  <c:v>0.21739130434782608</c:v>
                </c:pt>
                <c:pt idx="4">
                  <c:v>0.2</c:v>
                </c:pt>
                <c:pt idx="5">
                  <c:v>0.45454545454545453</c:v>
                </c:pt>
                <c:pt idx="6">
                  <c:v>0.13636363636363635</c:v>
                </c:pt>
                <c:pt idx="8">
                  <c:v>0.12</c:v>
                </c:pt>
                <c:pt idx="9">
                  <c:v>6.25E-2</c:v>
                </c:pt>
                <c:pt idx="10">
                  <c:v>0.38095238095238093</c:v>
                </c:pt>
                <c:pt idx="11">
                  <c:v>0.4</c:v>
                </c:pt>
                <c:pt idx="12">
                  <c:v>0.26315789473684209</c:v>
                </c:pt>
                <c:pt idx="13">
                  <c:v>0.14285714285714285</c:v>
                </c:pt>
                <c:pt idx="14">
                  <c:v>0.35294117647058826</c:v>
                </c:pt>
                <c:pt idx="15">
                  <c:v>6.8965517241379309E-2</c:v>
                </c:pt>
                <c:pt idx="16">
                  <c:v>0.2857142857142857</c:v>
                </c:pt>
                <c:pt idx="18">
                  <c:v>0.16666666666666666</c:v>
                </c:pt>
                <c:pt idx="19">
                  <c:v>5.8823529411764705E-2</c:v>
                </c:pt>
                <c:pt idx="20">
                  <c:v>0.5</c:v>
                </c:pt>
                <c:pt idx="21">
                  <c:v>0.33333333333333331</c:v>
                </c:pt>
                <c:pt idx="22">
                  <c:v>0.31818181818181818</c:v>
                </c:pt>
                <c:pt idx="23">
                  <c:v>0.18181818181818182</c:v>
                </c:pt>
              </c:numCache>
            </c:numRef>
          </c:val>
          <c:extLst>
            <c:ext xmlns:c16="http://schemas.microsoft.com/office/drawing/2014/chart" uri="{C3380CC4-5D6E-409C-BE32-E72D297353CC}">
              <c16:uniqueId val="{00000001-799B-4624-BCDD-22F17E051804}"/>
            </c:ext>
          </c:extLst>
        </c:ser>
        <c:ser>
          <c:idx val="2"/>
          <c:order val="2"/>
          <c:tx>
            <c:strRef>
              <c:f>'By-Grade'!$L$3</c:f>
              <c:strCache>
                <c:ptCount val="1"/>
                <c:pt idx="0">
                  <c:v>Wrong-Rep</c:v>
                </c:pt>
              </c:strCache>
            </c:strRef>
          </c:tx>
          <c:spPr>
            <a:solidFill>
              <a:schemeClr val="accent4"/>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'By-Grade'!$L$4:$L$28</c:f>
              <c:numCache>
                <c:formatCode>0.00%</c:formatCode>
                <c:ptCount val="25"/>
                <c:pt idx="0">
                  <c:v>0.36363636363636365</c:v>
                </c:pt>
                <c:pt idx="1">
                  <c:v>0.19047619047619047</c:v>
                </c:pt>
                <c:pt idx="2">
                  <c:v>0.2608695652173913</c:v>
                </c:pt>
                <c:pt idx="3">
                  <c:v>0.30434782608695654</c:v>
                </c:pt>
                <c:pt idx="4">
                  <c:v>0</c:v>
                </c:pt>
                <c:pt idx="5">
                  <c:v>0.18181818181818182</c:v>
                </c:pt>
                <c:pt idx="6">
                  <c:v>9.0909090909090912E-2</c:v>
                </c:pt>
                <c:pt idx="8">
                  <c:v>0.36</c:v>
                </c:pt>
                <c:pt idx="9">
                  <c:v>0.375</c:v>
                </c:pt>
                <c:pt idx="10">
                  <c:v>9.5238095238095233E-2</c:v>
                </c:pt>
                <c:pt idx="11">
                  <c:v>0.45</c:v>
                </c:pt>
                <c:pt idx="12">
                  <c:v>5.2631578947368418E-2</c:v>
                </c:pt>
                <c:pt idx="13">
                  <c:v>0.19047619047619047</c:v>
                </c:pt>
                <c:pt idx="14">
                  <c:v>0.17647058823529413</c:v>
                </c:pt>
                <c:pt idx="15">
                  <c:v>0.31034482758620691</c:v>
                </c:pt>
                <c:pt idx="16">
                  <c:v>0.42857142857142855</c:v>
                </c:pt>
                <c:pt idx="18">
                  <c:v>0.1111111111111111</c:v>
                </c:pt>
                <c:pt idx="19">
                  <c:v>0.47058823529411764</c:v>
                </c:pt>
                <c:pt idx="20">
                  <c:v>0.05</c:v>
                </c:pt>
                <c:pt idx="21">
                  <c:v>6.6666666666666666E-2</c:v>
                </c:pt>
                <c:pt idx="22">
                  <c:v>0.13636363636363635</c:v>
                </c:pt>
                <c:pt idx="23">
                  <c:v>0.18181818181818182</c:v>
                </c:pt>
              </c:numCache>
            </c:numRef>
          </c:val>
          <c:extLst>
            <c:ext xmlns:c16="http://schemas.microsoft.com/office/drawing/2014/chart" uri="{C3380CC4-5D6E-409C-BE32-E72D297353CC}">
              <c16:uniqueId val="{00000002-799B-4624-BCDD-22F17E051804}"/>
            </c:ext>
          </c:extLst>
        </c:ser>
        <c:ser>
          <c:idx val="3"/>
          <c:order val="3"/>
          <c:tx>
            <c:strRef>
              <c:f>'By-Grade'!$M$3</c:f>
              <c:strCache>
                <c:ptCount val="1"/>
                <c:pt idx="0">
                  <c:v>Alignment</c:v>
                </c:pt>
              </c:strCache>
            </c:strRef>
          </c:tx>
          <c:spPr>
            <a:solidFill>
              <a:schemeClr val="accent6"/>
            </a:solid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'By-Grade'!$M$4:$M$28</c:f>
              <c:numCache>
                <c:formatCode>0.00%</c:formatCode>
                <c:ptCount val="25"/>
                <c:pt idx="0">
                  <c:v>0.36363636363636365</c:v>
                </c:pt>
                <c:pt idx="1">
                  <c:v>0.52380952380952384</c:v>
                </c:pt>
                <c:pt idx="2">
                  <c:v>0.21739130434782608</c:v>
                </c:pt>
                <c:pt idx="3">
                  <c:v>0.47826086956521741</c:v>
                </c:pt>
                <c:pt idx="4">
                  <c:v>0.8</c:v>
                </c:pt>
                <c:pt idx="5">
                  <c:v>0.36363636363636365</c:v>
                </c:pt>
                <c:pt idx="6">
                  <c:v>0.77272727272727271</c:v>
                </c:pt>
                <c:pt idx="8">
                  <c:v>0.52</c:v>
                </c:pt>
                <c:pt idx="9">
                  <c:v>0.5625</c:v>
                </c:pt>
                <c:pt idx="10">
                  <c:v>0.52380952380952384</c:v>
                </c:pt>
                <c:pt idx="11">
                  <c:v>0.15</c:v>
                </c:pt>
                <c:pt idx="12">
                  <c:v>0.68421052631578949</c:v>
                </c:pt>
                <c:pt idx="13">
                  <c:v>0.66666666666666663</c:v>
                </c:pt>
                <c:pt idx="14">
                  <c:v>0.47058823529411764</c:v>
                </c:pt>
                <c:pt idx="15">
                  <c:v>0.62068965517241381</c:v>
                </c:pt>
                <c:pt idx="16">
                  <c:v>0.2857142857142857</c:v>
                </c:pt>
                <c:pt idx="18">
                  <c:v>0.72222222222222221</c:v>
                </c:pt>
                <c:pt idx="19">
                  <c:v>0.47058823529411764</c:v>
                </c:pt>
                <c:pt idx="20">
                  <c:v>0.45</c:v>
                </c:pt>
                <c:pt idx="21">
                  <c:v>0.6</c:v>
                </c:pt>
                <c:pt idx="22">
                  <c:v>0.54545454545454541</c:v>
                </c:pt>
                <c:pt idx="23">
                  <c:v>0.63636363636363635</c:v>
                </c:pt>
              </c:numCache>
            </c:numRef>
          </c:val>
          <c:extLst>
            <c:ext xmlns:c16="http://schemas.microsoft.com/office/drawing/2014/chart" uri="{C3380CC4-5D6E-409C-BE32-E72D297353CC}">
              <c16:uniqueId val="{00000003-799B-4624-BCDD-22F17E051804}"/>
            </c:ext>
          </c:extLst>
        </c:ser>
        <c:ser>
          <c:idx val="4"/>
          <c:order val="4"/>
          <c:tx>
            <c:strRef>
              <c:f>'By-Grade'!$N$3</c:f>
              <c:strCache>
                <c:ptCount val="1"/>
                <c:pt idx="0">
                  <c:v>Buffer</c:v>
                </c:pt>
              </c:strCache>
            </c:strRef>
          </c:tx>
          <c:spPr>
            <a:noFill/>
            <a:ln>
              <a:noFill/>
            </a:ln>
            <a:effectLst/>
          </c:spPr>
          <c:invertIfNegative val="0"/>
          <c:cat>
            <c:strRef>
              <c:f>'By-Grade'!$A$4:$A$28</c:f>
              <c:strCache>
                <c:ptCount val="24"/>
                <c:pt idx="0">
                  <c:v>g02-us</c:v>
                </c:pt>
                <c:pt idx="1">
                  <c:v>g04-us</c:v>
                </c:pt>
                <c:pt idx="2">
                  <c:v>g07-uc</c:v>
                </c:pt>
                <c:pt idx="3">
                  <c:v>g08-uc</c:v>
                </c:pt>
                <c:pt idx="4">
                  <c:v>g10-uc</c:v>
                </c:pt>
                <c:pt idx="5">
                  <c:v>g11-us</c:v>
                </c:pt>
                <c:pt idx="6">
                  <c:v>g14-us</c:v>
                </c:pt>
                <c:pt idx="8">
                  <c:v>g01-us</c:v>
                </c:pt>
                <c:pt idx="9">
                  <c:v>g02-uc</c:v>
                </c:pt>
                <c:pt idx="10">
                  <c:v>g08-us</c:v>
                </c:pt>
                <c:pt idx="11">
                  <c:v>g09-us</c:v>
                </c:pt>
                <c:pt idx="12">
                  <c:v>g10-us</c:v>
                </c:pt>
                <c:pt idx="13">
                  <c:v>g11-uc</c:v>
                </c:pt>
                <c:pt idx="14">
                  <c:v>g12-us</c:v>
                </c:pt>
                <c:pt idx="15">
                  <c:v>g13-uc</c:v>
                </c:pt>
                <c:pt idx="16">
                  <c:v>g15-uc</c:v>
                </c:pt>
                <c:pt idx="18">
                  <c:v>g03-uc</c:v>
                </c:pt>
                <c:pt idx="19">
                  <c:v>g05-uc</c:v>
                </c:pt>
                <c:pt idx="20">
                  <c:v>g05-us</c:v>
                </c:pt>
                <c:pt idx="21">
                  <c:v>g06-uc</c:v>
                </c:pt>
                <c:pt idx="22">
                  <c:v>g06-us</c:v>
                </c:pt>
                <c:pt idx="23">
                  <c:v>g09-uc</c:v>
                </c:pt>
              </c:strCache>
            </c:strRef>
          </c:cat>
          <c:val>
            <c:numRef>
              <c:f>'By-Grade'!$N$4:$N$28</c:f>
              <c:numCache>
                <c:formatCode>0.00%</c:formatCode>
                <c:ptCount val="25"/>
                <c:pt idx="0">
                  <c:v>0.27272727272727271</c:v>
                </c:pt>
                <c:pt idx="1">
                  <c:v>0.2857142857142857</c:v>
                </c:pt>
                <c:pt idx="2">
                  <c:v>0.52173913043478271</c:v>
                </c:pt>
                <c:pt idx="3">
                  <c:v>0.21739130434782605</c:v>
                </c:pt>
                <c:pt idx="4">
                  <c:v>0.19999999999999996</c:v>
                </c:pt>
                <c:pt idx="5">
                  <c:v>0.45454545454545453</c:v>
                </c:pt>
                <c:pt idx="6">
                  <c:v>0.13636363636363638</c:v>
                </c:pt>
                <c:pt idx="8">
                  <c:v>0.12</c:v>
                </c:pt>
                <c:pt idx="9">
                  <c:v>6.25E-2</c:v>
                </c:pt>
                <c:pt idx="10">
                  <c:v>0.38095238095238093</c:v>
                </c:pt>
                <c:pt idx="11">
                  <c:v>0.39999999999999997</c:v>
                </c:pt>
                <c:pt idx="12">
                  <c:v>0.26315789473684209</c:v>
                </c:pt>
                <c:pt idx="13">
                  <c:v>0.1428571428571429</c:v>
                </c:pt>
                <c:pt idx="14">
                  <c:v>0.3529411764705882</c:v>
                </c:pt>
                <c:pt idx="15">
                  <c:v>6.8965517241379282E-2</c:v>
                </c:pt>
                <c:pt idx="16">
                  <c:v>0.28571428571428575</c:v>
                </c:pt>
                <c:pt idx="18">
                  <c:v>0.16666666666666669</c:v>
                </c:pt>
                <c:pt idx="19">
                  <c:v>5.8823529411764719E-2</c:v>
                </c:pt>
                <c:pt idx="20">
                  <c:v>0.5</c:v>
                </c:pt>
                <c:pt idx="21">
                  <c:v>0.33333333333333337</c:v>
                </c:pt>
                <c:pt idx="22">
                  <c:v>0.31818181818181823</c:v>
                </c:pt>
                <c:pt idx="23">
                  <c:v>0.18181818181818182</c:v>
                </c:pt>
              </c:numCache>
            </c:numRef>
          </c:val>
          <c:extLst>
            <c:ext xmlns:c16="http://schemas.microsoft.com/office/drawing/2014/chart" uri="{C3380CC4-5D6E-409C-BE32-E72D297353CC}">
              <c16:uniqueId val="{00000004-799B-4624-BCDD-22F17E051804}"/>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745321834215661E-2"/>
          <c:y val="7.7611111111111117E-2"/>
          <c:w val="0.85155869476225832"/>
          <c:h val="0.5973155555555556"/>
        </c:manualLayout>
      </c:layout>
      <c:barChart>
        <c:barDir val="bar"/>
        <c:grouping val="stacked"/>
        <c:varyColors val="0"/>
        <c:ser>
          <c:idx val="0"/>
          <c:order val="0"/>
          <c:tx>
            <c:strRef>
              <c:f>'By-Grade'!$J$46</c:f>
              <c:strCache>
                <c:ptCount val="1"/>
                <c:pt idx="0">
                  <c:v>Omitted</c:v>
                </c:pt>
              </c:strCache>
            </c:strRef>
          </c:tx>
          <c:spPr>
            <a:solidFill>
              <a:srgbClr val="FF481D"/>
            </a:solidFill>
            <a:ln>
              <a:noFill/>
            </a:ln>
            <a:effectLst/>
          </c:spPr>
          <c:invertIfNegative val="0"/>
          <c:dLbls>
            <c:numFmt formatCode="#.0%;#.0%" sourceLinked="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'By-Grade'!$J$47:$J$49</c:f>
              <c:numCache>
                <c:formatCode>0.00%</c:formatCode>
                <c:ptCount val="3"/>
                <c:pt idx="0">
                  <c:v>-0.2983544405904654</c:v>
                </c:pt>
                <c:pt idx="1">
                  <c:v>-0.23078759977473545</c:v>
                </c:pt>
                <c:pt idx="2">
                  <c:v>-0.25980392156862747</c:v>
                </c:pt>
              </c:numCache>
            </c:numRef>
          </c:val>
          <c:extLst>
            <c:ext xmlns:c16="http://schemas.microsoft.com/office/drawing/2014/chart" uri="{C3380CC4-5D6E-409C-BE32-E72D297353CC}">
              <c16:uniqueId val="{00000000-8EC6-4B0B-A53D-114CD64F0D1B}"/>
            </c:ext>
          </c:extLst>
        </c:ser>
        <c:ser>
          <c:idx val="1"/>
          <c:order val="1"/>
          <c:tx>
            <c:strRef>
              <c:f>'By-Grade'!$K$46</c:f>
              <c:strCache>
                <c:ptCount val="1"/>
                <c:pt idx="0">
                  <c:v>Buffer</c:v>
                </c:pt>
              </c:strCache>
            </c:strRef>
          </c:tx>
          <c:spPr>
            <a:noFill/>
            <a:ln>
              <a:noFill/>
            </a:ln>
            <a:effectLst/>
          </c:spPr>
          <c:invertIfNegative val="0"/>
          <c:dLbls>
            <c:delete val="1"/>
          </c:dLbls>
          <c:cat>
            <c:strRef>
              <c:f>'By-Grade'!$A$47:$A$49</c:f>
              <c:strCache>
                <c:ptCount val="3"/>
                <c:pt idx="0">
                  <c:v>Low</c:v>
                </c:pt>
                <c:pt idx="1">
                  <c:v>Medium</c:v>
                </c:pt>
                <c:pt idx="2">
                  <c:v>High</c:v>
                </c:pt>
              </c:strCache>
            </c:strRef>
          </c:cat>
          <c:val>
            <c:numRef>
              <c:f>'By-Grade'!$K$47:$K$49</c:f>
              <c:numCache>
                <c:formatCode>0.00%</c:formatCode>
                <c:ptCount val="3"/>
                <c:pt idx="0">
                  <c:v>-0.70164555940953455</c:v>
                </c:pt>
                <c:pt idx="1">
                  <c:v>-0.76921240022526449</c:v>
                </c:pt>
                <c:pt idx="2">
                  <c:v>-0.74019607843137258</c:v>
                </c:pt>
              </c:numCache>
            </c:numRef>
          </c:val>
          <c:extLst>
            <c:ext xmlns:c16="http://schemas.microsoft.com/office/drawing/2014/chart" uri="{C3380CC4-5D6E-409C-BE32-E72D297353CC}">
              <c16:uniqueId val="{00000001-8EC6-4B0B-A53D-114CD64F0D1B}"/>
            </c:ext>
          </c:extLst>
        </c:ser>
        <c:ser>
          <c:idx val="2"/>
          <c:order val="2"/>
          <c:tx>
            <c:strRef>
              <c:f>'By-Grade'!$L$46</c:f>
              <c:strCache>
                <c:ptCount val="1"/>
                <c:pt idx="0">
                  <c:v>Wrong-Rep</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'By-Grade'!$L$47:$L$49</c:f>
              <c:numCache>
                <c:formatCode>0.00%</c:formatCode>
                <c:ptCount val="3"/>
                <c:pt idx="0">
                  <c:v>0.19886531687773923</c:v>
                </c:pt>
                <c:pt idx="1">
                  <c:v>0.27097030100606484</c:v>
                </c:pt>
                <c:pt idx="2">
                  <c:v>0.16942463854228559</c:v>
                </c:pt>
              </c:numCache>
            </c:numRef>
          </c:val>
          <c:extLst>
            <c:ext xmlns:c16="http://schemas.microsoft.com/office/drawing/2014/chart" uri="{C3380CC4-5D6E-409C-BE32-E72D297353CC}">
              <c16:uniqueId val="{00000002-8EC6-4B0B-A53D-114CD64F0D1B}"/>
            </c:ext>
          </c:extLst>
        </c:ser>
        <c:ser>
          <c:idx val="3"/>
          <c:order val="3"/>
          <c:tx>
            <c:strRef>
              <c:f>'By-Grade'!$M$46</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'By-Grade'!$M$47:$M$49</c:f>
              <c:numCache>
                <c:formatCode>0.00%</c:formatCode>
                <c:ptCount val="3"/>
                <c:pt idx="0">
                  <c:v>0.50278024253179532</c:v>
                </c:pt>
                <c:pt idx="1">
                  <c:v>0.49824209921919965</c:v>
                </c:pt>
                <c:pt idx="2">
                  <c:v>0.57077143988908696</c:v>
                </c:pt>
              </c:numCache>
            </c:numRef>
          </c:val>
          <c:extLst>
            <c:ext xmlns:c16="http://schemas.microsoft.com/office/drawing/2014/chart" uri="{C3380CC4-5D6E-409C-BE32-E72D297353CC}">
              <c16:uniqueId val="{00000003-8EC6-4B0B-A53D-114CD64F0D1B}"/>
            </c:ext>
          </c:extLst>
        </c:ser>
        <c:ser>
          <c:idx val="4"/>
          <c:order val="4"/>
          <c:tx>
            <c:strRef>
              <c:f>'By-Grade'!$N$46</c:f>
              <c:strCache>
                <c:ptCount val="1"/>
                <c:pt idx="0">
                  <c:v>Buffer</c:v>
                </c:pt>
              </c:strCache>
            </c:strRef>
          </c:tx>
          <c:spPr>
            <a:noFill/>
            <a:ln>
              <a:noFill/>
            </a:ln>
            <a:effectLst/>
          </c:spPr>
          <c:invertIfNegative val="0"/>
          <c:dLbls>
            <c:delete val="1"/>
          </c:dLbls>
          <c:cat>
            <c:strRef>
              <c:f>'By-Grade'!$A$47:$A$49</c:f>
              <c:strCache>
                <c:ptCount val="3"/>
                <c:pt idx="0">
                  <c:v>Low</c:v>
                </c:pt>
                <c:pt idx="1">
                  <c:v>Medium</c:v>
                </c:pt>
                <c:pt idx="2">
                  <c:v>High</c:v>
                </c:pt>
              </c:strCache>
            </c:strRef>
          </c:cat>
          <c:val>
            <c:numRef>
              <c:f>'By-Grade'!$N$47:$N$49</c:f>
              <c:numCache>
                <c:formatCode>0.00%</c:formatCode>
                <c:ptCount val="3"/>
                <c:pt idx="0">
                  <c:v>0.29835444059046551</c:v>
                </c:pt>
                <c:pt idx="1">
                  <c:v>0.23078759977473545</c:v>
                </c:pt>
                <c:pt idx="2">
                  <c:v>0.25980392156862753</c:v>
                </c:pt>
              </c:numCache>
            </c:numRef>
          </c:val>
          <c:extLst>
            <c:ext xmlns:c16="http://schemas.microsoft.com/office/drawing/2014/chart" uri="{C3380CC4-5D6E-409C-BE32-E72D297353CC}">
              <c16:uniqueId val="{00000004-8EC6-4B0B-A53D-114CD64F0D1B}"/>
            </c:ext>
          </c:extLst>
        </c:ser>
        <c:dLbls>
          <c:dLblPos val="ctr"/>
          <c:showLegendKey val="0"/>
          <c:showVal val="1"/>
          <c:showCatName val="0"/>
          <c:showSerName val="0"/>
          <c:showPercent val="0"/>
          <c:showBubbleSize val="0"/>
        </c:dLbls>
        <c:gapWidth val="30"/>
        <c:overlap val="100"/>
        <c:axId val="1316405807"/>
        <c:axId val="1241845839"/>
      </c:barChart>
      <c:catAx>
        <c:axId val="1316405807"/>
        <c:scaling>
          <c:orientation val="maxMin"/>
        </c:scaling>
        <c:delete val="0"/>
        <c:axPos val="l"/>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41845839"/>
        <c:crosses val="autoZero"/>
        <c:auto val="1"/>
        <c:lblAlgn val="ctr"/>
        <c:lblOffset val="100"/>
        <c:noMultiLvlLbl val="0"/>
      </c:catAx>
      <c:valAx>
        <c:axId val="1241845839"/>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16405807"/>
        <c:crosses val="autoZero"/>
        <c:crossBetween val="between"/>
        <c:majorUnit val="0.30000000000000004"/>
        <c:minorUnit val="0.1"/>
      </c:valAx>
      <c:spPr>
        <a:noFill/>
        <a:ln>
          <a:noFill/>
        </a:ln>
        <a:effectLst/>
      </c:spPr>
    </c:plotArea>
    <c:legend>
      <c:legendPos val="b"/>
      <c:legendEntry>
        <c:idx val="1"/>
        <c:delete val="1"/>
      </c:legendEntry>
      <c:legendEntry>
        <c:idx val="4"/>
        <c:delete val="1"/>
      </c:legendEntry>
      <c:layout>
        <c:manualLayout>
          <c:xMode val="edge"/>
          <c:yMode val="edge"/>
          <c:x val="0.11078888888888887"/>
          <c:y val="0.80474504787914425"/>
          <c:w val="0.7656425925925926"/>
          <c:h val="0.1641269402288519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97500000000003E-2"/>
          <c:y val="8.0189444444444438E-2"/>
          <c:w val="0.8477600008736772"/>
          <c:h val="0.63570499999999996"/>
        </c:manualLayout>
      </c:layout>
      <c:barChart>
        <c:barDir val="bar"/>
        <c:grouping val="stacked"/>
        <c:varyColors val="0"/>
        <c:ser>
          <c:idx val="0"/>
          <c:order val="0"/>
          <c:tx>
            <c:strRef>
              <c:f>'By-Grade'!$B$46</c:f>
              <c:strCache>
                <c:ptCount val="1"/>
                <c:pt idx="0">
                  <c:v>Wrong-Rep</c:v>
                </c:pt>
              </c:strCache>
            </c:strRef>
          </c:tx>
          <c:spPr>
            <a:solidFill>
              <a:schemeClr val="accent4"/>
            </a:solidFill>
            <a:ln>
              <a:noFill/>
            </a:ln>
            <a:effectLst/>
          </c:spPr>
          <c:invertIfNegative val="0"/>
          <c:dLbls>
            <c:dLbl>
              <c:idx val="0"/>
              <c:layout>
                <c:manualLayout>
                  <c:x val="3.5277777777777777E-3"/>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D8-438F-98E0-579CDFABDA6D}"/>
                </c:ext>
              </c:extLst>
            </c:dLbl>
            <c:dLbl>
              <c:idx val="1"/>
              <c:layout>
                <c:manualLayout>
                  <c:x val="0"/>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D8-438F-98E0-579CDFABDA6D}"/>
                </c:ext>
              </c:extLst>
            </c:dLbl>
            <c:dLbl>
              <c:idx val="2"/>
              <c:layout>
                <c:manualLayout>
                  <c:x val="0"/>
                  <c:y val="3.5727698672026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D8-438F-98E0-579CDFABDA6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'By-Grade'!$B$47:$B$49</c:f>
              <c:numCache>
                <c:formatCode>0.00%</c:formatCode>
                <c:ptCount val="3"/>
                <c:pt idx="0">
                  <c:v>-0.29360902255639099</c:v>
                </c:pt>
                <c:pt idx="1">
                  <c:v>-0.33460551793885129</c:v>
                </c:pt>
                <c:pt idx="2">
                  <c:v>-0.19613092445909783</c:v>
                </c:pt>
              </c:numCache>
            </c:numRef>
          </c:val>
          <c:extLst>
            <c:ext xmlns:c16="http://schemas.microsoft.com/office/drawing/2014/chart" uri="{C3380CC4-5D6E-409C-BE32-E72D297353CC}">
              <c16:uniqueId val="{00000003-31D8-438F-98E0-579CDFABDA6D}"/>
            </c:ext>
          </c:extLst>
        </c:ser>
        <c:ser>
          <c:idx val="1"/>
          <c:order val="1"/>
          <c:tx>
            <c:strRef>
              <c:f>'By-Grade'!$C$46</c:f>
              <c:strCache>
                <c:ptCount val="1"/>
                <c:pt idx="0">
                  <c:v>System-Or</c:v>
                </c:pt>
              </c:strCache>
            </c:strRef>
          </c:tx>
          <c:spPr>
            <a:solidFill>
              <a:schemeClr val="accent2"/>
            </a:solidFill>
            <a:ln>
              <a:noFill/>
            </a:ln>
            <a:effectLst/>
          </c:spPr>
          <c:invertIfNegative val="0"/>
          <c:dLbls>
            <c:dLbl>
              <c:idx val="0"/>
              <c:layout>
                <c:manualLayout>
                  <c:x val="3.9112401033305801E-3"/>
                  <c:y val="-4.43186616462114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D8-438F-98E0-579CDFABDA6D}"/>
                </c:ext>
              </c:extLst>
            </c:dLbl>
            <c:dLbl>
              <c:idx val="1"/>
              <c:layout>
                <c:manualLayout>
                  <c:x val="-3.5852620108004064E-17"/>
                  <c:y val="-3.5454929316969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D8-438F-98E0-579CDFABDA6D}"/>
                </c:ext>
              </c:extLst>
            </c:dLbl>
            <c:dLbl>
              <c:idx val="2"/>
              <c:layout>
                <c:manualLayout>
                  <c:x val="1.1733720309991955E-2"/>
                  <c:y val="-4.43186616462114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D8-438F-98E0-579CDFABDA6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'By-Grade'!$C$47:$C$49</c:f>
              <c:numCache>
                <c:formatCode>0.00%</c:formatCode>
                <c:ptCount val="3"/>
                <c:pt idx="0">
                  <c:v>-2.6190476190476191E-2</c:v>
                </c:pt>
                <c:pt idx="1">
                  <c:v>-6.375106375106375E-2</c:v>
                </c:pt>
                <c:pt idx="2">
                  <c:v>-8.1346414163751629E-2</c:v>
                </c:pt>
              </c:numCache>
            </c:numRef>
          </c:val>
          <c:extLst>
            <c:ext xmlns:c16="http://schemas.microsoft.com/office/drawing/2014/chart" uri="{C3380CC4-5D6E-409C-BE32-E72D297353CC}">
              <c16:uniqueId val="{00000007-31D8-438F-98E0-579CDFABDA6D}"/>
            </c:ext>
          </c:extLst>
        </c:ser>
        <c:ser>
          <c:idx val="3"/>
          <c:order val="2"/>
          <c:tx>
            <c:strRef>
              <c:f>'By-Grade'!$D$46</c:f>
              <c:strCache>
                <c:ptCount val="1"/>
                <c:pt idx="0">
                  <c:v>Buffer</c:v>
                </c:pt>
              </c:strCache>
            </c:strRef>
          </c:tx>
          <c:spPr>
            <a:noFill/>
            <a:ln>
              <a:noFill/>
            </a:ln>
            <a:effectLst/>
          </c:spPr>
          <c:invertIfNegative val="0"/>
          <c:dLbls>
            <c:dLbl>
              <c:idx val="0"/>
              <c:layout>
                <c:manualLayout>
                  <c:x val="-6.4675178792741559E-17"/>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D8-438F-98E0-579CDFABDA6D}"/>
                </c:ext>
              </c:extLst>
            </c:dLbl>
            <c:dLbl>
              <c:idx val="1"/>
              <c:layout>
                <c:manualLayout>
                  <c:x val="3.5277777777777777E-3"/>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D8-438F-98E0-579CDFABDA6D}"/>
                </c:ext>
              </c:extLst>
            </c:dLbl>
            <c:dLbl>
              <c:idx val="2"/>
              <c:layout>
                <c:manualLayout>
                  <c:x val="-7.1429535862347397E-17"/>
                  <c:y val="-3.57269953708717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D8-438F-98E0-579CDFABDA6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'By-Grade'!$D$47:$D$49</c:f>
              <c:numCache>
                <c:formatCode>0.00%</c:formatCode>
                <c:ptCount val="3"/>
                <c:pt idx="0">
                  <c:v>-0.68020050125313281</c:v>
                </c:pt>
                <c:pt idx="1">
                  <c:v>-0.60164341831008505</c:v>
                </c:pt>
                <c:pt idx="2">
                  <c:v>-0.7225226613771506</c:v>
                </c:pt>
              </c:numCache>
            </c:numRef>
          </c:val>
          <c:extLst>
            <c:ext xmlns:c16="http://schemas.microsoft.com/office/drawing/2014/chart" uri="{C3380CC4-5D6E-409C-BE32-E72D297353CC}">
              <c16:uniqueId val="{0000000F-31D8-438F-98E0-579CDFABDA6D}"/>
            </c:ext>
          </c:extLst>
        </c:ser>
        <c:ser>
          <c:idx val="4"/>
          <c:order val="3"/>
          <c:tx>
            <c:strRef>
              <c:f>'By-Grade'!$E$46</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'By-Grade'!$A$47:$A$49</c:f>
              <c:strCache>
                <c:ptCount val="3"/>
                <c:pt idx="0">
                  <c:v>Low</c:v>
                </c:pt>
                <c:pt idx="1">
                  <c:v>Medium</c:v>
                </c:pt>
                <c:pt idx="2">
                  <c:v>High</c:v>
                </c:pt>
              </c:strCache>
            </c:strRef>
          </c:cat>
          <c:val>
            <c:numRef>
              <c:f>'By-Grade'!$E$47:$E$49</c:f>
              <c:numCache>
                <c:formatCode>0.00%</c:formatCode>
                <c:ptCount val="3"/>
                <c:pt idx="0">
                  <c:v>0.68020050125313281</c:v>
                </c:pt>
                <c:pt idx="1">
                  <c:v>0.60164341831008505</c:v>
                </c:pt>
                <c:pt idx="2">
                  <c:v>0.72252266137715049</c:v>
                </c:pt>
              </c:numCache>
            </c:numRef>
          </c:val>
          <c:extLst>
            <c:ext xmlns:c16="http://schemas.microsoft.com/office/drawing/2014/chart" uri="{C3380CC4-5D6E-409C-BE32-E72D297353CC}">
              <c16:uniqueId val="{00000010-31D8-438F-98E0-579CDFABDA6D}"/>
            </c:ext>
          </c:extLst>
        </c:ser>
        <c:ser>
          <c:idx val="5"/>
          <c:order val="4"/>
          <c:tx>
            <c:strRef>
              <c:f>'By-Grade'!$F$46</c:f>
              <c:strCache>
                <c:ptCount val="1"/>
                <c:pt idx="0">
                  <c:v>Buffer</c:v>
                </c:pt>
              </c:strCache>
            </c:strRef>
          </c:tx>
          <c:spPr>
            <a:noFill/>
            <a:ln>
              <a:noFill/>
            </a:ln>
            <a:effectLst/>
          </c:spPr>
          <c:invertIfNegative val="0"/>
          <c:dLbls>
            <c:delete val="1"/>
          </c:dLbls>
          <c:cat>
            <c:strRef>
              <c:f>'By-Grade'!$A$47:$A$49</c:f>
              <c:strCache>
                <c:ptCount val="3"/>
                <c:pt idx="0">
                  <c:v>Low</c:v>
                </c:pt>
                <c:pt idx="1">
                  <c:v>Medium</c:v>
                </c:pt>
                <c:pt idx="2">
                  <c:v>High</c:v>
                </c:pt>
              </c:strCache>
            </c:strRef>
          </c:cat>
          <c:val>
            <c:numRef>
              <c:f>'By-Grade'!$F$47:$F$49</c:f>
              <c:numCache>
                <c:formatCode>0.00%</c:formatCode>
                <c:ptCount val="3"/>
                <c:pt idx="0">
                  <c:v>0.31979949874686714</c:v>
                </c:pt>
                <c:pt idx="1">
                  <c:v>0.398356581689915</c:v>
                </c:pt>
                <c:pt idx="2">
                  <c:v>0.27747733862284946</c:v>
                </c:pt>
              </c:numCache>
            </c:numRef>
          </c:val>
          <c:extLst>
            <c:ext xmlns:c16="http://schemas.microsoft.com/office/drawing/2014/chart" uri="{C3380CC4-5D6E-409C-BE32-E72D297353CC}">
              <c16:uniqueId val="{00000011-31D8-438F-98E0-579CDFABDA6D}"/>
            </c:ext>
          </c:extLst>
        </c:ser>
        <c:dLbls>
          <c:dLblPos val="ctr"/>
          <c:showLegendKey val="0"/>
          <c:showVal val="1"/>
          <c:showCatName val="0"/>
          <c:showSerName val="0"/>
          <c:showPercent val="0"/>
          <c:showBubbleSize val="0"/>
        </c:dLbls>
        <c:gapWidth val="30"/>
        <c:overlap val="100"/>
        <c:axId val="1558887503"/>
        <c:axId val="1591838303"/>
        <c:extLst/>
      </c:barChart>
      <c:catAx>
        <c:axId val="1558887503"/>
        <c:scaling>
          <c:orientation val="maxMin"/>
        </c:scaling>
        <c:delete val="0"/>
        <c:axPos val="l"/>
        <c:numFmt formatCode="General" sourceLinked="1"/>
        <c:majorTickMark val="none"/>
        <c:minorTickMark val="none"/>
        <c:tickLblPos val="low"/>
        <c:spPr>
          <a:noFill/>
          <a:ln w="9525" cap="flat" cmpd="sng" algn="ctr">
            <a:noFill/>
            <a:round/>
          </a:ln>
          <a:effectLst/>
        </c:spPr>
        <c:txPr>
          <a:bodyPr rot="0" spcFirstLastPara="1" vertOverflow="ellipsis" wrap="square" anchor="ctr"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591838303"/>
        <c:crosses val="autoZero"/>
        <c:auto val="1"/>
        <c:lblAlgn val="ctr"/>
        <c:lblOffset val="100"/>
        <c:noMultiLvlLbl val="0"/>
      </c:catAx>
      <c:valAx>
        <c:axId val="1591838303"/>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58887503"/>
        <c:crosses val="autoZero"/>
        <c:crossBetween val="between"/>
        <c:majorUnit val="0.30000000000000004"/>
        <c:minorUnit val="0.1"/>
      </c:valAx>
      <c:spPr>
        <a:noFill/>
        <a:ln>
          <a:noFill/>
        </a:ln>
        <a:effectLst/>
      </c:spPr>
    </c:plotArea>
    <c:legend>
      <c:legendPos val="b"/>
      <c:legendEntry>
        <c:idx val="2"/>
        <c:delete val="1"/>
      </c:legendEntry>
      <c:legendEntry>
        <c:idx val="4"/>
        <c:delete val="1"/>
      </c:legendEntry>
      <c:layout>
        <c:manualLayout>
          <c:xMode val="edge"/>
          <c:yMode val="edge"/>
          <c:x val="6.5721871627583389E-2"/>
          <c:y val="0.85167832008122213"/>
          <c:w val="0.80678473889546576"/>
          <c:h val="0.1483213488961530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t>
            </a:r>
            <a:r>
              <a:rPr lang="en-US" baseline="0"/>
              <a:t> Completeness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Overall!$AA$2</c:f>
              <c:strCache>
                <c:ptCount val="1"/>
                <c:pt idx="0">
                  <c:v>Buffer</c:v>
                </c:pt>
              </c:strCache>
            </c:strRef>
          </c:tx>
          <c:spPr>
            <a:noFill/>
            <a:ln>
              <a:noFill/>
            </a:ln>
            <a:effectLst/>
          </c:spPr>
          <c:invertIfNegative val="0"/>
          <c:cat>
            <c:strRef>
              <c:f>Overall!$Z$3:$Z$26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Overall!$AA$3:$AA$26</c:f>
              <c:numCache>
                <c:formatCode>0.00%</c:formatCode>
                <c:ptCount val="24"/>
                <c:pt idx="0">
                  <c:v>0.88</c:v>
                </c:pt>
                <c:pt idx="1">
                  <c:v>0.9375</c:v>
                </c:pt>
                <c:pt idx="2">
                  <c:v>0.72727272727272729</c:v>
                </c:pt>
                <c:pt idx="3">
                  <c:v>0.83333333333333337</c:v>
                </c:pt>
                <c:pt idx="4">
                  <c:v>0.38888888888888884</c:v>
                </c:pt>
                <c:pt idx="5">
                  <c:v>0.7142857142857143</c:v>
                </c:pt>
                <c:pt idx="6">
                  <c:v>0.94117647058823528</c:v>
                </c:pt>
                <c:pt idx="7">
                  <c:v>0.5</c:v>
                </c:pt>
                <c:pt idx="8">
                  <c:v>0.66666666666666674</c:v>
                </c:pt>
                <c:pt idx="9">
                  <c:v>0.68181818181818188</c:v>
                </c:pt>
                <c:pt idx="10">
                  <c:v>0.47826086956521741</c:v>
                </c:pt>
                <c:pt idx="11">
                  <c:v>0.78260869565217395</c:v>
                </c:pt>
                <c:pt idx="12">
                  <c:v>0.61904761904761907</c:v>
                </c:pt>
                <c:pt idx="13">
                  <c:v>0.81818181818181812</c:v>
                </c:pt>
                <c:pt idx="14">
                  <c:v>0.6</c:v>
                </c:pt>
                <c:pt idx="15">
                  <c:v>0.8</c:v>
                </c:pt>
                <c:pt idx="16">
                  <c:v>0.73684210526315796</c:v>
                </c:pt>
                <c:pt idx="17">
                  <c:v>0.85714285714285721</c:v>
                </c:pt>
                <c:pt idx="18">
                  <c:v>0.54545454545454541</c:v>
                </c:pt>
                <c:pt idx="19">
                  <c:v>0.64705882352941169</c:v>
                </c:pt>
                <c:pt idx="20">
                  <c:v>0.93103448275862066</c:v>
                </c:pt>
                <c:pt idx="21">
                  <c:v>0.9642857142857143</c:v>
                </c:pt>
                <c:pt idx="22">
                  <c:v>0.86363636363636365</c:v>
                </c:pt>
                <c:pt idx="23">
                  <c:v>0.7142857142857143</c:v>
                </c:pt>
              </c:numCache>
            </c:numRef>
          </c:val>
          <c:extLst>
            <c:ext xmlns:c16="http://schemas.microsoft.com/office/drawing/2014/chart" uri="{C3380CC4-5D6E-409C-BE32-E72D297353CC}">
              <c16:uniqueId val="{00000000-6A18-4507-B4B5-49F025DE04DF}"/>
            </c:ext>
          </c:extLst>
        </c:ser>
        <c:ser>
          <c:idx val="1"/>
          <c:order val="1"/>
          <c:tx>
            <c:strRef>
              <c:f>Overall!$AB$2</c:f>
              <c:strCache>
                <c:ptCount val="1"/>
                <c:pt idx="0">
                  <c:v>Omitted</c:v>
                </c:pt>
              </c:strCache>
            </c:strRef>
          </c:tx>
          <c:spPr>
            <a:solidFill>
              <a:srgbClr val="FF481D"/>
            </a:solidFill>
            <a:ln>
              <a:noFill/>
            </a:ln>
            <a:effectLst/>
          </c:spPr>
          <c:invertIfNegative val="0"/>
          <c:cat>
            <c:strRef>
              <c:f>Overall!$Z$3:$Z$26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Overall!$AB$3:$AB$26</c:f>
              <c:numCache>
                <c:formatCode>0.00%</c:formatCode>
                <c:ptCount val="24"/>
                <c:pt idx="0">
                  <c:v>0.12</c:v>
                </c:pt>
                <c:pt idx="1">
                  <c:v>6.25E-2</c:v>
                </c:pt>
                <c:pt idx="2">
                  <c:v>0.27272727272727271</c:v>
                </c:pt>
                <c:pt idx="3">
                  <c:v>0.16666666666666666</c:v>
                </c:pt>
                <c:pt idx="4">
                  <c:v>0.61111111111111116</c:v>
                </c:pt>
                <c:pt idx="5">
                  <c:v>0.2857142857142857</c:v>
                </c:pt>
                <c:pt idx="6">
                  <c:v>5.8823529411764705E-2</c:v>
                </c:pt>
                <c:pt idx="7">
                  <c:v>0.5</c:v>
                </c:pt>
                <c:pt idx="8">
                  <c:v>0.33333333333333331</c:v>
                </c:pt>
                <c:pt idx="9">
                  <c:v>0.31818181818181818</c:v>
                </c:pt>
                <c:pt idx="10">
                  <c:v>0.52173913043478259</c:v>
                </c:pt>
                <c:pt idx="11">
                  <c:v>0.21739130434782608</c:v>
                </c:pt>
                <c:pt idx="12">
                  <c:v>0.38095238095238093</c:v>
                </c:pt>
                <c:pt idx="13">
                  <c:v>0.18181818181818182</c:v>
                </c:pt>
                <c:pt idx="14">
                  <c:v>0.4</c:v>
                </c:pt>
                <c:pt idx="15">
                  <c:v>0.2</c:v>
                </c:pt>
                <c:pt idx="16">
                  <c:v>0.26315789473684209</c:v>
                </c:pt>
                <c:pt idx="17">
                  <c:v>0.14285714285714285</c:v>
                </c:pt>
                <c:pt idx="18">
                  <c:v>0.45454545454545453</c:v>
                </c:pt>
                <c:pt idx="19">
                  <c:v>0.35294117647058826</c:v>
                </c:pt>
                <c:pt idx="20">
                  <c:v>6.8965517241379309E-2</c:v>
                </c:pt>
                <c:pt idx="21">
                  <c:v>3.5714285714285712E-2</c:v>
                </c:pt>
                <c:pt idx="22">
                  <c:v>0.13636363636363635</c:v>
                </c:pt>
                <c:pt idx="23">
                  <c:v>0.2857142857142857</c:v>
                </c:pt>
              </c:numCache>
            </c:numRef>
          </c:val>
          <c:extLst>
            <c:ext xmlns:c16="http://schemas.microsoft.com/office/drawing/2014/chart" uri="{C3380CC4-5D6E-409C-BE32-E72D297353CC}">
              <c16:uniqueId val="{00000001-6A18-4507-B4B5-49F025DE04DF}"/>
            </c:ext>
          </c:extLst>
        </c:ser>
        <c:ser>
          <c:idx val="2"/>
          <c:order val="2"/>
          <c:tx>
            <c:strRef>
              <c:f>Overall!$AC$2</c:f>
              <c:strCache>
                <c:ptCount val="1"/>
                <c:pt idx="0">
                  <c:v>Wrong-Rep</c:v>
                </c:pt>
              </c:strCache>
            </c:strRef>
          </c:tx>
          <c:spPr>
            <a:solidFill>
              <a:schemeClr val="accent4"/>
            </a:solidFill>
            <a:ln>
              <a:noFill/>
            </a:ln>
            <a:effectLst/>
          </c:spPr>
          <c:invertIfNegative val="0"/>
          <c:cat>
            <c:strRef>
              <c:f>Overall!$Z$3:$Z$26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Overall!$AC$3:$AC$26</c:f>
              <c:numCache>
                <c:formatCode>0.00%</c:formatCode>
                <c:ptCount val="24"/>
                <c:pt idx="0">
                  <c:v>0.36</c:v>
                </c:pt>
                <c:pt idx="1">
                  <c:v>0.375</c:v>
                </c:pt>
                <c:pt idx="2">
                  <c:v>0.36363636363636365</c:v>
                </c:pt>
                <c:pt idx="3">
                  <c:v>0.1111111111111111</c:v>
                </c:pt>
                <c:pt idx="4">
                  <c:v>5.5555555555555552E-2</c:v>
                </c:pt>
                <c:pt idx="5">
                  <c:v>0.19047619047619047</c:v>
                </c:pt>
                <c:pt idx="6">
                  <c:v>0.47058823529411764</c:v>
                </c:pt>
                <c:pt idx="7">
                  <c:v>0.05</c:v>
                </c:pt>
                <c:pt idx="8">
                  <c:v>6.6666666666666666E-2</c:v>
                </c:pt>
                <c:pt idx="9">
                  <c:v>0.13636363636363635</c:v>
                </c:pt>
                <c:pt idx="10">
                  <c:v>0.2608695652173913</c:v>
                </c:pt>
                <c:pt idx="11">
                  <c:v>0.30434782608695654</c:v>
                </c:pt>
                <c:pt idx="12">
                  <c:v>9.5238095238095233E-2</c:v>
                </c:pt>
                <c:pt idx="13">
                  <c:v>0.18181818181818182</c:v>
                </c:pt>
                <c:pt idx="14">
                  <c:v>0.45</c:v>
                </c:pt>
                <c:pt idx="15">
                  <c:v>0</c:v>
                </c:pt>
                <c:pt idx="16">
                  <c:v>5.2631578947368418E-2</c:v>
                </c:pt>
                <c:pt idx="17">
                  <c:v>0.19047619047619047</c:v>
                </c:pt>
                <c:pt idx="18">
                  <c:v>0.18181818181818182</c:v>
                </c:pt>
                <c:pt idx="19">
                  <c:v>0.17647058823529413</c:v>
                </c:pt>
                <c:pt idx="20">
                  <c:v>0.31034482758620691</c:v>
                </c:pt>
                <c:pt idx="21">
                  <c:v>0.39285714285714285</c:v>
                </c:pt>
                <c:pt idx="22">
                  <c:v>9.0909090909090912E-2</c:v>
                </c:pt>
                <c:pt idx="23">
                  <c:v>0.42857142857142855</c:v>
                </c:pt>
              </c:numCache>
            </c:numRef>
          </c:val>
          <c:extLst>
            <c:ext xmlns:c16="http://schemas.microsoft.com/office/drawing/2014/chart" uri="{C3380CC4-5D6E-409C-BE32-E72D297353CC}">
              <c16:uniqueId val="{00000002-6A18-4507-B4B5-49F025DE04DF}"/>
            </c:ext>
          </c:extLst>
        </c:ser>
        <c:ser>
          <c:idx val="3"/>
          <c:order val="3"/>
          <c:tx>
            <c:strRef>
              <c:f>Overall!$AD$2</c:f>
              <c:strCache>
                <c:ptCount val="1"/>
                <c:pt idx="0">
                  <c:v>Alignment</c:v>
                </c:pt>
              </c:strCache>
            </c:strRef>
          </c:tx>
          <c:spPr>
            <a:solidFill>
              <a:schemeClr val="accent6"/>
            </a:solidFill>
            <a:ln>
              <a:noFill/>
            </a:ln>
            <a:effectLst/>
          </c:spPr>
          <c:invertIfNegative val="0"/>
          <c:cat>
            <c:strRef>
              <c:f>Overall!$Z$3:$Z$26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Overall!$AD$3:$AD$26</c:f>
              <c:numCache>
                <c:formatCode>0.00%</c:formatCode>
                <c:ptCount val="24"/>
                <c:pt idx="0">
                  <c:v>0.52</c:v>
                </c:pt>
                <c:pt idx="1">
                  <c:v>0.5625</c:v>
                </c:pt>
                <c:pt idx="2">
                  <c:v>0.36363636363636365</c:v>
                </c:pt>
                <c:pt idx="3">
                  <c:v>0.72222222222222221</c:v>
                </c:pt>
                <c:pt idx="4">
                  <c:v>0.33333333333333331</c:v>
                </c:pt>
                <c:pt idx="5">
                  <c:v>0.52380952380952384</c:v>
                </c:pt>
                <c:pt idx="6">
                  <c:v>0.47058823529411764</c:v>
                </c:pt>
                <c:pt idx="7">
                  <c:v>0.45</c:v>
                </c:pt>
                <c:pt idx="8">
                  <c:v>0.6</c:v>
                </c:pt>
                <c:pt idx="9">
                  <c:v>0.54545454545454541</c:v>
                </c:pt>
                <c:pt idx="10">
                  <c:v>0.21739130434782608</c:v>
                </c:pt>
                <c:pt idx="11">
                  <c:v>0.47826086956521741</c:v>
                </c:pt>
                <c:pt idx="12">
                  <c:v>0.52380952380952384</c:v>
                </c:pt>
                <c:pt idx="13">
                  <c:v>0.63636363636363635</c:v>
                </c:pt>
                <c:pt idx="14">
                  <c:v>0.15</c:v>
                </c:pt>
                <c:pt idx="15">
                  <c:v>0.8</c:v>
                </c:pt>
                <c:pt idx="16">
                  <c:v>0.68421052631578949</c:v>
                </c:pt>
                <c:pt idx="17">
                  <c:v>0.66666666666666663</c:v>
                </c:pt>
                <c:pt idx="18">
                  <c:v>0.36363636363636365</c:v>
                </c:pt>
                <c:pt idx="19">
                  <c:v>0.47058823529411764</c:v>
                </c:pt>
                <c:pt idx="20">
                  <c:v>0.62068965517241381</c:v>
                </c:pt>
                <c:pt idx="21">
                  <c:v>0.5714285714285714</c:v>
                </c:pt>
                <c:pt idx="22">
                  <c:v>0.77272727272727271</c:v>
                </c:pt>
                <c:pt idx="23">
                  <c:v>0.2857142857142857</c:v>
                </c:pt>
              </c:numCache>
            </c:numRef>
          </c:val>
          <c:extLst>
            <c:ext xmlns:c16="http://schemas.microsoft.com/office/drawing/2014/chart" uri="{C3380CC4-5D6E-409C-BE32-E72D297353CC}">
              <c16:uniqueId val="{00000003-6A18-4507-B4B5-49F025DE04DF}"/>
            </c:ext>
          </c:extLst>
        </c:ser>
        <c:ser>
          <c:idx val="4"/>
          <c:order val="4"/>
          <c:tx>
            <c:strRef>
              <c:f>Overall!$AE$2</c:f>
              <c:strCache>
                <c:ptCount val="1"/>
                <c:pt idx="0">
                  <c:v>Buffer</c:v>
                </c:pt>
              </c:strCache>
            </c:strRef>
          </c:tx>
          <c:spPr>
            <a:noFill/>
            <a:ln>
              <a:noFill/>
            </a:ln>
            <a:effectLst/>
          </c:spPr>
          <c:invertIfNegative val="0"/>
          <c:cat>
            <c:strRef>
              <c:f>Overall!$Z$3:$Z$26</c:f>
              <c:strCache>
                <c:ptCount val="24"/>
                <c:pt idx="0">
                  <c:v>g01-us</c:v>
                </c:pt>
                <c:pt idx="1">
                  <c:v>g02-uc</c:v>
                </c:pt>
                <c:pt idx="2">
                  <c:v>g02-us</c:v>
                </c:pt>
                <c:pt idx="3">
                  <c:v>g03-uc</c:v>
                </c:pt>
                <c:pt idx="4">
                  <c:v>g04-uc</c:v>
                </c:pt>
                <c:pt idx="5">
                  <c:v>g04-us</c:v>
                </c:pt>
                <c:pt idx="6">
                  <c:v>g05-uc</c:v>
                </c:pt>
                <c:pt idx="7">
                  <c:v>g05-us</c:v>
                </c:pt>
                <c:pt idx="8">
                  <c:v>g06-uc</c:v>
                </c:pt>
                <c:pt idx="9">
                  <c:v>g06-us</c:v>
                </c:pt>
                <c:pt idx="10">
                  <c:v>g07-uc</c:v>
                </c:pt>
                <c:pt idx="11">
                  <c:v>g08-uc</c:v>
                </c:pt>
                <c:pt idx="12">
                  <c:v>g08-us</c:v>
                </c:pt>
                <c:pt idx="13">
                  <c:v>g09-uc</c:v>
                </c:pt>
                <c:pt idx="14">
                  <c:v>g09-us</c:v>
                </c:pt>
                <c:pt idx="15">
                  <c:v>g10-uc</c:v>
                </c:pt>
                <c:pt idx="16">
                  <c:v>g10-us</c:v>
                </c:pt>
                <c:pt idx="17">
                  <c:v>g11-uc</c:v>
                </c:pt>
                <c:pt idx="18">
                  <c:v>g11-us</c:v>
                </c:pt>
                <c:pt idx="19">
                  <c:v>g12-us</c:v>
                </c:pt>
                <c:pt idx="20">
                  <c:v>g13-uc</c:v>
                </c:pt>
                <c:pt idx="21">
                  <c:v>g14-uc</c:v>
                </c:pt>
                <c:pt idx="22">
                  <c:v>g14-us</c:v>
                </c:pt>
                <c:pt idx="23">
                  <c:v>g15-uc</c:v>
                </c:pt>
              </c:strCache>
            </c:strRef>
          </c:cat>
          <c:val>
            <c:numRef>
              <c:f>Overall!$AE$3:$AE$26</c:f>
              <c:numCache>
                <c:formatCode>0.00%</c:formatCode>
                <c:ptCount val="24"/>
                <c:pt idx="0">
                  <c:v>0.12</c:v>
                </c:pt>
                <c:pt idx="1">
                  <c:v>6.25E-2</c:v>
                </c:pt>
                <c:pt idx="2">
                  <c:v>0.27272727272727271</c:v>
                </c:pt>
                <c:pt idx="3">
                  <c:v>0.16666666666666669</c:v>
                </c:pt>
                <c:pt idx="4">
                  <c:v>0.61111111111111116</c:v>
                </c:pt>
                <c:pt idx="5">
                  <c:v>0.2857142857142857</c:v>
                </c:pt>
                <c:pt idx="6">
                  <c:v>5.8823529411764719E-2</c:v>
                </c:pt>
                <c:pt idx="7">
                  <c:v>0.5</c:v>
                </c:pt>
                <c:pt idx="8">
                  <c:v>0.33333333333333337</c:v>
                </c:pt>
                <c:pt idx="9">
                  <c:v>0.31818181818181823</c:v>
                </c:pt>
                <c:pt idx="10">
                  <c:v>0.52173913043478271</c:v>
                </c:pt>
                <c:pt idx="11">
                  <c:v>0.21739130434782605</c:v>
                </c:pt>
                <c:pt idx="12">
                  <c:v>0.38095238095238093</c:v>
                </c:pt>
                <c:pt idx="13">
                  <c:v>0.18181818181818182</c:v>
                </c:pt>
                <c:pt idx="14">
                  <c:v>0.39999999999999997</c:v>
                </c:pt>
                <c:pt idx="15">
                  <c:v>0.19999999999999996</c:v>
                </c:pt>
                <c:pt idx="16">
                  <c:v>0.26315789473684209</c:v>
                </c:pt>
                <c:pt idx="17">
                  <c:v>0.1428571428571429</c:v>
                </c:pt>
                <c:pt idx="18">
                  <c:v>0.45454545454545453</c:v>
                </c:pt>
                <c:pt idx="19">
                  <c:v>0.3529411764705882</c:v>
                </c:pt>
                <c:pt idx="20">
                  <c:v>6.8965517241379282E-2</c:v>
                </c:pt>
                <c:pt idx="21">
                  <c:v>3.5714285714285754E-2</c:v>
                </c:pt>
                <c:pt idx="22">
                  <c:v>0.13636363636363638</c:v>
                </c:pt>
                <c:pt idx="23">
                  <c:v>0.28571428571428575</c:v>
                </c:pt>
              </c:numCache>
            </c:numRef>
          </c:val>
          <c:extLst>
            <c:ext xmlns:c16="http://schemas.microsoft.com/office/drawing/2014/chart" uri="{C3380CC4-5D6E-409C-BE32-E72D297353CC}">
              <c16:uniqueId val="{00000004-6A18-4507-B4B5-49F025DE04DF}"/>
            </c:ext>
          </c:extLst>
        </c:ser>
        <c:dLbls>
          <c:showLegendKey val="0"/>
          <c:showVal val="0"/>
          <c:showCatName val="0"/>
          <c:showSerName val="0"/>
          <c:showPercent val="0"/>
          <c:showBubbleSize val="0"/>
        </c:dLbls>
        <c:gapWidth val="150"/>
        <c:overlap val="100"/>
        <c:axId val="1800789135"/>
        <c:axId val="1799782559"/>
      </c:barChart>
      <c:catAx>
        <c:axId val="180078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82559"/>
        <c:crosses val="autoZero"/>
        <c:auto val="1"/>
        <c:lblAlgn val="ctr"/>
        <c:lblOffset val="100"/>
        <c:noMultiLvlLbl val="0"/>
      </c:catAx>
      <c:valAx>
        <c:axId val="1799782559"/>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00789135"/>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Validity by</a:t>
            </a:r>
            <a:r>
              <a:rPr lang="en-US" baseline="0"/>
              <a:t> notation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'By-Notation'!$B$3</c:f>
              <c:strCache>
                <c:ptCount val="1"/>
                <c:pt idx="0">
                  <c:v>Buffer</c:v>
                </c:pt>
              </c:strCache>
            </c:strRef>
          </c:tx>
          <c:spPr>
            <a:no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'By-Notation'!$B$4:$B$28</c:f>
              <c:numCache>
                <c:formatCode>0.00%</c:formatCode>
                <c:ptCount val="25"/>
                <c:pt idx="0">
                  <c:v>0.5</c:v>
                </c:pt>
                <c:pt idx="1">
                  <c:v>0.8666666666666667</c:v>
                </c:pt>
                <c:pt idx="2">
                  <c:v>0.66666666666666674</c:v>
                </c:pt>
                <c:pt idx="3">
                  <c:v>0.47058823529411764</c:v>
                </c:pt>
                <c:pt idx="4">
                  <c:v>0.81818181818181812</c:v>
                </c:pt>
                <c:pt idx="5">
                  <c:v>0.41666666666666663</c:v>
                </c:pt>
                <c:pt idx="6">
                  <c:v>0.55000000000000004</c:v>
                </c:pt>
                <c:pt idx="7">
                  <c:v>0.73684210526315796</c:v>
                </c:pt>
                <c:pt idx="8">
                  <c:v>1</c:v>
                </c:pt>
                <c:pt idx="9">
                  <c:v>0.77777777777777779</c:v>
                </c:pt>
                <c:pt idx="10">
                  <c:v>0.54545454545454541</c:v>
                </c:pt>
                <c:pt idx="11">
                  <c:v>0.59259259259259256</c:v>
                </c:pt>
                <c:pt idx="12">
                  <c:v>0.4</c:v>
                </c:pt>
                <c:pt idx="14">
                  <c:v>0.5</c:v>
                </c:pt>
                <c:pt idx="15">
                  <c:v>0.5</c:v>
                </c:pt>
                <c:pt idx="16">
                  <c:v>0.73333333333333339</c:v>
                </c:pt>
                <c:pt idx="17">
                  <c:v>0.6428571428571429</c:v>
                </c:pt>
                <c:pt idx="18">
                  <c:v>0.8</c:v>
                </c:pt>
                <c:pt idx="19">
                  <c:v>0.78571428571428581</c:v>
                </c:pt>
                <c:pt idx="20">
                  <c:v>0.25</c:v>
                </c:pt>
                <c:pt idx="21">
                  <c:v>0.9285714285714286</c:v>
                </c:pt>
                <c:pt idx="22">
                  <c:v>0.66666666666666674</c:v>
                </c:pt>
                <c:pt idx="23">
                  <c:v>0.72727272727272729</c:v>
                </c:pt>
                <c:pt idx="24">
                  <c:v>0.89473684210526316</c:v>
                </c:pt>
              </c:numCache>
            </c:numRef>
          </c:val>
          <c:extLst>
            <c:ext xmlns:c16="http://schemas.microsoft.com/office/drawing/2014/chart" uri="{C3380CC4-5D6E-409C-BE32-E72D297353CC}">
              <c16:uniqueId val="{00000000-3C82-4B71-86E8-43D49F636EB8}"/>
            </c:ext>
          </c:extLst>
        </c:ser>
        <c:ser>
          <c:idx val="2"/>
          <c:order val="1"/>
          <c:tx>
            <c:strRef>
              <c:f>'By-Notation'!$C$3</c:f>
              <c:strCache>
                <c:ptCount val="1"/>
                <c:pt idx="0">
                  <c:v>System-Or</c:v>
                </c:pt>
              </c:strCache>
            </c:strRef>
          </c:tx>
          <c:spPr>
            <a:solidFill>
              <a:schemeClr val="accent2"/>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'By-Notation'!$C$4:$C$28</c:f>
              <c:numCache>
                <c:formatCode>0.00%</c:formatCode>
                <c:ptCount val="25"/>
                <c:pt idx="0">
                  <c:v>0.16666666666666666</c:v>
                </c:pt>
                <c:pt idx="1">
                  <c:v>0</c:v>
                </c:pt>
                <c:pt idx="2">
                  <c:v>0.22222222222222221</c:v>
                </c:pt>
                <c:pt idx="3">
                  <c:v>5.8823529411764705E-2</c:v>
                </c:pt>
                <c:pt idx="4">
                  <c:v>9.0909090909090912E-2</c:v>
                </c:pt>
                <c:pt idx="5">
                  <c:v>8.3333333333333329E-2</c:v>
                </c:pt>
                <c:pt idx="6">
                  <c:v>0.1</c:v>
                </c:pt>
                <c:pt idx="7">
                  <c:v>5.2631578947368418E-2</c:v>
                </c:pt>
                <c:pt idx="8">
                  <c:v>0</c:v>
                </c:pt>
                <c:pt idx="9">
                  <c:v>0</c:v>
                </c:pt>
                <c:pt idx="10">
                  <c:v>0.18181818181818182</c:v>
                </c:pt>
                <c:pt idx="11">
                  <c:v>0</c:v>
                </c:pt>
                <c:pt idx="12">
                  <c:v>0</c:v>
                </c:pt>
                <c:pt idx="14">
                  <c:v>0.15384615384615385</c:v>
                </c:pt>
                <c:pt idx="15">
                  <c:v>0</c:v>
                </c:pt>
                <c:pt idx="16">
                  <c:v>0</c:v>
                </c:pt>
                <c:pt idx="17">
                  <c:v>0.2857142857142857</c:v>
                </c:pt>
                <c:pt idx="18">
                  <c:v>0</c:v>
                </c:pt>
                <c:pt idx="19">
                  <c:v>7.1428571428571425E-2</c:v>
                </c:pt>
                <c:pt idx="20">
                  <c:v>0</c:v>
                </c:pt>
                <c:pt idx="21">
                  <c:v>0</c:v>
                </c:pt>
                <c:pt idx="22">
                  <c:v>0</c:v>
                </c:pt>
                <c:pt idx="23">
                  <c:v>0</c:v>
                </c:pt>
                <c:pt idx="24">
                  <c:v>0</c:v>
                </c:pt>
              </c:numCache>
            </c:numRef>
          </c:val>
          <c:extLst>
            <c:ext xmlns:c16="http://schemas.microsoft.com/office/drawing/2014/chart" uri="{C3380CC4-5D6E-409C-BE32-E72D297353CC}">
              <c16:uniqueId val="{00000002-3C82-4B71-86E8-43D49F636EB8}"/>
            </c:ext>
          </c:extLst>
        </c:ser>
        <c:ser>
          <c:idx val="3"/>
          <c:order val="2"/>
          <c:tx>
            <c:strRef>
              <c:f>'By-Notation'!$D$3</c:f>
              <c:strCache>
                <c:ptCount val="1"/>
                <c:pt idx="0">
                  <c:v>Wrong-Rep</c:v>
                </c:pt>
              </c:strCache>
            </c:strRef>
          </c:tx>
          <c:spPr>
            <a:solidFill>
              <a:schemeClr val="accent4"/>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'By-Notation'!$D$4:$D$28</c:f>
              <c:numCache>
                <c:formatCode>0.00%</c:formatCode>
                <c:ptCount val="25"/>
                <c:pt idx="0">
                  <c:v>0.33333333333333331</c:v>
                </c:pt>
                <c:pt idx="1">
                  <c:v>0.13333333333333333</c:v>
                </c:pt>
                <c:pt idx="2">
                  <c:v>0.1111111111111111</c:v>
                </c:pt>
                <c:pt idx="3">
                  <c:v>0.47058823529411764</c:v>
                </c:pt>
                <c:pt idx="4">
                  <c:v>9.0909090909090912E-2</c:v>
                </c:pt>
                <c:pt idx="5">
                  <c:v>0.5</c:v>
                </c:pt>
                <c:pt idx="6">
                  <c:v>0.35</c:v>
                </c:pt>
                <c:pt idx="7">
                  <c:v>0.21052631578947367</c:v>
                </c:pt>
                <c:pt idx="8">
                  <c:v>0</c:v>
                </c:pt>
                <c:pt idx="9">
                  <c:v>0.22222222222222221</c:v>
                </c:pt>
                <c:pt idx="10">
                  <c:v>0.27272727272727271</c:v>
                </c:pt>
                <c:pt idx="11">
                  <c:v>0.40740740740740738</c:v>
                </c:pt>
                <c:pt idx="12">
                  <c:v>0.6</c:v>
                </c:pt>
                <c:pt idx="14">
                  <c:v>0.34615384615384615</c:v>
                </c:pt>
                <c:pt idx="15">
                  <c:v>0.5</c:v>
                </c:pt>
                <c:pt idx="16">
                  <c:v>0.26666666666666666</c:v>
                </c:pt>
                <c:pt idx="17">
                  <c:v>7.1428571428571425E-2</c:v>
                </c:pt>
                <c:pt idx="18">
                  <c:v>0.2</c:v>
                </c:pt>
                <c:pt idx="19">
                  <c:v>0.14285714285714285</c:v>
                </c:pt>
                <c:pt idx="20">
                  <c:v>0.75</c:v>
                </c:pt>
                <c:pt idx="21">
                  <c:v>7.1428571428571425E-2</c:v>
                </c:pt>
                <c:pt idx="22">
                  <c:v>0.33333333333333331</c:v>
                </c:pt>
                <c:pt idx="23">
                  <c:v>0.27272727272727271</c:v>
                </c:pt>
                <c:pt idx="24">
                  <c:v>0.10526315789473684</c:v>
                </c:pt>
              </c:numCache>
            </c:numRef>
          </c:val>
          <c:extLst>
            <c:ext xmlns:c16="http://schemas.microsoft.com/office/drawing/2014/chart" uri="{C3380CC4-5D6E-409C-BE32-E72D297353CC}">
              <c16:uniqueId val="{00000003-3C82-4B71-86E8-43D49F636EB8}"/>
            </c:ext>
          </c:extLst>
        </c:ser>
        <c:ser>
          <c:idx val="4"/>
          <c:order val="3"/>
          <c:tx>
            <c:strRef>
              <c:f>'By-Notation'!$E$3</c:f>
              <c:strCache>
                <c:ptCount val="1"/>
                <c:pt idx="0">
                  <c:v>Alignment</c:v>
                </c:pt>
              </c:strCache>
            </c:strRef>
          </c:tx>
          <c:spPr>
            <a:solidFill>
              <a:schemeClr val="accent6"/>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'By-Notation'!$E$4:$E$28</c:f>
              <c:numCache>
                <c:formatCode>0.00%</c:formatCode>
                <c:ptCount val="25"/>
                <c:pt idx="0">
                  <c:v>0.5</c:v>
                </c:pt>
                <c:pt idx="1">
                  <c:v>0.8666666666666667</c:v>
                </c:pt>
                <c:pt idx="2">
                  <c:v>0.66666666666666663</c:v>
                </c:pt>
                <c:pt idx="3">
                  <c:v>0.47058823529411764</c:v>
                </c:pt>
                <c:pt idx="4">
                  <c:v>0.81818181818181823</c:v>
                </c:pt>
                <c:pt idx="5">
                  <c:v>0.41666666666666669</c:v>
                </c:pt>
                <c:pt idx="6">
                  <c:v>0.55000000000000004</c:v>
                </c:pt>
                <c:pt idx="7">
                  <c:v>0.73684210526315785</c:v>
                </c:pt>
                <c:pt idx="8">
                  <c:v>1</c:v>
                </c:pt>
                <c:pt idx="9">
                  <c:v>0.77777777777777779</c:v>
                </c:pt>
                <c:pt idx="10">
                  <c:v>0.54545454545454541</c:v>
                </c:pt>
                <c:pt idx="11">
                  <c:v>0.59259259259259256</c:v>
                </c:pt>
                <c:pt idx="12">
                  <c:v>0.4</c:v>
                </c:pt>
                <c:pt idx="14">
                  <c:v>0.5</c:v>
                </c:pt>
                <c:pt idx="15">
                  <c:v>0.5</c:v>
                </c:pt>
                <c:pt idx="16">
                  <c:v>0.73333333333333328</c:v>
                </c:pt>
                <c:pt idx="17">
                  <c:v>0.6428571428571429</c:v>
                </c:pt>
                <c:pt idx="18">
                  <c:v>0.8</c:v>
                </c:pt>
                <c:pt idx="19">
                  <c:v>0.7857142857142857</c:v>
                </c:pt>
                <c:pt idx="20">
                  <c:v>0.25</c:v>
                </c:pt>
                <c:pt idx="21">
                  <c:v>0.9285714285714286</c:v>
                </c:pt>
                <c:pt idx="22">
                  <c:v>0.66666666666666663</c:v>
                </c:pt>
                <c:pt idx="23">
                  <c:v>0.72727272727272729</c:v>
                </c:pt>
                <c:pt idx="24">
                  <c:v>0.89473684210526316</c:v>
                </c:pt>
              </c:numCache>
            </c:numRef>
          </c:val>
          <c:extLst>
            <c:ext xmlns:c16="http://schemas.microsoft.com/office/drawing/2014/chart" uri="{C3380CC4-5D6E-409C-BE32-E72D297353CC}">
              <c16:uniqueId val="{00000004-3C82-4B71-86E8-43D49F636EB8}"/>
            </c:ext>
          </c:extLst>
        </c:ser>
        <c:ser>
          <c:idx val="5"/>
          <c:order val="4"/>
          <c:tx>
            <c:strRef>
              <c:f>'By-Notation'!$F$3</c:f>
              <c:strCache>
                <c:ptCount val="1"/>
                <c:pt idx="0">
                  <c:v>Buffer</c:v>
                </c:pt>
              </c:strCache>
            </c:strRef>
          </c:tx>
          <c:spPr>
            <a:no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'By-Notation'!$F$4:$F$28</c:f>
              <c:numCache>
                <c:formatCode>0.00%</c:formatCode>
                <c:ptCount val="25"/>
                <c:pt idx="0">
                  <c:v>0.5</c:v>
                </c:pt>
                <c:pt idx="1">
                  <c:v>0.1333333333333333</c:v>
                </c:pt>
                <c:pt idx="2">
                  <c:v>0.33333333333333337</c:v>
                </c:pt>
                <c:pt idx="3">
                  <c:v>0.52941176470588236</c:v>
                </c:pt>
                <c:pt idx="4">
                  <c:v>0.18181818181818177</c:v>
                </c:pt>
                <c:pt idx="5">
                  <c:v>0.58333333333333326</c:v>
                </c:pt>
                <c:pt idx="6">
                  <c:v>0.44999999999999996</c:v>
                </c:pt>
                <c:pt idx="7">
                  <c:v>0.26315789473684215</c:v>
                </c:pt>
                <c:pt idx="8">
                  <c:v>0</c:v>
                </c:pt>
                <c:pt idx="9">
                  <c:v>0.22222222222222221</c:v>
                </c:pt>
                <c:pt idx="10">
                  <c:v>0.45454545454545459</c:v>
                </c:pt>
                <c:pt idx="11">
                  <c:v>0.40740740740740744</c:v>
                </c:pt>
                <c:pt idx="12">
                  <c:v>0.6</c:v>
                </c:pt>
                <c:pt idx="14">
                  <c:v>0.5</c:v>
                </c:pt>
                <c:pt idx="15">
                  <c:v>0.5</c:v>
                </c:pt>
                <c:pt idx="16">
                  <c:v>0.26666666666666672</c:v>
                </c:pt>
                <c:pt idx="17">
                  <c:v>0.3571428571428571</c:v>
                </c:pt>
                <c:pt idx="18">
                  <c:v>0.19999999999999996</c:v>
                </c:pt>
                <c:pt idx="19">
                  <c:v>0.2142857142857143</c:v>
                </c:pt>
                <c:pt idx="20">
                  <c:v>0.75</c:v>
                </c:pt>
                <c:pt idx="21">
                  <c:v>7.1428571428571397E-2</c:v>
                </c:pt>
                <c:pt idx="22">
                  <c:v>0.33333333333333337</c:v>
                </c:pt>
                <c:pt idx="23">
                  <c:v>0.27272727272727271</c:v>
                </c:pt>
                <c:pt idx="24">
                  <c:v>0.10526315789473684</c:v>
                </c:pt>
              </c:numCache>
            </c:numRef>
          </c:val>
          <c:extLst>
            <c:ext xmlns:c16="http://schemas.microsoft.com/office/drawing/2014/chart" uri="{C3380CC4-5D6E-409C-BE32-E72D297353CC}">
              <c16:uniqueId val="{00000005-3C82-4B71-86E8-43D49F636EB8}"/>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Completeness by</a:t>
            </a:r>
            <a:r>
              <a:rPr lang="en-US" baseline="0"/>
              <a:t> notation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'By-Notation'!$J$3</c:f>
              <c:strCache>
                <c:ptCount val="1"/>
                <c:pt idx="0">
                  <c:v>Buffer</c:v>
                </c:pt>
              </c:strCache>
            </c:strRef>
          </c:tx>
          <c:spPr>
            <a:no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'By-Notation'!$J$4:$J$28</c:f>
              <c:numCache>
                <c:formatCode>0.00%</c:formatCode>
                <c:ptCount val="25"/>
                <c:pt idx="0">
                  <c:v>0.9375</c:v>
                </c:pt>
                <c:pt idx="1">
                  <c:v>0.83333333333333337</c:v>
                </c:pt>
                <c:pt idx="2">
                  <c:v>0.38888888888888884</c:v>
                </c:pt>
                <c:pt idx="3">
                  <c:v>0.94117647058823528</c:v>
                </c:pt>
                <c:pt idx="4">
                  <c:v>0.66666666666666674</c:v>
                </c:pt>
                <c:pt idx="5">
                  <c:v>0.47826086956521741</c:v>
                </c:pt>
                <c:pt idx="6">
                  <c:v>0.78260869565217395</c:v>
                </c:pt>
                <c:pt idx="7">
                  <c:v>0.81818181818181812</c:v>
                </c:pt>
                <c:pt idx="8">
                  <c:v>0.8</c:v>
                </c:pt>
                <c:pt idx="9">
                  <c:v>0.85714285714285721</c:v>
                </c:pt>
                <c:pt idx="10">
                  <c:v>0.93103448275862066</c:v>
                </c:pt>
                <c:pt idx="11">
                  <c:v>0.9642857142857143</c:v>
                </c:pt>
                <c:pt idx="12">
                  <c:v>0.7142857142857143</c:v>
                </c:pt>
                <c:pt idx="14">
                  <c:v>0.88</c:v>
                </c:pt>
                <c:pt idx="15">
                  <c:v>0.72727272727272729</c:v>
                </c:pt>
                <c:pt idx="16">
                  <c:v>0.7142857142857143</c:v>
                </c:pt>
                <c:pt idx="17">
                  <c:v>0.5</c:v>
                </c:pt>
                <c:pt idx="18">
                  <c:v>0.68181818181818188</c:v>
                </c:pt>
                <c:pt idx="19">
                  <c:v>0.61904761904761907</c:v>
                </c:pt>
                <c:pt idx="20">
                  <c:v>0.6</c:v>
                </c:pt>
                <c:pt idx="21">
                  <c:v>0.73684210526315796</c:v>
                </c:pt>
                <c:pt idx="22">
                  <c:v>0.54545454545454541</c:v>
                </c:pt>
                <c:pt idx="23">
                  <c:v>0.64705882352941169</c:v>
                </c:pt>
                <c:pt idx="24">
                  <c:v>0.86363636363636365</c:v>
                </c:pt>
              </c:numCache>
            </c:numRef>
          </c:val>
          <c:extLst>
            <c:ext xmlns:c16="http://schemas.microsoft.com/office/drawing/2014/chart" uri="{C3380CC4-5D6E-409C-BE32-E72D297353CC}">
              <c16:uniqueId val="{00000000-D2CB-461F-A079-CE34745590DA}"/>
            </c:ext>
          </c:extLst>
        </c:ser>
        <c:ser>
          <c:idx val="1"/>
          <c:order val="1"/>
          <c:tx>
            <c:strRef>
              <c:f>'By-Notation'!$K$3</c:f>
              <c:strCache>
                <c:ptCount val="1"/>
                <c:pt idx="0">
                  <c:v>Omitted</c:v>
                </c:pt>
              </c:strCache>
            </c:strRef>
          </c:tx>
          <c:spPr>
            <a:solidFill>
              <a:srgbClr val="FF0000"/>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'By-Notation'!$K$4:$K$28</c:f>
              <c:numCache>
                <c:formatCode>0.00%</c:formatCode>
                <c:ptCount val="25"/>
                <c:pt idx="0">
                  <c:v>6.25E-2</c:v>
                </c:pt>
                <c:pt idx="1">
                  <c:v>0.16666666666666666</c:v>
                </c:pt>
                <c:pt idx="2">
                  <c:v>0.61111111111111116</c:v>
                </c:pt>
                <c:pt idx="3">
                  <c:v>5.8823529411764705E-2</c:v>
                </c:pt>
                <c:pt idx="4">
                  <c:v>0.33333333333333331</c:v>
                </c:pt>
                <c:pt idx="5">
                  <c:v>0.52173913043478259</c:v>
                </c:pt>
                <c:pt idx="6">
                  <c:v>0.21739130434782608</c:v>
                </c:pt>
                <c:pt idx="7">
                  <c:v>0.18181818181818182</c:v>
                </c:pt>
                <c:pt idx="8">
                  <c:v>0.2</c:v>
                </c:pt>
                <c:pt idx="9">
                  <c:v>0.14285714285714285</c:v>
                </c:pt>
                <c:pt idx="10">
                  <c:v>6.8965517241379309E-2</c:v>
                </c:pt>
                <c:pt idx="11">
                  <c:v>3.5714285714285712E-2</c:v>
                </c:pt>
                <c:pt idx="12">
                  <c:v>0.2857142857142857</c:v>
                </c:pt>
                <c:pt idx="14">
                  <c:v>0.12</c:v>
                </c:pt>
                <c:pt idx="15">
                  <c:v>0.27272727272727271</c:v>
                </c:pt>
                <c:pt idx="16">
                  <c:v>0.2857142857142857</c:v>
                </c:pt>
                <c:pt idx="17">
                  <c:v>0.5</c:v>
                </c:pt>
                <c:pt idx="18">
                  <c:v>0.31818181818181818</c:v>
                </c:pt>
                <c:pt idx="19">
                  <c:v>0.38095238095238093</c:v>
                </c:pt>
                <c:pt idx="20">
                  <c:v>0.4</c:v>
                </c:pt>
                <c:pt idx="21">
                  <c:v>0.26315789473684209</c:v>
                </c:pt>
                <c:pt idx="22">
                  <c:v>0.45454545454545453</c:v>
                </c:pt>
                <c:pt idx="23">
                  <c:v>0.35294117647058826</c:v>
                </c:pt>
                <c:pt idx="24">
                  <c:v>0.13636363636363635</c:v>
                </c:pt>
              </c:numCache>
            </c:numRef>
          </c:val>
          <c:extLst>
            <c:ext xmlns:c16="http://schemas.microsoft.com/office/drawing/2014/chart" uri="{C3380CC4-5D6E-409C-BE32-E72D297353CC}">
              <c16:uniqueId val="{00000001-D2CB-461F-A079-CE34745590DA}"/>
            </c:ext>
          </c:extLst>
        </c:ser>
        <c:ser>
          <c:idx val="2"/>
          <c:order val="2"/>
          <c:tx>
            <c:strRef>
              <c:f>'By-Notation'!$L$3</c:f>
              <c:strCache>
                <c:ptCount val="1"/>
                <c:pt idx="0">
                  <c:v>Wrong-Rep</c:v>
                </c:pt>
              </c:strCache>
            </c:strRef>
          </c:tx>
          <c:spPr>
            <a:solidFill>
              <a:schemeClr val="accent4"/>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'By-Notation'!$L$4:$L$28</c:f>
              <c:numCache>
                <c:formatCode>0.00%</c:formatCode>
                <c:ptCount val="25"/>
                <c:pt idx="0">
                  <c:v>0.375</c:v>
                </c:pt>
                <c:pt idx="1">
                  <c:v>0.1111111111111111</c:v>
                </c:pt>
                <c:pt idx="2">
                  <c:v>5.5555555555555552E-2</c:v>
                </c:pt>
                <c:pt idx="3">
                  <c:v>0.47058823529411764</c:v>
                </c:pt>
                <c:pt idx="4">
                  <c:v>6.6666666666666666E-2</c:v>
                </c:pt>
                <c:pt idx="5">
                  <c:v>0.2608695652173913</c:v>
                </c:pt>
                <c:pt idx="6">
                  <c:v>0.30434782608695654</c:v>
                </c:pt>
                <c:pt idx="7">
                  <c:v>0.18181818181818182</c:v>
                </c:pt>
                <c:pt idx="8">
                  <c:v>0</c:v>
                </c:pt>
                <c:pt idx="9">
                  <c:v>0.19047619047619047</c:v>
                </c:pt>
                <c:pt idx="10">
                  <c:v>0.31034482758620691</c:v>
                </c:pt>
                <c:pt idx="11">
                  <c:v>0.39285714285714285</c:v>
                </c:pt>
                <c:pt idx="12">
                  <c:v>0.42857142857142855</c:v>
                </c:pt>
                <c:pt idx="14">
                  <c:v>0.36</c:v>
                </c:pt>
                <c:pt idx="15">
                  <c:v>0.36363636363636365</c:v>
                </c:pt>
                <c:pt idx="16">
                  <c:v>0.19047619047619047</c:v>
                </c:pt>
                <c:pt idx="17">
                  <c:v>0.05</c:v>
                </c:pt>
                <c:pt idx="18">
                  <c:v>0.13636363636363635</c:v>
                </c:pt>
                <c:pt idx="19">
                  <c:v>9.5238095238095233E-2</c:v>
                </c:pt>
                <c:pt idx="20">
                  <c:v>0.45</c:v>
                </c:pt>
                <c:pt idx="21">
                  <c:v>5.2631578947368418E-2</c:v>
                </c:pt>
                <c:pt idx="22">
                  <c:v>0.18181818181818182</c:v>
                </c:pt>
                <c:pt idx="23">
                  <c:v>0.17647058823529413</c:v>
                </c:pt>
                <c:pt idx="24">
                  <c:v>9.0909090909090912E-2</c:v>
                </c:pt>
              </c:numCache>
            </c:numRef>
          </c:val>
          <c:extLst>
            <c:ext xmlns:c16="http://schemas.microsoft.com/office/drawing/2014/chart" uri="{C3380CC4-5D6E-409C-BE32-E72D297353CC}">
              <c16:uniqueId val="{00000002-D2CB-461F-A079-CE34745590DA}"/>
            </c:ext>
          </c:extLst>
        </c:ser>
        <c:ser>
          <c:idx val="3"/>
          <c:order val="3"/>
          <c:tx>
            <c:strRef>
              <c:f>'By-Notation'!$M$3</c:f>
              <c:strCache>
                <c:ptCount val="1"/>
                <c:pt idx="0">
                  <c:v>Alignment</c:v>
                </c:pt>
              </c:strCache>
            </c:strRef>
          </c:tx>
          <c:spPr>
            <a:solidFill>
              <a:schemeClr val="accent6"/>
            </a:solid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'By-Notation'!$M$4:$M$28</c:f>
              <c:numCache>
                <c:formatCode>0.00%</c:formatCode>
                <c:ptCount val="25"/>
                <c:pt idx="0">
                  <c:v>0.5625</c:v>
                </c:pt>
                <c:pt idx="1">
                  <c:v>0.72222222222222221</c:v>
                </c:pt>
                <c:pt idx="2">
                  <c:v>0.33333333333333331</c:v>
                </c:pt>
                <c:pt idx="3">
                  <c:v>0.47058823529411764</c:v>
                </c:pt>
                <c:pt idx="4">
                  <c:v>0.6</c:v>
                </c:pt>
                <c:pt idx="5">
                  <c:v>0.21739130434782608</c:v>
                </c:pt>
                <c:pt idx="6">
                  <c:v>0.47826086956521741</c:v>
                </c:pt>
                <c:pt idx="7">
                  <c:v>0.63636363636363635</c:v>
                </c:pt>
                <c:pt idx="8">
                  <c:v>0.8</c:v>
                </c:pt>
                <c:pt idx="9">
                  <c:v>0.66666666666666663</c:v>
                </c:pt>
                <c:pt idx="10">
                  <c:v>0.62068965517241381</c:v>
                </c:pt>
                <c:pt idx="11">
                  <c:v>0.5714285714285714</c:v>
                </c:pt>
                <c:pt idx="12">
                  <c:v>0.2857142857142857</c:v>
                </c:pt>
                <c:pt idx="14">
                  <c:v>0.52</c:v>
                </c:pt>
                <c:pt idx="15">
                  <c:v>0.36363636363636365</c:v>
                </c:pt>
                <c:pt idx="16">
                  <c:v>0.52380952380952384</c:v>
                </c:pt>
                <c:pt idx="17">
                  <c:v>0.45</c:v>
                </c:pt>
                <c:pt idx="18">
                  <c:v>0.54545454545454541</c:v>
                </c:pt>
                <c:pt idx="19">
                  <c:v>0.52380952380952384</c:v>
                </c:pt>
                <c:pt idx="20">
                  <c:v>0.15</c:v>
                </c:pt>
                <c:pt idx="21">
                  <c:v>0.68421052631578949</c:v>
                </c:pt>
                <c:pt idx="22">
                  <c:v>0.36363636363636365</c:v>
                </c:pt>
                <c:pt idx="23">
                  <c:v>0.47058823529411764</c:v>
                </c:pt>
                <c:pt idx="24">
                  <c:v>0.77272727272727271</c:v>
                </c:pt>
              </c:numCache>
            </c:numRef>
          </c:val>
          <c:extLst>
            <c:ext xmlns:c16="http://schemas.microsoft.com/office/drawing/2014/chart" uri="{C3380CC4-5D6E-409C-BE32-E72D297353CC}">
              <c16:uniqueId val="{00000003-D2CB-461F-A079-CE34745590DA}"/>
            </c:ext>
          </c:extLst>
        </c:ser>
        <c:ser>
          <c:idx val="4"/>
          <c:order val="4"/>
          <c:tx>
            <c:strRef>
              <c:f>'By-Notation'!$N$3</c:f>
              <c:strCache>
                <c:ptCount val="1"/>
                <c:pt idx="0">
                  <c:v>Buffer</c:v>
                </c:pt>
              </c:strCache>
            </c:strRef>
          </c:tx>
          <c:spPr>
            <a:noFill/>
            <a:ln>
              <a:noFill/>
            </a:ln>
            <a:effectLst/>
          </c:spPr>
          <c:invertIfNegative val="0"/>
          <c:cat>
            <c:strRef>
              <c:f>'By-Notation'!$A$4:$A$28</c:f>
              <c:strCache>
                <c:ptCount val="25"/>
                <c:pt idx="0">
                  <c:v>g02-uc</c:v>
                </c:pt>
                <c:pt idx="1">
                  <c:v>g03-uc</c:v>
                </c:pt>
                <c:pt idx="2">
                  <c:v>g04-uc</c:v>
                </c:pt>
                <c:pt idx="3">
                  <c:v>g05-uc</c:v>
                </c:pt>
                <c:pt idx="4">
                  <c:v>g06-uc</c:v>
                </c:pt>
                <c:pt idx="5">
                  <c:v>g07-uc</c:v>
                </c:pt>
                <c:pt idx="6">
                  <c:v>g08-uc</c:v>
                </c:pt>
                <c:pt idx="7">
                  <c:v>g09-uc</c:v>
                </c:pt>
                <c:pt idx="8">
                  <c:v>g10-uc</c:v>
                </c:pt>
                <c:pt idx="9">
                  <c:v>g11-uc</c:v>
                </c:pt>
                <c:pt idx="10">
                  <c:v>g13-uc</c:v>
                </c:pt>
                <c:pt idx="11">
                  <c:v>g14-uc</c:v>
                </c:pt>
                <c:pt idx="12">
                  <c:v>g15-uc</c:v>
                </c:pt>
                <c:pt idx="14">
                  <c:v>g01-us</c:v>
                </c:pt>
                <c:pt idx="15">
                  <c:v>g02-us</c:v>
                </c:pt>
                <c:pt idx="16">
                  <c:v>g04-us</c:v>
                </c:pt>
                <c:pt idx="17">
                  <c:v>g05-us</c:v>
                </c:pt>
                <c:pt idx="18">
                  <c:v>g06-us</c:v>
                </c:pt>
                <c:pt idx="19">
                  <c:v>g08-us</c:v>
                </c:pt>
                <c:pt idx="20">
                  <c:v>g09-us</c:v>
                </c:pt>
                <c:pt idx="21">
                  <c:v>g10-us</c:v>
                </c:pt>
                <c:pt idx="22">
                  <c:v>g11-us</c:v>
                </c:pt>
                <c:pt idx="23">
                  <c:v>g12-us</c:v>
                </c:pt>
                <c:pt idx="24">
                  <c:v>g14-us</c:v>
                </c:pt>
              </c:strCache>
            </c:strRef>
          </c:cat>
          <c:val>
            <c:numRef>
              <c:f>'By-Notation'!$N$4:$N$28</c:f>
              <c:numCache>
                <c:formatCode>0.00%</c:formatCode>
                <c:ptCount val="25"/>
                <c:pt idx="0">
                  <c:v>6.25E-2</c:v>
                </c:pt>
                <c:pt idx="1">
                  <c:v>0.16666666666666669</c:v>
                </c:pt>
                <c:pt idx="2">
                  <c:v>0.61111111111111116</c:v>
                </c:pt>
                <c:pt idx="3">
                  <c:v>5.8823529411764719E-2</c:v>
                </c:pt>
                <c:pt idx="4">
                  <c:v>0.33333333333333337</c:v>
                </c:pt>
                <c:pt idx="5">
                  <c:v>0.52173913043478271</c:v>
                </c:pt>
                <c:pt idx="6">
                  <c:v>0.21739130434782605</c:v>
                </c:pt>
                <c:pt idx="7">
                  <c:v>0.18181818181818182</c:v>
                </c:pt>
                <c:pt idx="8">
                  <c:v>0.19999999999999996</c:v>
                </c:pt>
                <c:pt idx="9">
                  <c:v>0.1428571428571429</c:v>
                </c:pt>
                <c:pt idx="10">
                  <c:v>6.8965517241379282E-2</c:v>
                </c:pt>
                <c:pt idx="11">
                  <c:v>3.5714285714285754E-2</c:v>
                </c:pt>
                <c:pt idx="12">
                  <c:v>0.28571428571428575</c:v>
                </c:pt>
                <c:pt idx="14">
                  <c:v>0.12</c:v>
                </c:pt>
                <c:pt idx="15">
                  <c:v>0.27272727272727271</c:v>
                </c:pt>
                <c:pt idx="16">
                  <c:v>0.2857142857142857</c:v>
                </c:pt>
                <c:pt idx="17">
                  <c:v>0.5</c:v>
                </c:pt>
                <c:pt idx="18">
                  <c:v>0.31818181818181823</c:v>
                </c:pt>
                <c:pt idx="19">
                  <c:v>0.38095238095238093</c:v>
                </c:pt>
                <c:pt idx="20">
                  <c:v>0.39999999999999997</c:v>
                </c:pt>
                <c:pt idx="21">
                  <c:v>0.26315789473684209</c:v>
                </c:pt>
                <c:pt idx="22">
                  <c:v>0.45454545454545453</c:v>
                </c:pt>
                <c:pt idx="23">
                  <c:v>0.3529411764705882</c:v>
                </c:pt>
                <c:pt idx="24">
                  <c:v>0.13636363636363638</c:v>
                </c:pt>
              </c:numCache>
            </c:numRef>
          </c:val>
          <c:extLst>
            <c:ext xmlns:c16="http://schemas.microsoft.com/office/drawing/2014/chart" uri="{C3380CC4-5D6E-409C-BE32-E72D297353CC}">
              <c16:uniqueId val="{00000004-D2CB-461F-A079-CE34745590DA}"/>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745321834215661E-2"/>
          <c:y val="7.7611111111111117E-2"/>
          <c:w val="0.85155869476225832"/>
          <c:h val="0.5973155555555556"/>
        </c:manualLayout>
      </c:layout>
      <c:barChart>
        <c:barDir val="bar"/>
        <c:grouping val="stacked"/>
        <c:varyColors val="0"/>
        <c:ser>
          <c:idx val="0"/>
          <c:order val="0"/>
          <c:tx>
            <c:strRef>
              <c:f>'By-Notation'!$J$42</c:f>
              <c:strCache>
                <c:ptCount val="1"/>
                <c:pt idx="0">
                  <c:v>Omitted</c:v>
                </c:pt>
              </c:strCache>
            </c:strRef>
          </c:tx>
          <c:spPr>
            <a:solidFill>
              <a:srgbClr val="FF481D"/>
            </a:solidFill>
            <a:ln>
              <a:noFill/>
            </a:ln>
            <a:effectLst/>
          </c:spPr>
          <c:invertIfNegative val="0"/>
          <c:dLbls>
            <c:numFmt formatCode="#.0%;#.0%" sourceLinked="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'By-Notation'!$J$43:$J$44</c:f>
              <c:numCache>
                <c:formatCode>0.00%</c:formatCode>
                <c:ptCount val="2"/>
                <c:pt idx="0">
                  <c:v>-0.22204880681928921</c:v>
                </c:pt>
                <c:pt idx="1">
                  <c:v>-0.31678035633566171</c:v>
                </c:pt>
              </c:numCache>
            </c:numRef>
          </c:val>
          <c:extLst>
            <c:ext xmlns:c16="http://schemas.microsoft.com/office/drawing/2014/chart" uri="{C3380CC4-5D6E-409C-BE32-E72D297353CC}">
              <c16:uniqueId val="{00000000-5A8A-4375-86AA-2207FB15120C}"/>
            </c:ext>
          </c:extLst>
        </c:ser>
        <c:ser>
          <c:idx val="1"/>
          <c:order val="1"/>
          <c:tx>
            <c:strRef>
              <c:f>'By-Notation'!$K$42</c:f>
              <c:strCache>
                <c:ptCount val="1"/>
                <c:pt idx="0">
                  <c:v>Buffer</c:v>
                </c:pt>
              </c:strCache>
            </c:strRef>
          </c:tx>
          <c:spPr>
            <a:noFill/>
            <a:ln>
              <a:noFill/>
            </a:ln>
            <a:effectLst/>
          </c:spPr>
          <c:invertIfNegative val="0"/>
          <c:dLbls>
            <c:delete val="1"/>
          </c:dLbls>
          <c:cat>
            <c:strRef>
              <c:f>'By-Notation'!$A$43:$A$44</c:f>
              <c:strCache>
                <c:ptCount val="2"/>
                <c:pt idx="0">
                  <c:v>UC</c:v>
                </c:pt>
                <c:pt idx="1">
                  <c:v>US</c:v>
                </c:pt>
              </c:strCache>
            </c:strRef>
          </c:cat>
          <c:val>
            <c:numRef>
              <c:f>'By-Notation'!$K$43:$K$44</c:f>
              <c:numCache>
                <c:formatCode>0.00%</c:formatCode>
                <c:ptCount val="2"/>
                <c:pt idx="0">
                  <c:v>-0.77795119318071082</c:v>
                </c:pt>
                <c:pt idx="1">
                  <c:v>-0.68321964366433818</c:v>
                </c:pt>
              </c:numCache>
            </c:numRef>
          </c:val>
          <c:extLst>
            <c:ext xmlns:c16="http://schemas.microsoft.com/office/drawing/2014/chart" uri="{C3380CC4-5D6E-409C-BE32-E72D297353CC}">
              <c16:uniqueId val="{00000001-5A8A-4375-86AA-2207FB15120C}"/>
            </c:ext>
          </c:extLst>
        </c:ser>
        <c:ser>
          <c:idx val="2"/>
          <c:order val="2"/>
          <c:tx>
            <c:strRef>
              <c:f>'By-Notation'!$L$42</c:f>
              <c:strCache>
                <c:ptCount val="1"/>
                <c:pt idx="0">
                  <c:v>Wrong-Rep</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'By-Notation'!$L$43:$L$44</c:f>
              <c:numCache>
                <c:formatCode>0.00%</c:formatCode>
                <c:ptCount val="2"/>
                <c:pt idx="0">
                  <c:v>0.24216974855699608</c:v>
                </c:pt>
                <c:pt idx="1">
                  <c:v>0.1952312477840201</c:v>
                </c:pt>
              </c:numCache>
            </c:numRef>
          </c:val>
          <c:extLst>
            <c:ext xmlns:c16="http://schemas.microsoft.com/office/drawing/2014/chart" uri="{C3380CC4-5D6E-409C-BE32-E72D297353CC}">
              <c16:uniqueId val="{00000002-5A8A-4375-86AA-2207FB15120C}"/>
            </c:ext>
          </c:extLst>
        </c:ser>
        <c:ser>
          <c:idx val="3"/>
          <c:order val="3"/>
          <c:tx>
            <c:strRef>
              <c:f>'By-Notation'!$M$42</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'By-Notation'!$M$43:$M$44</c:f>
              <c:numCache>
                <c:formatCode>0.00%</c:formatCode>
                <c:ptCount val="2"/>
                <c:pt idx="0">
                  <c:v>0.53578144462371469</c:v>
                </c:pt>
                <c:pt idx="1">
                  <c:v>0.48798839588031817</c:v>
                </c:pt>
              </c:numCache>
            </c:numRef>
          </c:val>
          <c:extLst>
            <c:ext xmlns:c16="http://schemas.microsoft.com/office/drawing/2014/chart" uri="{C3380CC4-5D6E-409C-BE32-E72D297353CC}">
              <c16:uniqueId val="{00000003-5A8A-4375-86AA-2207FB15120C}"/>
            </c:ext>
          </c:extLst>
        </c:ser>
        <c:ser>
          <c:idx val="4"/>
          <c:order val="4"/>
          <c:tx>
            <c:strRef>
              <c:f>'By-Notation'!$N$42</c:f>
              <c:strCache>
                <c:ptCount val="1"/>
                <c:pt idx="0">
                  <c:v>Buffer</c:v>
                </c:pt>
              </c:strCache>
            </c:strRef>
          </c:tx>
          <c:spPr>
            <a:noFill/>
            <a:ln>
              <a:noFill/>
            </a:ln>
            <a:effectLst/>
          </c:spPr>
          <c:invertIfNegative val="0"/>
          <c:dLbls>
            <c:delete val="1"/>
          </c:dLbls>
          <c:cat>
            <c:strRef>
              <c:f>'By-Notation'!$A$43:$A$44</c:f>
              <c:strCache>
                <c:ptCount val="2"/>
                <c:pt idx="0">
                  <c:v>UC</c:v>
                </c:pt>
                <c:pt idx="1">
                  <c:v>US</c:v>
                </c:pt>
              </c:strCache>
            </c:strRef>
          </c:cat>
          <c:val>
            <c:numRef>
              <c:f>'By-Notation'!$N$43:$N$44</c:f>
              <c:numCache>
                <c:formatCode>0.00%</c:formatCode>
                <c:ptCount val="2"/>
                <c:pt idx="0">
                  <c:v>0.22204880681928921</c:v>
                </c:pt>
                <c:pt idx="1">
                  <c:v>0.31678035633566171</c:v>
                </c:pt>
              </c:numCache>
            </c:numRef>
          </c:val>
          <c:extLst>
            <c:ext xmlns:c16="http://schemas.microsoft.com/office/drawing/2014/chart" uri="{C3380CC4-5D6E-409C-BE32-E72D297353CC}">
              <c16:uniqueId val="{00000004-5A8A-4375-86AA-2207FB15120C}"/>
            </c:ext>
          </c:extLst>
        </c:ser>
        <c:dLbls>
          <c:dLblPos val="ctr"/>
          <c:showLegendKey val="0"/>
          <c:showVal val="1"/>
          <c:showCatName val="0"/>
          <c:showSerName val="0"/>
          <c:showPercent val="0"/>
          <c:showBubbleSize val="0"/>
        </c:dLbls>
        <c:gapWidth val="30"/>
        <c:overlap val="100"/>
        <c:axId val="1316405807"/>
        <c:axId val="1241845839"/>
      </c:barChart>
      <c:catAx>
        <c:axId val="1316405807"/>
        <c:scaling>
          <c:orientation val="maxMin"/>
        </c:scaling>
        <c:delete val="0"/>
        <c:axPos val="l"/>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41845839"/>
        <c:crosses val="autoZero"/>
        <c:auto val="1"/>
        <c:lblAlgn val="ctr"/>
        <c:lblOffset val="100"/>
        <c:noMultiLvlLbl val="0"/>
      </c:catAx>
      <c:valAx>
        <c:axId val="1241845839"/>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16405807"/>
        <c:crosses val="autoZero"/>
        <c:crossBetween val="between"/>
        <c:majorUnit val="0.30000000000000004"/>
        <c:minorUnit val="0.1"/>
      </c:valAx>
      <c:spPr>
        <a:noFill/>
        <a:ln>
          <a:noFill/>
        </a:ln>
        <a:effectLst/>
      </c:spPr>
    </c:plotArea>
    <c:legend>
      <c:legendPos val="b"/>
      <c:legendEntry>
        <c:idx val="1"/>
        <c:delete val="1"/>
      </c:legendEntry>
      <c:legendEntry>
        <c:idx val="4"/>
        <c:delete val="1"/>
      </c:legendEntry>
      <c:layout>
        <c:manualLayout>
          <c:xMode val="edge"/>
          <c:yMode val="edge"/>
          <c:x val="0.11078888888888887"/>
          <c:y val="0.80474504787914425"/>
          <c:w val="0.7637071606493544"/>
          <c:h val="0.1691195538495296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97500000000003E-2"/>
          <c:y val="8.0189444444444438E-2"/>
          <c:w val="0.8477600008736772"/>
          <c:h val="0.63570499999999996"/>
        </c:manualLayout>
      </c:layout>
      <c:barChart>
        <c:barDir val="bar"/>
        <c:grouping val="stacked"/>
        <c:varyColors val="0"/>
        <c:ser>
          <c:idx val="2"/>
          <c:order val="0"/>
          <c:tx>
            <c:strRef>
              <c:f>'By-Notation'!$B$42</c:f>
              <c:strCache>
                <c:ptCount val="1"/>
                <c:pt idx="0">
                  <c:v>Wrong-rep</c:v>
                </c:pt>
              </c:strCache>
            </c:strRef>
          </c:tx>
          <c:spPr>
            <a:solidFill>
              <a:schemeClr val="accent4"/>
            </a:solidFill>
            <a:ln>
              <a:noFill/>
            </a:ln>
            <a:effectLst/>
          </c:spPr>
          <c:invertIfNegative val="0"/>
          <c:dLbls>
            <c:dLbl>
              <c:idx val="0"/>
              <c:layout>
                <c:manualLayout>
                  <c:x val="1.1601913145946696E-2"/>
                  <c:y val="-4.31469467614045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E1-43B7-B653-D39C0A711A4F}"/>
                </c:ext>
              </c:extLst>
            </c:dLbl>
            <c:dLbl>
              <c:idx val="1"/>
              <c:layout>
                <c:manualLayout>
                  <c:x val="8.1020294992845149E-3"/>
                  <c:y val="-5.18697010263275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E1-43B7-B653-D39C0A711A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'By-Notation'!$B$43:$B$44</c:f>
              <c:numCache>
                <c:formatCode>0.00%</c:formatCode>
                <c:ptCount val="2"/>
                <c:pt idx="0">
                  <c:v>-0.28478140939441249</c:v>
                </c:pt>
                <c:pt idx="1">
                  <c:v>-0.27816896022637649</c:v>
                </c:pt>
              </c:numCache>
            </c:numRef>
          </c:val>
          <c:extLst>
            <c:ext xmlns:c16="http://schemas.microsoft.com/office/drawing/2014/chart" uri="{C3380CC4-5D6E-409C-BE32-E72D297353CC}">
              <c16:uniqueId val="{00000002-39E1-43B7-B653-D39C0A711A4F}"/>
            </c:ext>
          </c:extLst>
        </c:ser>
        <c:ser>
          <c:idx val="1"/>
          <c:order val="1"/>
          <c:tx>
            <c:strRef>
              <c:f>'By-Notation'!$C$42</c:f>
              <c:strCache>
                <c:ptCount val="1"/>
                <c:pt idx="0">
                  <c:v>System-Or</c:v>
                </c:pt>
              </c:strCache>
            </c:strRef>
          </c:tx>
          <c:spPr>
            <a:solidFill>
              <a:schemeClr val="accent2"/>
            </a:solidFill>
            <a:ln>
              <a:noFill/>
            </a:ln>
            <a:effectLst/>
          </c:spPr>
          <c:invertIfNegative val="0"/>
          <c:dLbls>
            <c:dLbl>
              <c:idx val="0"/>
              <c:layout>
                <c:manualLayout>
                  <c:x val="1.9650098281436445E-2"/>
                  <c:y val="3.56310712937218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E1-43B7-B653-D39C0A711A4F}"/>
                </c:ext>
              </c:extLst>
            </c:dLbl>
            <c:dLbl>
              <c:idx val="1"/>
              <c:layout>
                <c:manualLayout>
                  <c:x val="2.7532418020408872E-2"/>
                  <c:y val="4.42034805890226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9E1-43B7-B653-D39C0A711A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'By-Notation'!$C$43:$C$44</c:f>
              <c:numCache>
                <c:formatCode>0.00%</c:formatCode>
                <c:ptCount val="2"/>
                <c:pt idx="0">
                  <c:v>-7.3569584869894483E-2</c:v>
                </c:pt>
                <c:pt idx="1">
                  <c:v>-4.6453546453546449E-2</c:v>
                </c:pt>
              </c:numCache>
            </c:numRef>
          </c:val>
          <c:extLst>
            <c:ext xmlns:c16="http://schemas.microsoft.com/office/drawing/2014/chart" uri="{C3380CC4-5D6E-409C-BE32-E72D297353CC}">
              <c16:uniqueId val="{00000001-39E1-43B7-B653-D39C0A711A4F}"/>
            </c:ext>
          </c:extLst>
        </c:ser>
        <c:ser>
          <c:idx val="3"/>
          <c:order val="2"/>
          <c:tx>
            <c:strRef>
              <c:f>'By-Notation'!$D$42</c:f>
              <c:strCache>
                <c:ptCount val="1"/>
                <c:pt idx="0">
                  <c:v>Buffer</c:v>
                </c:pt>
              </c:strCache>
            </c:strRef>
          </c:tx>
          <c:spPr>
            <a:noFill/>
            <a:ln>
              <a:noFill/>
            </a:ln>
            <a:effectLst/>
          </c:spPr>
          <c:invertIfNegative val="0"/>
          <c:dLbls>
            <c:dLbl>
              <c:idx val="0"/>
              <c:layout>
                <c:manualLayout>
                  <c:x val="-6.4675178792741559E-17"/>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E1-43B7-B653-D39C0A711A4F}"/>
                </c:ext>
              </c:extLst>
            </c:dLbl>
            <c:dLbl>
              <c:idx val="1"/>
              <c:layout>
                <c:manualLayout>
                  <c:x val="3.5277777777777777E-3"/>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E1-43B7-B653-D39C0A711A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'By-Notation'!$D$43:$D$44</c:f>
              <c:numCache>
                <c:formatCode>0.00%</c:formatCode>
                <c:ptCount val="2"/>
                <c:pt idx="0">
                  <c:v>-0.64164900573569306</c:v>
                </c:pt>
                <c:pt idx="1">
                  <c:v>-0.67537749332007713</c:v>
                </c:pt>
              </c:numCache>
            </c:numRef>
          </c:val>
          <c:extLst>
            <c:ext xmlns:c16="http://schemas.microsoft.com/office/drawing/2014/chart" uri="{C3380CC4-5D6E-409C-BE32-E72D297353CC}">
              <c16:uniqueId val="{00000003-39E1-43B7-B653-D39C0A711A4F}"/>
            </c:ext>
          </c:extLst>
        </c:ser>
        <c:ser>
          <c:idx val="4"/>
          <c:order val="3"/>
          <c:tx>
            <c:strRef>
              <c:f>'By-Notation'!$E$42</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'By-Notation'!$A$43:$A$44</c:f>
              <c:strCache>
                <c:ptCount val="2"/>
                <c:pt idx="0">
                  <c:v>UC</c:v>
                </c:pt>
                <c:pt idx="1">
                  <c:v>US</c:v>
                </c:pt>
              </c:strCache>
            </c:strRef>
          </c:cat>
          <c:val>
            <c:numRef>
              <c:f>'By-Notation'!$E$43:$E$44</c:f>
              <c:numCache>
                <c:formatCode>0.00%</c:formatCode>
                <c:ptCount val="2"/>
                <c:pt idx="0">
                  <c:v>0.64164900573569306</c:v>
                </c:pt>
                <c:pt idx="1">
                  <c:v>0.67537749332007713</c:v>
                </c:pt>
              </c:numCache>
            </c:numRef>
          </c:val>
          <c:extLst>
            <c:ext xmlns:c16="http://schemas.microsoft.com/office/drawing/2014/chart" uri="{C3380CC4-5D6E-409C-BE32-E72D297353CC}">
              <c16:uniqueId val="{00000004-39E1-43B7-B653-D39C0A711A4F}"/>
            </c:ext>
          </c:extLst>
        </c:ser>
        <c:ser>
          <c:idx val="5"/>
          <c:order val="4"/>
          <c:tx>
            <c:strRef>
              <c:f>'By-Notation'!$F$42</c:f>
              <c:strCache>
                <c:ptCount val="1"/>
                <c:pt idx="0">
                  <c:v>Buffer</c:v>
                </c:pt>
              </c:strCache>
            </c:strRef>
          </c:tx>
          <c:spPr>
            <a:noFill/>
            <a:ln>
              <a:noFill/>
            </a:ln>
            <a:effectLst/>
          </c:spPr>
          <c:invertIfNegative val="0"/>
          <c:dLbls>
            <c:delete val="1"/>
          </c:dLbls>
          <c:cat>
            <c:strRef>
              <c:f>'By-Notation'!$A$43:$A$44</c:f>
              <c:strCache>
                <c:ptCount val="2"/>
                <c:pt idx="0">
                  <c:v>UC</c:v>
                </c:pt>
                <c:pt idx="1">
                  <c:v>US</c:v>
                </c:pt>
              </c:strCache>
            </c:strRef>
          </c:cat>
          <c:val>
            <c:numRef>
              <c:f>'By-Notation'!$F$43:$F$44</c:f>
              <c:numCache>
                <c:formatCode>0.00%</c:formatCode>
                <c:ptCount val="2"/>
                <c:pt idx="0">
                  <c:v>0.35835099426430694</c:v>
                </c:pt>
                <c:pt idx="1">
                  <c:v>0.32462250667992293</c:v>
                </c:pt>
              </c:numCache>
            </c:numRef>
          </c:val>
          <c:extLst>
            <c:ext xmlns:c16="http://schemas.microsoft.com/office/drawing/2014/chart" uri="{C3380CC4-5D6E-409C-BE32-E72D297353CC}">
              <c16:uniqueId val="{00000005-39E1-43B7-B653-D39C0A711A4F}"/>
            </c:ext>
          </c:extLst>
        </c:ser>
        <c:dLbls>
          <c:dLblPos val="ctr"/>
          <c:showLegendKey val="0"/>
          <c:showVal val="1"/>
          <c:showCatName val="0"/>
          <c:showSerName val="0"/>
          <c:showPercent val="0"/>
          <c:showBubbleSize val="0"/>
        </c:dLbls>
        <c:gapWidth val="30"/>
        <c:overlap val="100"/>
        <c:axId val="1558887503"/>
        <c:axId val="1591838303"/>
        <c:extLst/>
      </c:barChart>
      <c:catAx>
        <c:axId val="1558887503"/>
        <c:scaling>
          <c:orientation val="maxMin"/>
        </c:scaling>
        <c:delete val="0"/>
        <c:axPos val="l"/>
        <c:numFmt formatCode="General" sourceLinked="1"/>
        <c:majorTickMark val="none"/>
        <c:minorTickMark val="none"/>
        <c:tickLblPos val="low"/>
        <c:spPr>
          <a:noFill/>
          <a:ln w="9525" cap="flat" cmpd="sng" algn="ctr">
            <a:noFill/>
            <a:round/>
          </a:ln>
          <a:effectLst/>
        </c:spPr>
        <c:txPr>
          <a:bodyPr rot="0" spcFirstLastPara="1" vertOverflow="ellipsis" wrap="square" anchor="ctr"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591838303"/>
        <c:crosses val="autoZero"/>
        <c:auto val="1"/>
        <c:lblAlgn val="ctr"/>
        <c:lblOffset val="100"/>
        <c:noMultiLvlLbl val="0"/>
      </c:catAx>
      <c:valAx>
        <c:axId val="1591838303"/>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58887503"/>
        <c:crosses val="autoZero"/>
        <c:crossBetween val="between"/>
        <c:majorUnit val="0.30000000000000004"/>
        <c:minorUnit val="0.1"/>
      </c:valAx>
      <c:spPr>
        <a:noFill/>
        <a:ln>
          <a:noFill/>
        </a:ln>
        <a:effectLst/>
      </c:spPr>
    </c:plotArea>
    <c:legend>
      <c:legendPos val="b"/>
      <c:legendEntry>
        <c:idx val="2"/>
        <c:delete val="1"/>
      </c:legendEntry>
      <c:legendEntry>
        <c:idx val="4"/>
        <c:delete val="1"/>
      </c:legendEntry>
      <c:layout>
        <c:manualLayout>
          <c:xMode val="edge"/>
          <c:yMode val="edge"/>
          <c:x val="5.5995746270447844E-2"/>
          <c:y val="0.84697071069357066"/>
          <c:w val="0.87115854177752483"/>
          <c:h val="0.1530291948340444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Validity by</a:t>
            </a:r>
            <a:r>
              <a:rPr lang="en-US" baseline="0"/>
              <a:t> case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'By-Case'!$B$3</c:f>
              <c:strCache>
                <c:ptCount val="1"/>
                <c:pt idx="0">
                  <c:v>Buffer</c:v>
                </c:pt>
              </c:strCache>
            </c:strRef>
          </c:tx>
          <c:spPr>
            <a:no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'By-Case'!$B$4:$B$28</c:f>
              <c:numCache>
                <c:formatCode>0.00%</c:formatCode>
                <c:ptCount val="25"/>
                <c:pt idx="0">
                  <c:v>0.66666666666666674</c:v>
                </c:pt>
                <c:pt idx="1">
                  <c:v>0.73333333333333339</c:v>
                </c:pt>
                <c:pt idx="2">
                  <c:v>0.41666666666666663</c:v>
                </c:pt>
                <c:pt idx="3">
                  <c:v>0.73684210526315796</c:v>
                </c:pt>
                <c:pt idx="4">
                  <c:v>0.25</c:v>
                </c:pt>
                <c:pt idx="5">
                  <c:v>0.4</c:v>
                </c:pt>
                <c:pt idx="7">
                  <c:v>0.5</c:v>
                </c:pt>
                <c:pt idx="8">
                  <c:v>0.5</c:v>
                </c:pt>
                <c:pt idx="9">
                  <c:v>0.5</c:v>
                </c:pt>
                <c:pt idx="10">
                  <c:v>0.81818181818181812</c:v>
                </c:pt>
                <c:pt idx="11">
                  <c:v>0.8</c:v>
                </c:pt>
                <c:pt idx="12">
                  <c:v>1</c:v>
                </c:pt>
                <c:pt idx="13">
                  <c:v>0.9285714285714286</c:v>
                </c:pt>
                <c:pt idx="14">
                  <c:v>0.72727272727272729</c:v>
                </c:pt>
                <c:pt idx="15">
                  <c:v>0.54545454545454541</c:v>
                </c:pt>
                <c:pt idx="17">
                  <c:v>0.8666666666666667</c:v>
                </c:pt>
                <c:pt idx="18">
                  <c:v>0.47058823529411764</c:v>
                </c:pt>
                <c:pt idx="19">
                  <c:v>0.6428571428571429</c:v>
                </c:pt>
                <c:pt idx="20">
                  <c:v>0.55000000000000004</c:v>
                </c:pt>
                <c:pt idx="21">
                  <c:v>0.78571428571428581</c:v>
                </c:pt>
                <c:pt idx="22">
                  <c:v>0.77777777777777779</c:v>
                </c:pt>
                <c:pt idx="23">
                  <c:v>0.66666666666666674</c:v>
                </c:pt>
                <c:pt idx="24">
                  <c:v>0.59259259259259256</c:v>
                </c:pt>
              </c:numCache>
            </c:numRef>
          </c:val>
          <c:extLst>
            <c:ext xmlns:c16="http://schemas.microsoft.com/office/drawing/2014/chart" uri="{C3380CC4-5D6E-409C-BE32-E72D297353CC}">
              <c16:uniqueId val="{00000000-65A2-4364-B092-ECC58E1B9275}"/>
            </c:ext>
          </c:extLst>
        </c:ser>
        <c:ser>
          <c:idx val="2"/>
          <c:order val="1"/>
          <c:tx>
            <c:strRef>
              <c:f>'By-Case'!$C$3</c:f>
              <c:strCache>
                <c:ptCount val="1"/>
                <c:pt idx="0">
                  <c:v>System-Or</c:v>
                </c:pt>
              </c:strCache>
            </c:strRef>
          </c:tx>
          <c:spPr>
            <a:solidFill>
              <a:schemeClr val="accent2"/>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'By-Case'!$C$4:$C$28</c:f>
              <c:numCache>
                <c:formatCode>0.00%</c:formatCode>
                <c:ptCount val="25"/>
                <c:pt idx="0">
                  <c:v>0.22222222222222221</c:v>
                </c:pt>
                <c:pt idx="1">
                  <c:v>0</c:v>
                </c:pt>
                <c:pt idx="2">
                  <c:v>8.3333333333333329E-2</c:v>
                </c:pt>
                <c:pt idx="3">
                  <c:v>5.2631578947368418E-2</c:v>
                </c:pt>
                <c:pt idx="4">
                  <c:v>0</c:v>
                </c:pt>
                <c:pt idx="5">
                  <c:v>0</c:v>
                </c:pt>
                <c:pt idx="7">
                  <c:v>0.15384615384615385</c:v>
                </c:pt>
                <c:pt idx="8">
                  <c:v>0.16666666666666666</c:v>
                </c:pt>
                <c:pt idx="9">
                  <c:v>0</c:v>
                </c:pt>
                <c:pt idx="10">
                  <c:v>9.0909090909090912E-2</c:v>
                </c:pt>
                <c:pt idx="11">
                  <c:v>0</c:v>
                </c:pt>
                <c:pt idx="12">
                  <c:v>0</c:v>
                </c:pt>
                <c:pt idx="13">
                  <c:v>0</c:v>
                </c:pt>
                <c:pt idx="14">
                  <c:v>0</c:v>
                </c:pt>
                <c:pt idx="15">
                  <c:v>0.18181818181818182</c:v>
                </c:pt>
                <c:pt idx="17">
                  <c:v>0</c:v>
                </c:pt>
                <c:pt idx="18">
                  <c:v>5.8823529411764705E-2</c:v>
                </c:pt>
                <c:pt idx="19">
                  <c:v>0.2857142857142857</c:v>
                </c:pt>
                <c:pt idx="20">
                  <c:v>0.1</c:v>
                </c:pt>
                <c:pt idx="21">
                  <c:v>7.1428571428571425E-2</c:v>
                </c:pt>
                <c:pt idx="22">
                  <c:v>0</c:v>
                </c:pt>
                <c:pt idx="23">
                  <c:v>0</c:v>
                </c:pt>
                <c:pt idx="24">
                  <c:v>0</c:v>
                </c:pt>
              </c:numCache>
            </c:numRef>
          </c:val>
          <c:extLst>
            <c:ext xmlns:c16="http://schemas.microsoft.com/office/drawing/2014/chart" uri="{C3380CC4-5D6E-409C-BE32-E72D297353CC}">
              <c16:uniqueId val="{00000002-65A2-4364-B092-ECC58E1B9275}"/>
            </c:ext>
          </c:extLst>
        </c:ser>
        <c:ser>
          <c:idx val="3"/>
          <c:order val="2"/>
          <c:tx>
            <c:strRef>
              <c:f>'By-Case'!$D$3</c:f>
              <c:strCache>
                <c:ptCount val="1"/>
                <c:pt idx="0">
                  <c:v>Wrong-Rep</c:v>
                </c:pt>
              </c:strCache>
            </c:strRef>
          </c:tx>
          <c:spPr>
            <a:solidFill>
              <a:schemeClr val="accent4"/>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'By-Case'!$D$4:$D$28</c:f>
              <c:numCache>
                <c:formatCode>0.00%</c:formatCode>
                <c:ptCount val="25"/>
                <c:pt idx="0">
                  <c:v>0.1111111111111111</c:v>
                </c:pt>
                <c:pt idx="1">
                  <c:v>0.26666666666666666</c:v>
                </c:pt>
                <c:pt idx="2">
                  <c:v>0.5</c:v>
                </c:pt>
                <c:pt idx="3">
                  <c:v>0.21052631578947367</c:v>
                </c:pt>
                <c:pt idx="4">
                  <c:v>0.75</c:v>
                </c:pt>
                <c:pt idx="5">
                  <c:v>0.6</c:v>
                </c:pt>
                <c:pt idx="7">
                  <c:v>0.34615384615384615</c:v>
                </c:pt>
                <c:pt idx="8">
                  <c:v>0.33333333333333331</c:v>
                </c:pt>
                <c:pt idx="9">
                  <c:v>0.5</c:v>
                </c:pt>
                <c:pt idx="10">
                  <c:v>9.0909090909090912E-2</c:v>
                </c:pt>
                <c:pt idx="11">
                  <c:v>0.2</c:v>
                </c:pt>
                <c:pt idx="12">
                  <c:v>0</c:v>
                </c:pt>
                <c:pt idx="13">
                  <c:v>7.1428571428571425E-2</c:v>
                </c:pt>
                <c:pt idx="14">
                  <c:v>0.27272727272727271</c:v>
                </c:pt>
                <c:pt idx="15">
                  <c:v>0.27272727272727271</c:v>
                </c:pt>
                <c:pt idx="17">
                  <c:v>0.13333333333333333</c:v>
                </c:pt>
                <c:pt idx="18">
                  <c:v>0.47058823529411764</c:v>
                </c:pt>
                <c:pt idx="19">
                  <c:v>7.1428571428571425E-2</c:v>
                </c:pt>
                <c:pt idx="20">
                  <c:v>0.35</c:v>
                </c:pt>
                <c:pt idx="21">
                  <c:v>0.14285714285714285</c:v>
                </c:pt>
                <c:pt idx="22">
                  <c:v>0.22222222222222221</c:v>
                </c:pt>
                <c:pt idx="23">
                  <c:v>0.33333333333333331</c:v>
                </c:pt>
                <c:pt idx="24">
                  <c:v>0.40740740740740738</c:v>
                </c:pt>
              </c:numCache>
            </c:numRef>
          </c:val>
          <c:extLst>
            <c:ext xmlns:c16="http://schemas.microsoft.com/office/drawing/2014/chart" uri="{C3380CC4-5D6E-409C-BE32-E72D297353CC}">
              <c16:uniqueId val="{00000003-65A2-4364-B092-ECC58E1B9275}"/>
            </c:ext>
          </c:extLst>
        </c:ser>
        <c:ser>
          <c:idx val="4"/>
          <c:order val="3"/>
          <c:tx>
            <c:strRef>
              <c:f>'By-Case'!$E$3</c:f>
              <c:strCache>
                <c:ptCount val="1"/>
                <c:pt idx="0">
                  <c:v>Alignment</c:v>
                </c:pt>
              </c:strCache>
            </c:strRef>
          </c:tx>
          <c:spPr>
            <a:solidFill>
              <a:schemeClr val="accent6"/>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'By-Case'!$E$4:$E$28</c:f>
              <c:numCache>
                <c:formatCode>0.00%</c:formatCode>
                <c:ptCount val="25"/>
                <c:pt idx="0">
                  <c:v>0.66666666666666663</c:v>
                </c:pt>
                <c:pt idx="1">
                  <c:v>0.73333333333333328</c:v>
                </c:pt>
                <c:pt idx="2">
                  <c:v>0.41666666666666669</c:v>
                </c:pt>
                <c:pt idx="3">
                  <c:v>0.73684210526315785</c:v>
                </c:pt>
                <c:pt idx="4">
                  <c:v>0.25</c:v>
                </c:pt>
                <c:pt idx="5">
                  <c:v>0.4</c:v>
                </c:pt>
                <c:pt idx="7">
                  <c:v>0.5</c:v>
                </c:pt>
                <c:pt idx="8">
                  <c:v>0.5</c:v>
                </c:pt>
                <c:pt idx="9">
                  <c:v>0.5</c:v>
                </c:pt>
                <c:pt idx="10">
                  <c:v>0.81818181818181823</c:v>
                </c:pt>
                <c:pt idx="11">
                  <c:v>0.8</c:v>
                </c:pt>
                <c:pt idx="12">
                  <c:v>1</c:v>
                </c:pt>
                <c:pt idx="13">
                  <c:v>0.9285714285714286</c:v>
                </c:pt>
                <c:pt idx="14">
                  <c:v>0.72727272727272729</c:v>
                </c:pt>
                <c:pt idx="15">
                  <c:v>0.54545454545454541</c:v>
                </c:pt>
                <c:pt idx="17">
                  <c:v>0.8666666666666667</c:v>
                </c:pt>
                <c:pt idx="18">
                  <c:v>0.47058823529411764</c:v>
                </c:pt>
                <c:pt idx="19">
                  <c:v>0.6428571428571429</c:v>
                </c:pt>
                <c:pt idx="20">
                  <c:v>0.55000000000000004</c:v>
                </c:pt>
                <c:pt idx="21">
                  <c:v>0.7857142857142857</c:v>
                </c:pt>
                <c:pt idx="22">
                  <c:v>0.77777777777777779</c:v>
                </c:pt>
                <c:pt idx="23">
                  <c:v>0.66666666666666663</c:v>
                </c:pt>
                <c:pt idx="24">
                  <c:v>0.59259259259259256</c:v>
                </c:pt>
              </c:numCache>
            </c:numRef>
          </c:val>
          <c:extLst>
            <c:ext xmlns:c16="http://schemas.microsoft.com/office/drawing/2014/chart" uri="{C3380CC4-5D6E-409C-BE32-E72D297353CC}">
              <c16:uniqueId val="{00000004-65A2-4364-B092-ECC58E1B9275}"/>
            </c:ext>
          </c:extLst>
        </c:ser>
        <c:ser>
          <c:idx val="5"/>
          <c:order val="4"/>
          <c:tx>
            <c:strRef>
              <c:f>'By-Case'!$F$3</c:f>
              <c:strCache>
                <c:ptCount val="1"/>
                <c:pt idx="0">
                  <c:v>Buffer</c:v>
                </c:pt>
              </c:strCache>
            </c:strRef>
          </c:tx>
          <c:spPr>
            <a:no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'By-Case'!$F$4:$F$28</c:f>
              <c:numCache>
                <c:formatCode>0.00%</c:formatCode>
                <c:ptCount val="25"/>
                <c:pt idx="0">
                  <c:v>0.33333333333333337</c:v>
                </c:pt>
                <c:pt idx="1">
                  <c:v>0.26666666666666672</c:v>
                </c:pt>
                <c:pt idx="2">
                  <c:v>0.58333333333333326</c:v>
                </c:pt>
                <c:pt idx="3">
                  <c:v>0.26315789473684215</c:v>
                </c:pt>
                <c:pt idx="4">
                  <c:v>0.75</c:v>
                </c:pt>
                <c:pt idx="5">
                  <c:v>0.6</c:v>
                </c:pt>
                <c:pt idx="7">
                  <c:v>0.5</c:v>
                </c:pt>
                <c:pt idx="8">
                  <c:v>0.5</c:v>
                </c:pt>
                <c:pt idx="9">
                  <c:v>0.5</c:v>
                </c:pt>
                <c:pt idx="10">
                  <c:v>0.18181818181818177</c:v>
                </c:pt>
                <c:pt idx="11">
                  <c:v>0.19999999999999996</c:v>
                </c:pt>
                <c:pt idx="12">
                  <c:v>0</c:v>
                </c:pt>
                <c:pt idx="13">
                  <c:v>7.1428571428571397E-2</c:v>
                </c:pt>
                <c:pt idx="14">
                  <c:v>0.27272727272727271</c:v>
                </c:pt>
                <c:pt idx="15">
                  <c:v>0.45454545454545459</c:v>
                </c:pt>
                <c:pt idx="17">
                  <c:v>0.1333333333333333</c:v>
                </c:pt>
                <c:pt idx="18">
                  <c:v>0.52941176470588236</c:v>
                </c:pt>
                <c:pt idx="19">
                  <c:v>0.3571428571428571</c:v>
                </c:pt>
                <c:pt idx="20">
                  <c:v>0.44999999999999996</c:v>
                </c:pt>
                <c:pt idx="21">
                  <c:v>0.2142857142857143</c:v>
                </c:pt>
                <c:pt idx="22">
                  <c:v>0.22222222222222221</c:v>
                </c:pt>
                <c:pt idx="23">
                  <c:v>0.33333333333333337</c:v>
                </c:pt>
                <c:pt idx="24">
                  <c:v>0.40740740740740744</c:v>
                </c:pt>
              </c:numCache>
            </c:numRef>
          </c:val>
          <c:extLst>
            <c:ext xmlns:c16="http://schemas.microsoft.com/office/drawing/2014/chart" uri="{C3380CC4-5D6E-409C-BE32-E72D297353CC}">
              <c16:uniqueId val="{00000005-65A2-4364-B092-ECC58E1B9275}"/>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Completeness by</a:t>
            </a:r>
            <a:r>
              <a:rPr lang="en-US" baseline="0"/>
              <a:t> notation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'By-Case'!$J$3</c:f>
              <c:strCache>
                <c:ptCount val="1"/>
                <c:pt idx="0">
                  <c:v>Buffer</c:v>
                </c:pt>
              </c:strCache>
            </c:strRef>
          </c:tx>
          <c:spPr>
            <a:no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'By-Case'!$J$4:$J$28</c:f>
              <c:numCache>
                <c:formatCode>0.00%</c:formatCode>
                <c:ptCount val="25"/>
                <c:pt idx="0">
                  <c:v>0.38888888888888884</c:v>
                </c:pt>
                <c:pt idx="1">
                  <c:v>0.7142857142857143</c:v>
                </c:pt>
                <c:pt idx="2">
                  <c:v>0.47826086956521741</c:v>
                </c:pt>
                <c:pt idx="3">
                  <c:v>0.81818181818181812</c:v>
                </c:pt>
                <c:pt idx="4">
                  <c:v>0.6</c:v>
                </c:pt>
                <c:pt idx="5">
                  <c:v>0.7142857142857143</c:v>
                </c:pt>
                <c:pt idx="7">
                  <c:v>0.88</c:v>
                </c:pt>
                <c:pt idx="8">
                  <c:v>0.9375</c:v>
                </c:pt>
                <c:pt idx="9">
                  <c:v>0.72727272727272729</c:v>
                </c:pt>
                <c:pt idx="10">
                  <c:v>0.66666666666666674</c:v>
                </c:pt>
                <c:pt idx="11">
                  <c:v>0.68181818181818188</c:v>
                </c:pt>
                <c:pt idx="12">
                  <c:v>0.8</c:v>
                </c:pt>
                <c:pt idx="13">
                  <c:v>0.73684210526315796</c:v>
                </c:pt>
                <c:pt idx="14">
                  <c:v>0.64705882352941169</c:v>
                </c:pt>
                <c:pt idx="15">
                  <c:v>0.93103448275862066</c:v>
                </c:pt>
                <c:pt idx="17">
                  <c:v>0.83333333333333337</c:v>
                </c:pt>
                <c:pt idx="18">
                  <c:v>0.94117647058823528</c:v>
                </c:pt>
                <c:pt idx="19">
                  <c:v>0.5</c:v>
                </c:pt>
                <c:pt idx="20">
                  <c:v>0.78260869565217395</c:v>
                </c:pt>
                <c:pt idx="21">
                  <c:v>0.61904761904761907</c:v>
                </c:pt>
                <c:pt idx="22">
                  <c:v>0.85714285714285721</c:v>
                </c:pt>
                <c:pt idx="23">
                  <c:v>0.54545454545454541</c:v>
                </c:pt>
                <c:pt idx="24">
                  <c:v>0.9642857142857143</c:v>
                </c:pt>
              </c:numCache>
            </c:numRef>
          </c:val>
          <c:extLst>
            <c:ext xmlns:c16="http://schemas.microsoft.com/office/drawing/2014/chart" uri="{C3380CC4-5D6E-409C-BE32-E72D297353CC}">
              <c16:uniqueId val="{00000000-2AAD-40CF-B286-F5020D8B05E0}"/>
            </c:ext>
          </c:extLst>
        </c:ser>
        <c:ser>
          <c:idx val="1"/>
          <c:order val="1"/>
          <c:tx>
            <c:strRef>
              <c:f>'By-Case'!$K$3</c:f>
              <c:strCache>
                <c:ptCount val="1"/>
                <c:pt idx="0">
                  <c:v>Omitted</c:v>
                </c:pt>
              </c:strCache>
            </c:strRef>
          </c:tx>
          <c:spPr>
            <a:solidFill>
              <a:srgbClr val="FF0000"/>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'By-Case'!$K$4:$K$28</c:f>
              <c:numCache>
                <c:formatCode>0.00%</c:formatCode>
                <c:ptCount val="25"/>
                <c:pt idx="0">
                  <c:v>0.61111111111111116</c:v>
                </c:pt>
                <c:pt idx="1">
                  <c:v>0.2857142857142857</c:v>
                </c:pt>
                <c:pt idx="2">
                  <c:v>0.52173913043478259</c:v>
                </c:pt>
                <c:pt idx="3">
                  <c:v>0.18181818181818182</c:v>
                </c:pt>
                <c:pt idx="4">
                  <c:v>0.4</c:v>
                </c:pt>
                <c:pt idx="5">
                  <c:v>0.2857142857142857</c:v>
                </c:pt>
                <c:pt idx="7">
                  <c:v>0.12</c:v>
                </c:pt>
                <c:pt idx="8">
                  <c:v>6.25E-2</c:v>
                </c:pt>
                <c:pt idx="9">
                  <c:v>0.27272727272727271</c:v>
                </c:pt>
                <c:pt idx="10">
                  <c:v>0.33333333333333331</c:v>
                </c:pt>
                <c:pt idx="11">
                  <c:v>0.31818181818181818</c:v>
                </c:pt>
                <c:pt idx="12">
                  <c:v>0.2</c:v>
                </c:pt>
                <c:pt idx="13">
                  <c:v>0.26315789473684209</c:v>
                </c:pt>
                <c:pt idx="14">
                  <c:v>0.35294117647058826</c:v>
                </c:pt>
                <c:pt idx="15">
                  <c:v>6.8965517241379309E-2</c:v>
                </c:pt>
                <c:pt idx="17">
                  <c:v>0.16666666666666666</c:v>
                </c:pt>
                <c:pt idx="18">
                  <c:v>5.8823529411764705E-2</c:v>
                </c:pt>
                <c:pt idx="19">
                  <c:v>0.5</c:v>
                </c:pt>
                <c:pt idx="20">
                  <c:v>0.21739130434782608</c:v>
                </c:pt>
                <c:pt idx="21">
                  <c:v>0.38095238095238093</c:v>
                </c:pt>
                <c:pt idx="22">
                  <c:v>0.14285714285714285</c:v>
                </c:pt>
                <c:pt idx="23">
                  <c:v>0.45454545454545453</c:v>
                </c:pt>
                <c:pt idx="24">
                  <c:v>3.5714285714285712E-2</c:v>
                </c:pt>
              </c:numCache>
            </c:numRef>
          </c:val>
          <c:extLst>
            <c:ext xmlns:c16="http://schemas.microsoft.com/office/drawing/2014/chart" uri="{C3380CC4-5D6E-409C-BE32-E72D297353CC}">
              <c16:uniqueId val="{00000001-2AAD-40CF-B286-F5020D8B05E0}"/>
            </c:ext>
          </c:extLst>
        </c:ser>
        <c:ser>
          <c:idx val="2"/>
          <c:order val="2"/>
          <c:tx>
            <c:strRef>
              <c:f>'By-Case'!$L$3</c:f>
              <c:strCache>
                <c:ptCount val="1"/>
                <c:pt idx="0">
                  <c:v>Wrong-Rep</c:v>
                </c:pt>
              </c:strCache>
            </c:strRef>
          </c:tx>
          <c:spPr>
            <a:solidFill>
              <a:schemeClr val="accent4"/>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'By-Case'!$L$4:$L$28</c:f>
              <c:numCache>
                <c:formatCode>0.00%</c:formatCode>
                <c:ptCount val="25"/>
                <c:pt idx="0">
                  <c:v>5.5555555555555552E-2</c:v>
                </c:pt>
                <c:pt idx="1">
                  <c:v>0.19047619047619047</c:v>
                </c:pt>
                <c:pt idx="2">
                  <c:v>0.2608695652173913</c:v>
                </c:pt>
                <c:pt idx="3">
                  <c:v>0.18181818181818182</c:v>
                </c:pt>
                <c:pt idx="4">
                  <c:v>0.45</c:v>
                </c:pt>
                <c:pt idx="5">
                  <c:v>0.42857142857142855</c:v>
                </c:pt>
                <c:pt idx="7">
                  <c:v>0.36</c:v>
                </c:pt>
                <c:pt idx="8">
                  <c:v>0.375</c:v>
                </c:pt>
                <c:pt idx="9">
                  <c:v>0.36363636363636365</c:v>
                </c:pt>
                <c:pt idx="10">
                  <c:v>6.6666666666666666E-2</c:v>
                </c:pt>
                <c:pt idx="11">
                  <c:v>0.13636363636363635</c:v>
                </c:pt>
                <c:pt idx="12">
                  <c:v>0</c:v>
                </c:pt>
                <c:pt idx="13">
                  <c:v>5.2631578947368418E-2</c:v>
                </c:pt>
                <c:pt idx="14">
                  <c:v>0.17647058823529413</c:v>
                </c:pt>
                <c:pt idx="15">
                  <c:v>0.31034482758620691</c:v>
                </c:pt>
                <c:pt idx="17">
                  <c:v>0.1111111111111111</c:v>
                </c:pt>
                <c:pt idx="18">
                  <c:v>0.47058823529411764</c:v>
                </c:pt>
                <c:pt idx="19">
                  <c:v>0.05</c:v>
                </c:pt>
                <c:pt idx="20">
                  <c:v>0.30434782608695654</c:v>
                </c:pt>
                <c:pt idx="21">
                  <c:v>9.5238095238095233E-2</c:v>
                </c:pt>
                <c:pt idx="22">
                  <c:v>0.19047619047619047</c:v>
                </c:pt>
                <c:pt idx="23">
                  <c:v>0.18181818181818182</c:v>
                </c:pt>
                <c:pt idx="24">
                  <c:v>0.39285714285714285</c:v>
                </c:pt>
              </c:numCache>
            </c:numRef>
          </c:val>
          <c:extLst>
            <c:ext xmlns:c16="http://schemas.microsoft.com/office/drawing/2014/chart" uri="{C3380CC4-5D6E-409C-BE32-E72D297353CC}">
              <c16:uniqueId val="{00000002-2AAD-40CF-B286-F5020D8B05E0}"/>
            </c:ext>
          </c:extLst>
        </c:ser>
        <c:ser>
          <c:idx val="3"/>
          <c:order val="3"/>
          <c:tx>
            <c:strRef>
              <c:f>'By-Case'!$M$3</c:f>
              <c:strCache>
                <c:ptCount val="1"/>
                <c:pt idx="0">
                  <c:v>Alignment</c:v>
                </c:pt>
              </c:strCache>
            </c:strRef>
          </c:tx>
          <c:spPr>
            <a:solidFill>
              <a:schemeClr val="accent6"/>
            </a:solid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'By-Case'!$M$4:$M$28</c:f>
              <c:numCache>
                <c:formatCode>0.00%</c:formatCode>
                <c:ptCount val="25"/>
                <c:pt idx="0">
                  <c:v>0.33333333333333331</c:v>
                </c:pt>
                <c:pt idx="1">
                  <c:v>0.52380952380952384</c:v>
                </c:pt>
                <c:pt idx="2">
                  <c:v>0.21739130434782608</c:v>
                </c:pt>
                <c:pt idx="3">
                  <c:v>0.63636363636363635</c:v>
                </c:pt>
                <c:pt idx="4">
                  <c:v>0.15</c:v>
                </c:pt>
                <c:pt idx="5">
                  <c:v>0.2857142857142857</c:v>
                </c:pt>
                <c:pt idx="7">
                  <c:v>0.52</c:v>
                </c:pt>
                <c:pt idx="8">
                  <c:v>0.5625</c:v>
                </c:pt>
                <c:pt idx="9">
                  <c:v>0.36363636363636365</c:v>
                </c:pt>
                <c:pt idx="10">
                  <c:v>0.6</c:v>
                </c:pt>
                <c:pt idx="11">
                  <c:v>0.54545454545454541</c:v>
                </c:pt>
                <c:pt idx="12">
                  <c:v>0.8</c:v>
                </c:pt>
                <c:pt idx="13">
                  <c:v>0.68421052631578949</c:v>
                </c:pt>
                <c:pt idx="14">
                  <c:v>0.47058823529411764</c:v>
                </c:pt>
                <c:pt idx="15">
                  <c:v>0.62068965517241381</c:v>
                </c:pt>
                <c:pt idx="17">
                  <c:v>0.72222222222222221</c:v>
                </c:pt>
                <c:pt idx="18">
                  <c:v>0.47058823529411764</c:v>
                </c:pt>
                <c:pt idx="19">
                  <c:v>0.45</c:v>
                </c:pt>
                <c:pt idx="20">
                  <c:v>0.47826086956521741</c:v>
                </c:pt>
                <c:pt idx="21">
                  <c:v>0.52380952380952384</c:v>
                </c:pt>
                <c:pt idx="22">
                  <c:v>0.66666666666666663</c:v>
                </c:pt>
                <c:pt idx="23">
                  <c:v>0.36363636363636365</c:v>
                </c:pt>
                <c:pt idx="24">
                  <c:v>0.5714285714285714</c:v>
                </c:pt>
              </c:numCache>
            </c:numRef>
          </c:val>
          <c:extLst>
            <c:ext xmlns:c16="http://schemas.microsoft.com/office/drawing/2014/chart" uri="{C3380CC4-5D6E-409C-BE32-E72D297353CC}">
              <c16:uniqueId val="{00000003-2AAD-40CF-B286-F5020D8B05E0}"/>
            </c:ext>
          </c:extLst>
        </c:ser>
        <c:ser>
          <c:idx val="4"/>
          <c:order val="4"/>
          <c:tx>
            <c:strRef>
              <c:f>'By-Case'!$N$3</c:f>
              <c:strCache>
                <c:ptCount val="1"/>
                <c:pt idx="0">
                  <c:v>Buffer</c:v>
                </c:pt>
              </c:strCache>
            </c:strRef>
          </c:tx>
          <c:spPr>
            <a:noFill/>
            <a:ln>
              <a:noFill/>
            </a:ln>
            <a:effectLst/>
          </c:spPr>
          <c:invertIfNegative val="0"/>
          <c:cat>
            <c:strRef>
              <c:f>'By-Case'!$A$4:$A$28</c:f>
              <c:strCache>
                <c:ptCount val="25"/>
                <c:pt idx="0">
                  <c:v>g04-uc</c:v>
                </c:pt>
                <c:pt idx="1">
                  <c:v>g04-us</c:v>
                </c:pt>
                <c:pt idx="2">
                  <c:v>g07-uc</c:v>
                </c:pt>
                <c:pt idx="3">
                  <c:v>g09-uc</c:v>
                </c:pt>
                <c:pt idx="4">
                  <c:v>g09-us</c:v>
                </c:pt>
                <c:pt idx="5">
                  <c:v>g15-uc</c:v>
                </c:pt>
                <c:pt idx="7">
                  <c:v>g01-us</c:v>
                </c:pt>
                <c:pt idx="8">
                  <c:v>g02-uc</c:v>
                </c:pt>
                <c:pt idx="9">
                  <c:v>g02-us</c:v>
                </c:pt>
                <c:pt idx="10">
                  <c:v>g06-uc</c:v>
                </c:pt>
                <c:pt idx="11">
                  <c:v>g06-us</c:v>
                </c:pt>
                <c:pt idx="12">
                  <c:v>g10-uc</c:v>
                </c:pt>
                <c:pt idx="13">
                  <c:v>g10-us</c:v>
                </c:pt>
                <c:pt idx="14">
                  <c:v>g12-us</c:v>
                </c:pt>
                <c:pt idx="15">
                  <c:v>g13-uc</c:v>
                </c:pt>
                <c:pt idx="17">
                  <c:v>g03-uc</c:v>
                </c:pt>
                <c:pt idx="18">
                  <c:v>g05-uc</c:v>
                </c:pt>
                <c:pt idx="19">
                  <c:v>g05-us</c:v>
                </c:pt>
                <c:pt idx="20">
                  <c:v>g08-uc</c:v>
                </c:pt>
                <c:pt idx="21">
                  <c:v>g08-us</c:v>
                </c:pt>
                <c:pt idx="22">
                  <c:v>g11-uc</c:v>
                </c:pt>
                <c:pt idx="23">
                  <c:v>g11-us</c:v>
                </c:pt>
                <c:pt idx="24">
                  <c:v>g14-uc</c:v>
                </c:pt>
              </c:strCache>
            </c:strRef>
          </c:cat>
          <c:val>
            <c:numRef>
              <c:f>'By-Case'!$N$4:$N$28</c:f>
              <c:numCache>
                <c:formatCode>0.00%</c:formatCode>
                <c:ptCount val="25"/>
                <c:pt idx="0">
                  <c:v>0.61111111111111116</c:v>
                </c:pt>
                <c:pt idx="1">
                  <c:v>0.2857142857142857</c:v>
                </c:pt>
                <c:pt idx="2">
                  <c:v>0.52173913043478271</c:v>
                </c:pt>
                <c:pt idx="3">
                  <c:v>0.18181818181818182</c:v>
                </c:pt>
                <c:pt idx="4">
                  <c:v>0.39999999999999997</c:v>
                </c:pt>
                <c:pt idx="5">
                  <c:v>0.28571428571428575</c:v>
                </c:pt>
                <c:pt idx="7">
                  <c:v>0.12</c:v>
                </c:pt>
                <c:pt idx="8">
                  <c:v>6.25E-2</c:v>
                </c:pt>
                <c:pt idx="9">
                  <c:v>0.27272727272727271</c:v>
                </c:pt>
                <c:pt idx="10">
                  <c:v>0.33333333333333337</c:v>
                </c:pt>
                <c:pt idx="11">
                  <c:v>0.31818181818181823</c:v>
                </c:pt>
                <c:pt idx="12">
                  <c:v>0.19999999999999996</c:v>
                </c:pt>
                <c:pt idx="13">
                  <c:v>0.26315789473684209</c:v>
                </c:pt>
                <c:pt idx="14">
                  <c:v>0.3529411764705882</c:v>
                </c:pt>
                <c:pt idx="15">
                  <c:v>6.8965517241379282E-2</c:v>
                </c:pt>
                <c:pt idx="17">
                  <c:v>0.16666666666666669</c:v>
                </c:pt>
                <c:pt idx="18">
                  <c:v>5.8823529411764719E-2</c:v>
                </c:pt>
                <c:pt idx="19">
                  <c:v>0.5</c:v>
                </c:pt>
                <c:pt idx="20">
                  <c:v>0.21739130434782605</c:v>
                </c:pt>
                <c:pt idx="21">
                  <c:v>0.38095238095238093</c:v>
                </c:pt>
                <c:pt idx="22">
                  <c:v>0.1428571428571429</c:v>
                </c:pt>
                <c:pt idx="23">
                  <c:v>0.45454545454545453</c:v>
                </c:pt>
                <c:pt idx="24">
                  <c:v>3.5714285714285754E-2</c:v>
                </c:pt>
              </c:numCache>
            </c:numRef>
          </c:val>
          <c:extLst>
            <c:ext xmlns:c16="http://schemas.microsoft.com/office/drawing/2014/chart" uri="{C3380CC4-5D6E-409C-BE32-E72D297353CC}">
              <c16:uniqueId val="{00000004-2AAD-40CF-B286-F5020D8B05E0}"/>
            </c:ext>
          </c:extLst>
        </c:ser>
        <c:dLbls>
          <c:showLegendKey val="0"/>
          <c:showVal val="0"/>
          <c:showCatName val="0"/>
          <c:showSerName val="0"/>
          <c:showPercent val="0"/>
          <c:showBubbleSize val="0"/>
        </c:dLbls>
        <c:gapWidth val="52"/>
        <c:overlap val="100"/>
        <c:axId val="1569768240"/>
        <c:axId val="1364101040"/>
      </c:barChart>
      <c:catAx>
        <c:axId val="156976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01040"/>
        <c:crosses val="autoZero"/>
        <c:auto val="1"/>
        <c:lblAlgn val="ctr"/>
        <c:lblOffset val="100"/>
        <c:noMultiLvlLbl val="0"/>
      </c:catAx>
      <c:valAx>
        <c:axId val="13641010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8240"/>
        <c:crosses val="autoZero"/>
        <c:crossBetween val="between"/>
      </c:valAx>
      <c:spPr>
        <a:noFill/>
        <a:ln>
          <a:noFill/>
        </a:ln>
        <a:effectLst/>
      </c:spPr>
    </c:plotArea>
    <c:legend>
      <c:legendPos val="b"/>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745321834215661E-2"/>
          <c:y val="7.7611111111111117E-2"/>
          <c:w val="0.85155869476225832"/>
          <c:h val="0.5973155555555556"/>
        </c:manualLayout>
      </c:layout>
      <c:barChart>
        <c:barDir val="bar"/>
        <c:grouping val="stacked"/>
        <c:varyColors val="0"/>
        <c:ser>
          <c:idx val="0"/>
          <c:order val="0"/>
          <c:tx>
            <c:strRef>
              <c:f>'By-Case'!$J$46</c:f>
              <c:strCache>
                <c:ptCount val="1"/>
                <c:pt idx="0">
                  <c:v>Omitted</c:v>
                </c:pt>
              </c:strCache>
            </c:strRef>
          </c:tx>
          <c:spPr>
            <a:solidFill>
              <a:srgbClr val="FF481D"/>
            </a:solidFill>
            <a:ln>
              <a:noFill/>
            </a:ln>
            <a:effectLst/>
          </c:spPr>
          <c:invertIfNegative val="0"/>
          <c:dLbls>
            <c:numFmt formatCode="#.0%;#.0%" sourceLinked="0"/>
            <c:spPr>
              <a:no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'By-Case'!$J$47:$J$49</c:f>
              <c:numCache>
                <c:formatCode>0.00%</c:formatCode>
                <c:ptCount val="3"/>
                <c:pt idx="0">
                  <c:v>-0.38101616579877451</c:v>
                </c:pt>
                <c:pt idx="1">
                  <c:v>-0.22131189029902598</c:v>
                </c:pt>
                <c:pt idx="2">
                  <c:v>-0.23259048898435086</c:v>
                </c:pt>
              </c:numCache>
            </c:numRef>
          </c:val>
          <c:extLst>
            <c:ext xmlns:c16="http://schemas.microsoft.com/office/drawing/2014/chart" uri="{C3380CC4-5D6E-409C-BE32-E72D297353CC}">
              <c16:uniqueId val="{00000000-E5AD-41DA-8ABE-633D1B1297CE}"/>
            </c:ext>
          </c:extLst>
        </c:ser>
        <c:ser>
          <c:idx val="1"/>
          <c:order val="1"/>
          <c:tx>
            <c:strRef>
              <c:f>'By-Case'!$K$46</c:f>
              <c:strCache>
                <c:ptCount val="1"/>
                <c:pt idx="0">
                  <c:v>Buffer</c:v>
                </c:pt>
              </c:strCache>
            </c:strRef>
          </c:tx>
          <c:spPr>
            <a:noFill/>
            <a:ln>
              <a:noFill/>
            </a:ln>
            <a:effectLst/>
          </c:spPr>
          <c:invertIfNegative val="0"/>
          <c:dLbls>
            <c:delete val="1"/>
          </c:dLbls>
          <c:cat>
            <c:strRef>
              <c:f>'By-Case'!$A$47:$A$49</c:f>
              <c:strCache>
                <c:ptCount val="3"/>
                <c:pt idx="0">
                  <c:v>SIM</c:v>
                </c:pt>
                <c:pt idx="1">
                  <c:v>HOS</c:v>
                </c:pt>
                <c:pt idx="2">
                  <c:v>IFA</c:v>
                </c:pt>
              </c:strCache>
            </c:strRef>
          </c:cat>
          <c:val>
            <c:numRef>
              <c:f>'By-Case'!$K$47:$K$49</c:f>
              <c:numCache>
                <c:formatCode>0.00%</c:formatCode>
                <c:ptCount val="3"/>
                <c:pt idx="0">
                  <c:v>-0.6189838342012256</c:v>
                </c:pt>
                <c:pt idx="1">
                  <c:v>-0.77868810970097391</c:v>
                </c:pt>
                <c:pt idx="2">
                  <c:v>-0.76740951101564914</c:v>
                </c:pt>
              </c:numCache>
            </c:numRef>
          </c:val>
          <c:extLst>
            <c:ext xmlns:c16="http://schemas.microsoft.com/office/drawing/2014/chart" uri="{C3380CC4-5D6E-409C-BE32-E72D297353CC}">
              <c16:uniqueId val="{00000001-E5AD-41DA-8ABE-633D1B1297CE}"/>
            </c:ext>
          </c:extLst>
        </c:ser>
        <c:ser>
          <c:idx val="2"/>
          <c:order val="2"/>
          <c:tx>
            <c:strRef>
              <c:f>'By-Case'!$L$46</c:f>
              <c:strCache>
                <c:ptCount val="1"/>
                <c:pt idx="0">
                  <c:v>Wrong-Rep</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'By-Case'!$L$47:$L$49</c:f>
              <c:numCache>
                <c:formatCode>0.00%</c:formatCode>
                <c:ptCount val="3"/>
                <c:pt idx="0">
                  <c:v>0.26121515360645792</c:v>
                </c:pt>
                <c:pt idx="1">
                  <c:v>0.20456818460394846</c:v>
                </c:pt>
                <c:pt idx="2">
                  <c:v>0.2097050970878763</c:v>
                </c:pt>
              </c:numCache>
            </c:numRef>
          </c:val>
          <c:extLst>
            <c:ext xmlns:c16="http://schemas.microsoft.com/office/drawing/2014/chart" uri="{C3380CC4-5D6E-409C-BE32-E72D297353CC}">
              <c16:uniqueId val="{00000002-E5AD-41DA-8ABE-633D1B1297CE}"/>
            </c:ext>
          </c:extLst>
        </c:ser>
        <c:ser>
          <c:idx val="3"/>
          <c:order val="3"/>
          <c:tx>
            <c:strRef>
              <c:f>'By-Case'!$M$46</c:f>
              <c:strCache>
                <c:ptCount val="1"/>
                <c:pt idx="0">
                  <c:v>Alignment</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'By-Case'!$A$47:$A$49</c:f>
              <c:strCache>
                <c:ptCount val="3"/>
                <c:pt idx="0">
                  <c:v>SIM</c:v>
                </c:pt>
                <c:pt idx="1">
                  <c:v>HOS</c:v>
                </c:pt>
                <c:pt idx="2">
                  <c:v>IFA</c:v>
                </c:pt>
              </c:strCache>
            </c:strRef>
          </c:cat>
          <c:val>
            <c:numRef>
              <c:f>'By-Case'!$M$47:$M$49</c:f>
              <c:numCache>
                <c:formatCode>0.00%</c:formatCode>
                <c:ptCount val="3"/>
                <c:pt idx="0">
                  <c:v>0.35776868059476752</c:v>
                </c:pt>
                <c:pt idx="1">
                  <c:v>0.57411992509702559</c:v>
                </c:pt>
                <c:pt idx="2">
                  <c:v>0.5577044139277727</c:v>
                </c:pt>
              </c:numCache>
            </c:numRef>
          </c:val>
          <c:extLst>
            <c:ext xmlns:c16="http://schemas.microsoft.com/office/drawing/2014/chart" uri="{C3380CC4-5D6E-409C-BE32-E72D297353CC}">
              <c16:uniqueId val="{00000003-E5AD-41DA-8ABE-633D1B1297CE}"/>
            </c:ext>
          </c:extLst>
        </c:ser>
        <c:ser>
          <c:idx val="4"/>
          <c:order val="4"/>
          <c:tx>
            <c:strRef>
              <c:f>'By-Case'!$N$46</c:f>
              <c:strCache>
                <c:ptCount val="1"/>
                <c:pt idx="0">
                  <c:v>Buffer</c:v>
                </c:pt>
              </c:strCache>
            </c:strRef>
          </c:tx>
          <c:spPr>
            <a:noFill/>
            <a:ln>
              <a:noFill/>
            </a:ln>
            <a:effectLst/>
          </c:spPr>
          <c:invertIfNegative val="0"/>
          <c:dLbls>
            <c:delete val="1"/>
          </c:dLbls>
          <c:cat>
            <c:strRef>
              <c:f>'By-Case'!$A$47:$A$49</c:f>
              <c:strCache>
                <c:ptCount val="3"/>
                <c:pt idx="0">
                  <c:v>SIM</c:v>
                </c:pt>
                <c:pt idx="1">
                  <c:v>HOS</c:v>
                </c:pt>
                <c:pt idx="2">
                  <c:v>IFA</c:v>
                </c:pt>
              </c:strCache>
            </c:strRef>
          </c:cat>
          <c:val>
            <c:numRef>
              <c:f>'By-Case'!$N$47:$N$49</c:f>
              <c:numCache>
                <c:formatCode>0.00%</c:formatCode>
                <c:ptCount val="3"/>
                <c:pt idx="0">
                  <c:v>0.38101616579877451</c:v>
                </c:pt>
                <c:pt idx="1">
                  <c:v>0.22131189029902598</c:v>
                </c:pt>
                <c:pt idx="2">
                  <c:v>0.23259048898435092</c:v>
                </c:pt>
              </c:numCache>
            </c:numRef>
          </c:val>
          <c:extLst>
            <c:ext xmlns:c16="http://schemas.microsoft.com/office/drawing/2014/chart" uri="{C3380CC4-5D6E-409C-BE32-E72D297353CC}">
              <c16:uniqueId val="{00000004-E5AD-41DA-8ABE-633D1B1297CE}"/>
            </c:ext>
          </c:extLst>
        </c:ser>
        <c:dLbls>
          <c:dLblPos val="ctr"/>
          <c:showLegendKey val="0"/>
          <c:showVal val="1"/>
          <c:showCatName val="0"/>
          <c:showSerName val="0"/>
          <c:showPercent val="0"/>
          <c:showBubbleSize val="0"/>
        </c:dLbls>
        <c:gapWidth val="30"/>
        <c:overlap val="100"/>
        <c:axId val="1316405807"/>
        <c:axId val="1241845839"/>
      </c:barChart>
      <c:catAx>
        <c:axId val="1316405807"/>
        <c:scaling>
          <c:orientation val="maxMin"/>
        </c:scaling>
        <c:delete val="0"/>
        <c:axPos val="l"/>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41845839"/>
        <c:crosses val="autoZero"/>
        <c:auto val="1"/>
        <c:lblAlgn val="ctr"/>
        <c:lblOffset val="100"/>
        <c:noMultiLvlLbl val="0"/>
      </c:catAx>
      <c:valAx>
        <c:axId val="1241845839"/>
        <c:scaling>
          <c:orientation val="minMax"/>
          <c:max val="0.9"/>
          <c:min val="-0.60000000000000009"/>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16405807"/>
        <c:crosses val="autoZero"/>
        <c:crossBetween val="between"/>
        <c:majorUnit val="0.30000000000000004"/>
        <c:minorUnit val="0.1"/>
      </c:valAx>
      <c:spPr>
        <a:noFill/>
        <a:ln>
          <a:noFill/>
        </a:ln>
        <a:effectLst/>
      </c:spPr>
    </c:plotArea>
    <c:legend>
      <c:legendPos val="b"/>
      <c:legendEntry>
        <c:idx val="1"/>
        <c:delete val="1"/>
      </c:legendEntry>
      <c:legendEntry>
        <c:idx val="4"/>
        <c:delete val="1"/>
      </c:legendEntry>
      <c:layout>
        <c:manualLayout>
          <c:xMode val="edge"/>
          <c:yMode val="edge"/>
          <c:x val="0.11078888888888887"/>
          <c:y val="0.80474504787914425"/>
          <c:w val="0.7656425925925926"/>
          <c:h val="0.1641269402288519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data id="1">
      <cx:numDim type="val">
        <cx:f>_xlchart.v1.25</cx:f>
      </cx:numDim>
    </cx:data>
    <cx:data id="2">
      <cx:numDim type="val">
        <cx:f>_xlchart.v1.27</cx:f>
      </cx:numDim>
    </cx:data>
  </cx:chartData>
  <cx:chart>
    <cx:title pos="t" align="ctr" overlay="0">
      <cx:tx>
        <cx:txData>
          <cx:v>Size Ratio of Number of Classes by Case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3">
                  <a:lumMod val="50000"/>
                </a:schemeClr>
              </a:solidFill>
              <a:latin typeface="Calibri" panose="020F0502020204030204"/>
            </a:rPr>
            <a:t>Size Ratio of Number of Classes by Case</a:t>
          </a:r>
        </a:p>
      </cx:txPr>
    </cx:title>
    <cx:plotArea>
      <cx:plotAreaRegion>
        <cx:series layoutId="boxWhisker" uniqueId="{91D4E1BC-AF1B-2B45-84E9-92784484352B}">
          <cx:tx>
            <cx:txData>
              <cx:f>_xlchart.v1.22</cx:f>
              <cx:v>Sim</cx:v>
            </cx:txData>
          </cx:tx>
          <cx:spPr>
            <a:ln w="9525">
              <a:solidFill>
                <a:schemeClr val="tx1"/>
              </a:solidFill>
            </a:ln>
          </cx:spPr>
          <cx:dataId val="0"/>
          <cx:layoutPr>
            <cx:visibility meanLine="0" meanMarker="1" nonoutliers="0" outliers="1"/>
            <cx:statistics quartileMethod="exclusive"/>
          </cx:layoutPr>
        </cx:series>
        <cx:series layoutId="boxWhisker" uniqueId="{EEF5F696-6075-6546-A999-6425D12E9641}">
          <cx:tx>
            <cx:txData>
              <cx:f>_xlchart.v1.24</cx:f>
              <cx:v>Hos</cx:v>
            </cx:txData>
          </cx:tx>
          <cx:spPr>
            <a:ln>
              <a:solidFill>
                <a:schemeClr val="tx1"/>
              </a:solidFill>
            </a:ln>
          </cx:spPr>
          <cx:dataId val="1"/>
          <cx:layoutPr>
            <cx:visibility meanLine="0" meanMarker="1" nonoutliers="0" outliers="1"/>
            <cx:statistics quartileMethod="exclusive"/>
          </cx:layoutPr>
        </cx:series>
        <cx:series layoutId="boxWhisker" uniqueId="{87EAFDD1-F72F-A54B-9CF4-A3E35086E8B7}">
          <cx:tx>
            <cx:txData>
              <cx:f>_xlchart.v1.26</cx:f>
              <cx:v>IFA</cx:v>
            </cx:txData>
          </cx:tx>
          <cx:spPr>
            <a:ln>
              <a:solidFill>
                <a:schemeClr val="tx1"/>
              </a:solidFill>
            </a:ln>
          </cx:spPr>
          <cx:dataId val="2"/>
          <cx:layoutPr>
            <cx:visibility meanLine="0" meanMarker="1" nonoutliers="0" outliers="1"/>
            <cx:statistics quartileMethod="exclusive"/>
          </cx:layoutPr>
        </cx:series>
      </cx:plotAreaRegion>
      <cx:axis id="0" hidden="1">
        <cx:catScaling gapWidth="0.370000005"/>
        <cx:tickLabels/>
        <cx:txPr>
          <a:bodyPr vertOverflow="overflow" horzOverflow="overflow" wrap="square" lIns="0" tIns="0" rIns="0" bIns="0"/>
          <a:lstStyle/>
          <a:p>
            <a:pPr algn="ctr" rtl="0">
              <a:defRPr sz="14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a:p>
        </cx:txPr>
      </cx:axis>
      <cx:axis id="1">
        <cx:valScaling/>
        <cx:majorGridlines/>
        <cx:tickLabels/>
        <cx:numFmt formatCode="0.0" sourceLinked="0"/>
        <cx:spPr>
          <a:ln>
            <a:noFill/>
          </a:ln>
        </cx:spPr>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Text" lastClr="000000">
                  <a:lumMod val="65000"/>
                  <a:lumOff val="35000"/>
                </a:sysClr>
              </a:solidFill>
              <a:latin typeface="Calibri" panose="020F0502020204030204"/>
            </a:endParaRPr>
          </a:p>
        </cx:txPr>
      </cx:axis>
    </cx:plotArea>
    <cx:legend pos="r" align="ctr" overlay="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data id="1">
      <cx:numDim type="val">
        <cx:f>_xlchart.v1.43</cx:f>
      </cx:numDim>
    </cx:data>
  </cx:chartData>
  <cx:chart>
    <cx:title pos="t" align="ctr" overlay="0">
      <cx:tx>
        <cx:rich>
          <a:bodyPr spcFirstLastPara="1" vertOverflow="ellipsis" horzOverflow="overflow" wrap="square" lIns="0" tIns="0" rIns="0" bIns="0" anchor="ctr" anchorCtr="1"/>
          <a:lstStyle/>
          <a:p>
            <a:pPr rtl="0"/>
            <a:r>
              <a:rPr lang="en-US" sz="1400" b="0" i="0" baseline="0">
                <a:solidFill>
                  <a:schemeClr val="accent3">
                    <a:lumMod val="50000"/>
                  </a:schemeClr>
                </a:solidFill>
                <a:effectLst/>
                <a:latin typeface="+mn-lt"/>
              </a:rPr>
              <a:t>Size Ratio of Number of Classes by Notation</a:t>
            </a:r>
            <a:endParaRPr lang="en-US" sz="1400">
              <a:solidFill>
                <a:schemeClr val="accent3">
                  <a:lumMod val="50000"/>
                </a:schemeClr>
              </a:solidFill>
              <a:effectLst/>
              <a:latin typeface="+mn-lt"/>
            </a:endParaRPr>
          </a:p>
        </cx:rich>
      </cx:tx>
    </cx:title>
    <cx:plotArea>
      <cx:plotAreaRegion>
        <cx:series layoutId="boxWhisker" uniqueId="{79857461-C816-0943-93DB-7985F27601B0}">
          <cx:tx>
            <cx:txData>
              <cx:f>_xlchart.v1.40</cx:f>
              <cx:v>US</cx:v>
            </cx:txData>
          </cx:tx>
          <cx:spPr>
            <a:ln>
              <a:solidFill>
                <a:schemeClr val="tx1"/>
              </a:solidFill>
            </a:ln>
          </cx:spPr>
          <cx:dataId val="0"/>
          <cx:layoutPr>
            <cx:visibility meanLine="0" meanMarker="1" nonoutliers="0" outliers="1"/>
            <cx:statistics quartileMethod="exclusive"/>
          </cx:layoutPr>
        </cx:series>
        <cx:series layoutId="boxWhisker" uniqueId="{DD0B2CD4-5D63-624B-BB5F-2CDFE5A47AB9}">
          <cx:tx>
            <cx:txData>
              <cx:f>_xlchart.v1.42</cx:f>
              <cx:v>UC</cx:v>
            </cx:txData>
          </cx:tx>
          <cx:spPr>
            <a:ln>
              <a:solidFill>
                <a:schemeClr val="tx1"/>
              </a:solidFill>
            </a:ln>
          </cx:spPr>
          <cx:dataId val="1"/>
          <cx:layoutPr>
            <cx:visibility meanLine="0" meanMarker="1" nonoutliers="0" outliers="1"/>
            <cx:statistics quartileMethod="exclusive"/>
          </cx:layoutPr>
        </cx:series>
      </cx:plotAreaRegion>
      <cx:axis id="0" hidden="1">
        <cx:catScaling gapWidth="0.479999989"/>
        <cx:tickLabels/>
        <cx:txPr>
          <a:bodyPr vertOverflow="overflow" horzOverflow="overflow" wrap="square" lIns="0" tIns="0" rIns="0" bIns="0"/>
          <a:lstStyle/>
          <a:p>
            <a:pPr algn="ctr" rtl="0">
              <a:defRPr sz="14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a:p>
        </cx:txPr>
      </cx:axis>
      <cx:axis id="1">
        <cx:valScaling max="1"/>
        <cx:majorGridlines/>
        <cx:tickLabels/>
        <cx:numFmt formatCode="0.0" sourceLinked="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axis>
    </cx:plotArea>
    <cx:legend pos="r" align="ctr" overlay="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400" b="0" i="0" baseline="0">
                <a:solidFill>
                  <a:schemeClr val="accent3">
                    <a:lumMod val="50000"/>
                  </a:schemeClr>
                </a:solidFill>
                <a:effectLst/>
                <a:latin typeface="+mn-lt"/>
              </a:rPr>
              <a:t>Size Ratio of Number of Classes by Process</a:t>
            </a:r>
            <a:endParaRPr lang="en-US" sz="1400">
              <a:solidFill>
                <a:schemeClr val="accent3">
                  <a:lumMod val="50000"/>
                </a:schemeClr>
              </a:solidFill>
              <a:effectLst/>
              <a:latin typeface="+mn-lt"/>
            </a:endParaRPr>
          </a:p>
        </cx:rich>
      </cx:tx>
    </cx:title>
    <cx:plotArea>
      <cx:plotAreaRegion>
        <cx:series layoutId="boxWhisker" uniqueId="{4E68796F-9533-8042-90D0-9DD5D0F5C1BB}">
          <cx:tx>
            <cx:txData>
              <cx:f>_xlchart.v1.0</cx:f>
              <cx:v>well</cx:v>
            </cx:txData>
          </cx:tx>
          <cx:spPr>
            <a:ln>
              <a:solidFill>
                <a:schemeClr val="tx1"/>
              </a:solidFill>
            </a:ln>
          </cx:spPr>
          <cx:dataId val="0"/>
          <cx:layoutPr>
            <cx:visibility meanLine="0" meanMarker="1" nonoutliers="0" outliers="1"/>
            <cx:statistics quartileMethod="exclusive"/>
          </cx:layoutPr>
        </cx:series>
        <cx:series layoutId="boxWhisker" uniqueId="{BC2F54FE-F025-2045-A053-5A23F3E32836}">
          <cx:tx>
            <cx:txData>
              <cx:f>_xlchart.v1.2</cx:f>
              <cx:v>partially</cx:v>
            </cx:txData>
          </cx:tx>
          <cx:spPr>
            <a:ln>
              <a:solidFill>
                <a:schemeClr val="tx1"/>
              </a:solidFill>
            </a:ln>
          </cx:spPr>
          <cx:dataId val="1"/>
          <cx:layoutPr>
            <cx:visibility meanLine="0" meanMarker="1" nonoutliers="0" outliers="1"/>
            <cx:statistics quartileMethod="exclusive"/>
          </cx:layoutPr>
        </cx:series>
        <cx:series layoutId="boxWhisker" uniqueId="{1BAA3F84-C002-994E-BC6D-1FF347C69C1F}">
          <cx:tx>
            <cx:txData>
              <cx:f>_xlchart.v1.4</cx:f>
              <cx:v>not </cx:v>
            </cx:txData>
          </cx:tx>
          <cx:spPr>
            <a:ln>
              <a:solidFill>
                <a:schemeClr val="tx1"/>
              </a:solidFill>
            </a:ln>
          </cx:spPr>
          <cx:dataId val="2"/>
          <cx:layoutPr>
            <cx:visibility meanLine="0" meanMarker="1" nonoutliers="0" outliers="1"/>
            <cx:statistics quartileMethod="exclusive"/>
          </cx:layoutPr>
        </cx:series>
      </cx:plotAreaRegion>
      <cx:axis id="0" hidden="1">
        <cx:catScaling gapWidth="0.230000004"/>
        <cx:tickLabels/>
        <cx:txPr>
          <a:bodyPr vertOverflow="overflow" horzOverflow="overflow" wrap="square" lIns="0" tIns="0" rIns="0" bIns="0"/>
          <a:lstStyle/>
          <a:p>
            <a:pPr algn="ctr" rtl="0">
              <a:defRPr sz="14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a:p>
        </cx:txPr>
      </cx:axis>
      <cx:axis id="1">
        <cx:valScaling/>
        <cx:majorGridlines/>
        <cx:tickLabels/>
        <cx:numFmt formatCode="0.0" sourceLinked="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axis>
    </cx:plotArea>
    <cx:legend pos="r" align="ctr" overlay="0">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chartData>
  <cx:chart>
    <cx:title pos="t" align="ctr" overlay="0">
      <cx:tx>
        <cx:txData>
          <cx:v>Size Ratio Relationships by Case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Size Ratio Relationships by Case</a:t>
          </a:r>
        </a:p>
      </cx:txPr>
    </cx:title>
    <cx:plotArea>
      <cx:plotAreaRegion>
        <cx:series layoutId="boxWhisker" uniqueId="{A8BD9036-ED2D-CA4F-9427-1DA30FACF46A}">
          <cx:tx>
            <cx:txData>
              <cx:f>_xlchart.v1.12</cx:f>
              <cx:v>Sim</cx:v>
            </cx:txData>
          </cx:tx>
          <cx:spPr>
            <a:ln>
              <a:solidFill>
                <a:schemeClr val="tx1"/>
              </a:solidFill>
            </a:ln>
          </cx:spPr>
          <cx:dataId val="0"/>
          <cx:layoutPr>
            <cx:visibility meanLine="0" meanMarker="1" nonoutliers="0" outliers="1"/>
            <cx:statistics quartileMethod="exclusive"/>
          </cx:layoutPr>
        </cx:series>
        <cx:series layoutId="boxWhisker" uniqueId="{D828607D-E55A-034E-9F90-FF00AF56E0EE}">
          <cx:tx>
            <cx:txData>
              <cx:f>_xlchart.v1.14</cx:f>
              <cx:v>Hos</cx:v>
            </cx:txData>
          </cx:tx>
          <cx:spPr>
            <a:ln>
              <a:solidFill>
                <a:schemeClr val="tx1"/>
              </a:solidFill>
            </a:ln>
          </cx:spPr>
          <cx:dataId val="1"/>
          <cx:layoutPr>
            <cx:visibility meanLine="0" meanMarker="1" nonoutliers="0" outliers="1"/>
            <cx:statistics quartileMethod="exclusive"/>
          </cx:layoutPr>
        </cx:series>
        <cx:series layoutId="boxWhisker" uniqueId="{10E8759D-1F05-834B-AC65-11FB76389B4F}">
          <cx:tx>
            <cx:txData>
              <cx:f>_xlchart.v1.16</cx:f>
              <cx:v>IFA</cx:v>
            </cx:txData>
          </cx:tx>
          <cx:spPr>
            <a:ln>
              <a:solidFill>
                <a:schemeClr val="tx1"/>
              </a:solidFill>
            </a:ln>
          </cx:spPr>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chartData>
  <cx:chart>
    <cx:title pos="t" align="ctr" overlay="0">
      <cx:tx>
        <cx:rich>
          <a:bodyPr spcFirstLastPara="1" vertOverflow="ellipsis" horzOverflow="overflow" wrap="square" lIns="0" tIns="0" rIns="0" bIns="0" anchor="ctr" anchorCtr="1"/>
          <a:lstStyle/>
          <a:p>
            <a:pPr rtl="0"/>
            <a:r>
              <a:rPr lang="en-US" sz="1400" b="0" i="0" baseline="0">
                <a:solidFill>
                  <a:schemeClr val="accent3">
                    <a:lumMod val="50000"/>
                  </a:schemeClr>
                </a:solidFill>
                <a:effectLst/>
                <a:latin typeface="+mn-lt"/>
              </a:rPr>
              <a:t>Size Ratio Relationships by Notation</a:t>
            </a:r>
            <a:endParaRPr lang="en-US" sz="1100">
              <a:solidFill>
                <a:schemeClr val="accent3">
                  <a:lumMod val="50000"/>
                </a:schemeClr>
              </a:solidFill>
              <a:effectLst/>
              <a:latin typeface="+mn-lt"/>
            </a:endParaRPr>
          </a:p>
        </cx:rich>
      </cx:tx>
    </cx:title>
    <cx:plotArea>
      <cx:plotAreaRegion>
        <cx:series layoutId="boxWhisker" uniqueId="{49F90E37-B8C2-C644-B4BF-CF5D309F3E32}">
          <cx:tx>
            <cx:txData>
              <cx:f>_xlchart.v1.18</cx:f>
              <cx:v>US</cx:v>
            </cx:txData>
          </cx:tx>
          <cx:spPr>
            <a:ln>
              <a:solidFill>
                <a:schemeClr val="tx1"/>
              </a:solidFill>
            </a:ln>
          </cx:spPr>
          <cx:dataId val="0"/>
          <cx:layoutPr>
            <cx:visibility meanLine="0" meanMarker="1" nonoutliers="0" outliers="1"/>
            <cx:statistics quartileMethod="exclusive"/>
          </cx:layoutPr>
        </cx:series>
        <cx:series layoutId="boxWhisker" uniqueId="{342A7ED1-46F0-D540-84EB-733C9F6C89C4}">
          <cx:tx>
            <cx:txData>
              <cx:f>_xlchart.v1.20</cx:f>
              <cx:v>UC</cx:v>
            </cx:txData>
          </cx:tx>
          <cx:spPr>
            <a:ln>
              <a:solidFill>
                <a:schemeClr val="tx1"/>
              </a:solidFill>
            </a:ln>
          </cx:spPr>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tx>
        <cx:rich>
          <a:bodyPr spcFirstLastPara="1" vertOverflow="ellipsis" horzOverflow="overflow" wrap="square" lIns="0" tIns="0" rIns="0" bIns="0" anchor="ctr" anchorCtr="1"/>
          <a:lstStyle/>
          <a:p>
            <a:pPr rtl="0"/>
            <a:r>
              <a:rPr lang="en-US" sz="1400" b="0" i="0" baseline="0">
                <a:solidFill>
                  <a:schemeClr val="accent3">
                    <a:lumMod val="50000"/>
                  </a:schemeClr>
                </a:solidFill>
                <a:effectLst/>
                <a:latin typeface="+mn-lt"/>
              </a:rPr>
              <a:t>Size Ratio Relationships by Process</a:t>
            </a:r>
            <a:endParaRPr lang="en-US" sz="1100">
              <a:solidFill>
                <a:schemeClr val="accent3">
                  <a:lumMod val="50000"/>
                </a:schemeClr>
              </a:solidFill>
              <a:effectLst/>
              <a:latin typeface="+mn-lt"/>
            </a:endParaRPr>
          </a:p>
        </cx:rich>
      </cx:tx>
    </cx:title>
    <cx:plotArea>
      <cx:plotAreaRegion>
        <cx:series layoutId="boxWhisker" uniqueId="{99DC2215-E3A8-3E4F-A560-E5BE57D43310}">
          <cx:tx>
            <cx:txData>
              <cx:f>_xlchart.v1.6</cx:f>
              <cx:v>well </cx:v>
            </cx:txData>
          </cx:tx>
          <cx:spPr>
            <a:ln>
              <a:solidFill>
                <a:schemeClr val="tx1"/>
              </a:solidFill>
            </a:ln>
          </cx:spPr>
          <cx:dataId val="0"/>
          <cx:layoutPr>
            <cx:visibility meanLine="0" meanMarker="1" nonoutliers="0" outliers="1"/>
            <cx:statistics quartileMethod="exclusive"/>
          </cx:layoutPr>
        </cx:series>
        <cx:series layoutId="boxWhisker" uniqueId="{1B60CD76-BF22-CD4D-9626-B1192BC48815}">
          <cx:tx>
            <cx:txData>
              <cx:f>_xlchart.v1.8</cx:f>
              <cx:v>partially</cx:v>
            </cx:txData>
          </cx:tx>
          <cx:spPr>
            <a:ln>
              <a:solidFill>
                <a:schemeClr val="tx1"/>
              </a:solidFill>
            </a:ln>
          </cx:spPr>
          <cx:dataPt idx="13"/>
          <cx:dataId val="1"/>
          <cx:layoutPr>
            <cx:visibility meanLine="0" meanMarker="1" nonoutliers="0" outliers="1"/>
            <cx:statistics quartileMethod="exclusive"/>
          </cx:layoutPr>
        </cx:series>
        <cx:series layoutId="boxWhisker" uniqueId="{41A3DA50-832E-ED4C-94E0-256C40382A89}">
          <cx:tx>
            <cx:txData>
              <cx:f>_xlchart.v1.10</cx:f>
              <cx:v>not</cx:v>
            </cx:txData>
          </cx:tx>
          <cx:spPr>
            <a:ln>
              <a:solidFill>
                <a:schemeClr val="tx1"/>
              </a:solidFill>
            </a:ln>
          </cx:spPr>
          <cx:dataId val="2"/>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data id="1">
      <cx:numDim type="val">
        <cx:f>_xlchart.v1.31</cx:f>
      </cx:numDim>
    </cx:data>
    <cx:data id="2">
      <cx:numDim type="val">
        <cx:f>_xlchart.v1.33</cx:f>
      </cx:numDim>
    </cx:data>
  </cx:chartData>
  <cx:chart>
    <cx:title pos="t" align="ctr" overlay="0">
      <cx:tx>
        <cx:txData>
          <cx:v>Size Ratio of Number of Classes by Exam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Size Ratio of Number of Classes by Exam</a:t>
          </a:r>
        </a:p>
      </cx:txPr>
    </cx:title>
    <cx:plotArea>
      <cx:plotAreaRegion>
        <cx:series layoutId="boxWhisker" uniqueId="{A45DA5D6-BF15-B14D-93FA-3D495E258788}">
          <cx:tx>
            <cx:txData>
              <cx:f>_xlchart.v1.28</cx:f>
              <cx:v>low</cx:v>
            </cx:txData>
          </cx:tx>
          <cx:dataId val="0"/>
          <cx:layoutPr>
            <cx:visibility meanLine="0" meanMarker="1" nonoutliers="0" outliers="1"/>
            <cx:statistics quartileMethod="exclusive"/>
          </cx:layoutPr>
        </cx:series>
        <cx:series layoutId="boxWhisker" uniqueId="{20E484D3-2B92-7744-8A81-62206B2BD9A8}">
          <cx:tx>
            <cx:txData>
              <cx:f>_xlchart.v1.30</cx:f>
              <cx:v>medium</cx:v>
            </cx:txData>
          </cx:tx>
          <cx:dataId val="1"/>
          <cx:layoutPr>
            <cx:visibility meanLine="0" meanMarker="1" nonoutliers="0" outliers="1"/>
            <cx:statistics quartileMethod="exclusive"/>
          </cx:layoutPr>
        </cx:series>
        <cx:series layoutId="boxWhisker" uniqueId="{45A4C432-CB0B-1049-BE65-541A381656B9}">
          <cx:tx>
            <cx:txData>
              <cx:f>_xlchart.v1.32</cx:f>
              <cx:v>high</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numFmt formatCode="#,##0.0_);(#,##0.0)" sourceLinked="0"/>
      </cx:axis>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data id="1">
      <cx:numDim type="val">
        <cx:f>_xlchart.v1.37</cx:f>
      </cx:numDim>
    </cx:data>
    <cx:data id="2">
      <cx:numDim type="val">
        <cx:f>_xlchart.v1.39</cx:f>
      </cx:numDim>
    </cx:data>
  </cx:chartData>
  <cx:chart>
    <cx:title pos="t" align="ctr" overlay="0">
      <cx:tx>
        <cx:txData>
          <cx:v>Size Ratio Relationships by Grade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Size Ratio Relationships by Grade</a:t>
          </a:r>
        </a:p>
      </cx:txPr>
    </cx:title>
    <cx:plotArea>
      <cx:plotAreaRegion>
        <cx:series layoutId="boxWhisker" uniqueId="{E579248E-3EA7-1042-AC08-9CB6F1C2EDC4}">
          <cx:tx>
            <cx:txData>
              <cx:f>_xlchart.v1.34</cx:f>
              <cx:v>low</cx:v>
            </cx:txData>
          </cx:tx>
          <cx:dataId val="0"/>
          <cx:layoutPr>
            <cx:visibility meanLine="0" meanMarker="1" nonoutliers="0" outliers="1"/>
            <cx:statistics quartileMethod="exclusive"/>
          </cx:layoutPr>
        </cx:series>
        <cx:series layoutId="boxWhisker" uniqueId="{45677207-2D0E-B24E-A775-25D3AA1198E0}">
          <cx:tx>
            <cx:txData>
              <cx:f>_xlchart.v1.36</cx:f>
              <cx:v>medium</cx:v>
            </cx:txData>
          </cx:tx>
          <cx:dataId val="1"/>
          <cx:layoutPr>
            <cx:visibility meanLine="0" meanMarker="1" nonoutliers="0" outliers="1"/>
            <cx:statistics quartileMethod="exclusive"/>
          </cx:layoutPr>
        </cx:series>
        <cx:series layoutId="boxWhisker" uniqueId="{0219D2F1-757C-CB4F-ADBA-5CC7DC32FB98}">
          <cx:tx>
            <cx:txData>
              <cx:f>_xlchart.v1.38</cx:f>
              <cx:v>high</cx:v>
            </cx:txData>
          </cx:tx>
          <cx:dataId val="2"/>
          <cx:layoutPr>
            <cx:visibility meanLine="0" meanMarker="1" nonoutliers="0" outliers="1"/>
            <cx:statistics quartileMethod="exclusive"/>
          </cx:layoutPr>
        </cx:series>
      </cx:plotAreaRegion>
      <cx:axis id="0" hidden="1">
        <cx:catScaling gapWidth="1"/>
        <cx:tickLabels/>
      </cx:axis>
      <cx:axis id="1">
        <cx:valScaling/>
        <cx:majorGridlines/>
        <cx:tickLabels/>
        <cx:numFmt formatCode="#,##0.00" sourceLinked="0"/>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929</xdr:colOff>
      <xdr:row>32</xdr:row>
      <xdr:rowOff>2684</xdr:rowOff>
    </xdr:from>
    <xdr:to>
      <xdr:col>10</xdr:col>
      <xdr:colOff>508000</xdr:colOff>
      <xdr:row>43</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BD3D42B-F9AF-754E-B6CF-1B2679702C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44154" y="5851034"/>
              <a:ext cx="3780496" cy="19880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356885</xdr:colOff>
      <xdr:row>45</xdr:row>
      <xdr:rowOff>13428</xdr:rowOff>
    </xdr:from>
    <xdr:to>
      <xdr:col>10</xdr:col>
      <xdr:colOff>489856</xdr:colOff>
      <xdr:row>56</xdr:row>
      <xdr:rowOff>18142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08F4062-3014-E94E-B716-594146523B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44510" y="8211278"/>
              <a:ext cx="3761996" cy="20176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2939</xdr:colOff>
      <xdr:row>61</xdr:row>
      <xdr:rowOff>196814</xdr:rowOff>
    </xdr:from>
    <xdr:to>
      <xdr:col>10</xdr:col>
      <xdr:colOff>453571</xdr:colOff>
      <xdr:row>73</xdr:row>
      <xdr:rowOff>18144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5565072-C209-DF48-82B9-DD36FD2351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46164" y="11296614"/>
              <a:ext cx="3724057" cy="20089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17076</xdr:colOff>
      <xdr:row>94</xdr:row>
      <xdr:rowOff>14729</xdr:rowOff>
    </xdr:from>
    <xdr:to>
      <xdr:col>11</xdr:col>
      <xdr:colOff>0</xdr:colOff>
      <xdr:row>104</xdr:row>
      <xdr:rowOff>145143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F25828F-4CF7-8548-BCD0-D2A5CE54C8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60301" y="17108929"/>
              <a:ext cx="4059624" cy="1940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356455</xdr:colOff>
      <xdr:row>107</xdr:row>
      <xdr:rowOff>11526</xdr:rowOff>
    </xdr:from>
    <xdr:to>
      <xdr:col>11</xdr:col>
      <xdr:colOff>1</xdr:colOff>
      <xdr:row>120</xdr:row>
      <xdr:rowOff>145143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E19DD76-36B6-ED4A-9CAD-CB69C87AE6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944080" y="19458401"/>
              <a:ext cx="4075846" cy="24862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16010</xdr:colOff>
      <xdr:row>124</xdr:row>
      <xdr:rowOff>9392</xdr:rowOff>
    </xdr:from>
    <xdr:to>
      <xdr:col>11</xdr:col>
      <xdr:colOff>15302</xdr:colOff>
      <xdr:row>137</xdr:row>
      <xdr:rowOff>58616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5FDA69E-3713-244E-9F30-787104E203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959235" y="22539192"/>
              <a:ext cx="4072817" cy="23987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353785</xdr:colOff>
      <xdr:row>76</xdr:row>
      <xdr:rowOff>76200</xdr:rowOff>
    </xdr:from>
    <xdr:to>
      <xdr:col>10</xdr:col>
      <xdr:colOff>406400</xdr:colOff>
      <xdr:row>88</xdr:row>
      <xdr:rowOff>18143</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95901EDF-6F46-5543-9668-71DC239753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941410" y="13906500"/>
              <a:ext cx="3687990" cy="21136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9180</xdr:colOff>
      <xdr:row>139</xdr:row>
      <xdr:rowOff>20810</xdr:rowOff>
    </xdr:from>
    <xdr:to>
      <xdr:col>11</xdr:col>
      <xdr:colOff>0</xdr:colOff>
      <xdr:row>150</xdr:row>
      <xdr:rowOff>45904</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352A1E1-CF4A-3740-A04C-C6DBBE5A17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955580" y="25262060"/>
              <a:ext cx="4064345" cy="20189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1211434</xdr:colOff>
      <xdr:row>27</xdr:row>
      <xdr:rowOff>27931</xdr:rowOff>
    </xdr:from>
    <xdr:to>
      <xdr:col>23</xdr:col>
      <xdr:colOff>441924</xdr:colOff>
      <xdr:row>53</xdr:row>
      <xdr:rowOff>8281</xdr:rowOff>
    </xdr:to>
    <xdr:graphicFrame macro="">
      <xdr:nvGraphicFramePr>
        <xdr:cNvPr id="2" name="Chart 1">
          <a:extLst>
            <a:ext uri="{FF2B5EF4-FFF2-40B4-BE49-F238E27FC236}">
              <a16:creationId xmlns:a16="http://schemas.microsoft.com/office/drawing/2014/main" id="{4CC6597E-12CE-4570-93C7-BCA03EA9E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95250</xdr:colOff>
      <xdr:row>27</xdr:row>
      <xdr:rowOff>47900</xdr:rowOff>
    </xdr:from>
    <xdr:to>
      <xdr:col>31</xdr:col>
      <xdr:colOff>312530</xdr:colOff>
      <xdr:row>52</xdr:row>
      <xdr:rowOff>173935</xdr:rowOff>
    </xdr:to>
    <xdr:graphicFrame macro="">
      <xdr:nvGraphicFramePr>
        <xdr:cNvPr id="3" name="Chart 2">
          <a:extLst>
            <a:ext uri="{FF2B5EF4-FFF2-40B4-BE49-F238E27FC236}">
              <a16:creationId xmlns:a16="http://schemas.microsoft.com/office/drawing/2014/main" id="{1F86FBFB-0C76-436B-A7BC-223DC8343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594474</xdr:colOff>
      <xdr:row>1</xdr:row>
      <xdr:rowOff>62504</xdr:rowOff>
    </xdr:from>
    <xdr:to>
      <xdr:col>25</xdr:col>
      <xdr:colOff>68560</xdr:colOff>
      <xdr:row>29</xdr:row>
      <xdr:rowOff>120336</xdr:rowOff>
    </xdr:to>
    <xdr:graphicFrame macro="">
      <xdr:nvGraphicFramePr>
        <xdr:cNvPr id="3" name="Chart 2">
          <a:extLst>
            <a:ext uri="{FF2B5EF4-FFF2-40B4-BE49-F238E27FC236}">
              <a16:creationId xmlns:a16="http://schemas.microsoft.com/office/drawing/2014/main" id="{AC310743-CD97-4255-A808-EAF36F819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234043</xdr:colOff>
      <xdr:row>1</xdr:row>
      <xdr:rowOff>104322</xdr:rowOff>
    </xdr:from>
    <xdr:to>
      <xdr:col>35</xdr:col>
      <xdr:colOff>337232</xdr:colOff>
      <xdr:row>29</xdr:row>
      <xdr:rowOff>175761</xdr:rowOff>
    </xdr:to>
    <xdr:graphicFrame macro="">
      <xdr:nvGraphicFramePr>
        <xdr:cNvPr id="4" name="Chart 3">
          <a:extLst>
            <a:ext uri="{FF2B5EF4-FFF2-40B4-BE49-F238E27FC236}">
              <a16:creationId xmlns:a16="http://schemas.microsoft.com/office/drawing/2014/main" id="{B19983CF-E2B4-4085-93AF-220889DE9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18558</xdr:colOff>
      <xdr:row>49</xdr:row>
      <xdr:rowOff>34145</xdr:rowOff>
    </xdr:from>
    <xdr:to>
      <xdr:col>13</xdr:col>
      <xdr:colOff>171144</xdr:colOff>
      <xdr:row>57</xdr:row>
      <xdr:rowOff>9047</xdr:rowOff>
    </xdr:to>
    <xdr:graphicFrame macro="">
      <xdr:nvGraphicFramePr>
        <xdr:cNvPr id="2" name="Chart 1">
          <a:extLst>
            <a:ext uri="{FF2B5EF4-FFF2-40B4-BE49-F238E27FC236}">
              <a16:creationId xmlns:a16="http://schemas.microsoft.com/office/drawing/2014/main" id="{9FF91F4D-B4F8-402E-8CF1-3FE6FD847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353875</xdr:colOff>
      <xdr:row>49</xdr:row>
      <xdr:rowOff>116667</xdr:rowOff>
    </xdr:from>
    <xdr:to>
      <xdr:col>6</xdr:col>
      <xdr:colOff>508104</xdr:colOff>
      <xdr:row>57</xdr:row>
      <xdr:rowOff>88394</xdr:rowOff>
    </xdr:to>
    <xdr:graphicFrame macro="">
      <xdr:nvGraphicFramePr>
        <xdr:cNvPr id="7" name="Chart 6">
          <a:extLst>
            <a:ext uri="{FF2B5EF4-FFF2-40B4-BE49-F238E27FC236}">
              <a16:creationId xmlns:a16="http://schemas.microsoft.com/office/drawing/2014/main" id="{8D60D8EC-3D72-4340-9DBE-D23E293F5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230186</xdr:colOff>
      <xdr:row>0</xdr:row>
      <xdr:rowOff>115886</xdr:rowOff>
    </xdr:from>
    <xdr:to>
      <xdr:col>26</xdr:col>
      <xdr:colOff>330200</xdr:colOff>
      <xdr:row>29</xdr:row>
      <xdr:rowOff>0</xdr:rowOff>
    </xdr:to>
    <xdr:graphicFrame macro="">
      <xdr:nvGraphicFramePr>
        <xdr:cNvPr id="2" name="Chart 1">
          <a:extLst>
            <a:ext uri="{FF2B5EF4-FFF2-40B4-BE49-F238E27FC236}">
              <a16:creationId xmlns:a16="http://schemas.microsoft.com/office/drawing/2014/main" id="{73DF032D-FCCD-4778-A8C4-1917BBC76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57150</xdr:colOff>
      <xdr:row>0</xdr:row>
      <xdr:rowOff>66675</xdr:rowOff>
    </xdr:from>
    <xdr:to>
      <xdr:col>37</xdr:col>
      <xdr:colOff>163514</xdr:colOff>
      <xdr:row>28</xdr:row>
      <xdr:rowOff>134939</xdr:rowOff>
    </xdr:to>
    <xdr:graphicFrame macro="">
      <xdr:nvGraphicFramePr>
        <xdr:cNvPr id="3" name="Chart 2">
          <a:extLst>
            <a:ext uri="{FF2B5EF4-FFF2-40B4-BE49-F238E27FC236}">
              <a16:creationId xmlns:a16="http://schemas.microsoft.com/office/drawing/2014/main" id="{C9806111-7960-48E5-A0D6-E89A6CE27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603598</xdr:colOff>
      <xdr:row>54</xdr:row>
      <xdr:rowOff>153791</xdr:rowOff>
    </xdr:from>
    <xdr:to>
      <xdr:col>14</xdr:col>
      <xdr:colOff>139861</xdr:colOff>
      <xdr:row>62</xdr:row>
      <xdr:rowOff>128693</xdr:rowOff>
    </xdr:to>
    <xdr:graphicFrame macro="">
      <xdr:nvGraphicFramePr>
        <xdr:cNvPr id="6" name="Chart 5">
          <a:extLst>
            <a:ext uri="{FF2B5EF4-FFF2-40B4-BE49-F238E27FC236}">
              <a16:creationId xmlns:a16="http://schemas.microsoft.com/office/drawing/2014/main" id="{CE39D879-4E98-4FC1-8DAD-BBEB008A3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33340</xdr:colOff>
      <xdr:row>54</xdr:row>
      <xdr:rowOff>32973</xdr:rowOff>
    </xdr:from>
    <xdr:to>
      <xdr:col>7</xdr:col>
      <xdr:colOff>184767</xdr:colOff>
      <xdr:row>62</xdr:row>
      <xdr:rowOff>4700</xdr:rowOff>
    </xdr:to>
    <xdr:graphicFrame macro="">
      <xdr:nvGraphicFramePr>
        <xdr:cNvPr id="7" name="Chart 6">
          <a:extLst>
            <a:ext uri="{FF2B5EF4-FFF2-40B4-BE49-F238E27FC236}">
              <a16:creationId xmlns:a16="http://schemas.microsoft.com/office/drawing/2014/main" id="{9162F3DC-9453-468D-B56E-959D52FFA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230186</xdr:colOff>
      <xdr:row>0</xdr:row>
      <xdr:rowOff>115886</xdr:rowOff>
    </xdr:from>
    <xdr:to>
      <xdr:col>26</xdr:col>
      <xdr:colOff>330200</xdr:colOff>
      <xdr:row>29</xdr:row>
      <xdr:rowOff>0</xdr:rowOff>
    </xdr:to>
    <xdr:graphicFrame macro="">
      <xdr:nvGraphicFramePr>
        <xdr:cNvPr id="2" name="Chart 1">
          <a:extLst>
            <a:ext uri="{FF2B5EF4-FFF2-40B4-BE49-F238E27FC236}">
              <a16:creationId xmlns:a16="http://schemas.microsoft.com/office/drawing/2014/main" id="{5216B6E2-8074-4495-AA4F-62BB00512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57150</xdr:colOff>
      <xdr:row>0</xdr:row>
      <xdr:rowOff>66675</xdr:rowOff>
    </xdr:from>
    <xdr:to>
      <xdr:col>37</xdr:col>
      <xdr:colOff>163514</xdr:colOff>
      <xdr:row>28</xdr:row>
      <xdr:rowOff>134939</xdr:rowOff>
    </xdr:to>
    <xdr:graphicFrame macro="">
      <xdr:nvGraphicFramePr>
        <xdr:cNvPr id="3" name="Chart 2">
          <a:extLst>
            <a:ext uri="{FF2B5EF4-FFF2-40B4-BE49-F238E27FC236}">
              <a16:creationId xmlns:a16="http://schemas.microsoft.com/office/drawing/2014/main" id="{D71B4D10-D723-43E5-8D4C-099E4736A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603598</xdr:colOff>
      <xdr:row>54</xdr:row>
      <xdr:rowOff>153791</xdr:rowOff>
    </xdr:from>
    <xdr:to>
      <xdr:col>14</xdr:col>
      <xdr:colOff>139861</xdr:colOff>
      <xdr:row>62</xdr:row>
      <xdr:rowOff>128693</xdr:rowOff>
    </xdr:to>
    <xdr:graphicFrame macro="">
      <xdr:nvGraphicFramePr>
        <xdr:cNvPr id="6" name="Chart 5">
          <a:extLst>
            <a:ext uri="{FF2B5EF4-FFF2-40B4-BE49-F238E27FC236}">
              <a16:creationId xmlns:a16="http://schemas.microsoft.com/office/drawing/2014/main" id="{DC5FED8E-A4E2-40B3-936F-AA0B51D2F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55112</xdr:colOff>
      <xdr:row>54</xdr:row>
      <xdr:rowOff>25716</xdr:rowOff>
    </xdr:from>
    <xdr:to>
      <xdr:col>7</xdr:col>
      <xdr:colOff>206539</xdr:colOff>
      <xdr:row>61</xdr:row>
      <xdr:rowOff>182500</xdr:rowOff>
    </xdr:to>
    <xdr:graphicFrame macro="">
      <xdr:nvGraphicFramePr>
        <xdr:cNvPr id="7" name="Chart 6">
          <a:extLst>
            <a:ext uri="{FF2B5EF4-FFF2-40B4-BE49-F238E27FC236}">
              <a16:creationId xmlns:a16="http://schemas.microsoft.com/office/drawing/2014/main" id="{E7BCB1FF-9F1C-438D-8839-337614C19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230186</xdr:colOff>
      <xdr:row>0</xdr:row>
      <xdr:rowOff>115886</xdr:rowOff>
    </xdr:from>
    <xdr:to>
      <xdr:col>26</xdr:col>
      <xdr:colOff>330200</xdr:colOff>
      <xdr:row>29</xdr:row>
      <xdr:rowOff>0</xdr:rowOff>
    </xdr:to>
    <xdr:graphicFrame macro="">
      <xdr:nvGraphicFramePr>
        <xdr:cNvPr id="2" name="Chart 1">
          <a:extLst>
            <a:ext uri="{FF2B5EF4-FFF2-40B4-BE49-F238E27FC236}">
              <a16:creationId xmlns:a16="http://schemas.microsoft.com/office/drawing/2014/main" id="{3A76E78E-8CDB-4CB7-BB57-BE603CD75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57150</xdr:colOff>
      <xdr:row>0</xdr:row>
      <xdr:rowOff>66675</xdr:rowOff>
    </xdr:from>
    <xdr:to>
      <xdr:col>37</xdr:col>
      <xdr:colOff>163514</xdr:colOff>
      <xdr:row>28</xdr:row>
      <xdr:rowOff>134939</xdr:rowOff>
    </xdr:to>
    <xdr:graphicFrame macro="">
      <xdr:nvGraphicFramePr>
        <xdr:cNvPr id="3" name="Chart 2">
          <a:extLst>
            <a:ext uri="{FF2B5EF4-FFF2-40B4-BE49-F238E27FC236}">
              <a16:creationId xmlns:a16="http://schemas.microsoft.com/office/drawing/2014/main" id="{2CC68392-DEB1-4F7B-90EE-7F7228A65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603598</xdr:colOff>
      <xdr:row>54</xdr:row>
      <xdr:rowOff>153791</xdr:rowOff>
    </xdr:from>
    <xdr:to>
      <xdr:col>14</xdr:col>
      <xdr:colOff>139861</xdr:colOff>
      <xdr:row>62</xdr:row>
      <xdr:rowOff>128693</xdr:rowOff>
    </xdr:to>
    <xdr:graphicFrame macro="">
      <xdr:nvGraphicFramePr>
        <xdr:cNvPr id="6" name="Chart 5">
          <a:extLst>
            <a:ext uri="{FF2B5EF4-FFF2-40B4-BE49-F238E27FC236}">
              <a16:creationId xmlns:a16="http://schemas.microsoft.com/office/drawing/2014/main" id="{A0CBC334-E0E3-4FC3-94E9-A9E455774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33340</xdr:colOff>
      <xdr:row>54</xdr:row>
      <xdr:rowOff>32973</xdr:rowOff>
    </xdr:from>
    <xdr:to>
      <xdr:col>7</xdr:col>
      <xdr:colOff>184767</xdr:colOff>
      <xdr:row>62</xdr:row>
      <xdr:rowOff>4700</xdr:rowOff>
    </xdr:to>
    <xdr:graphicFrame macro="">
      <xdr:nvGraphicFramePr>
        <xdr:cNvPr id="7" name="Chart 6">
          <a:extLst>
            <a:ext uri="{FF2B5EF4-FFF2-40B4-BE49-F238E27FC236}">
              <a16:creationId xmlns:a16="http://schemas.microsoft.com/office/drawing/2014/main" id="{659C791F-1B0E-45ED-9F33-FBF3AE3B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40"/>
  <sheetViews>
    <sheetView zoomScaleNormal="100" workbookViewId="0">
      <selection activeCell="A30" sqref="A30:W40"/>
    </sheetView>
  </sheetViews>
  <sheetFormatPr defaultColWidth="8.81640625" defaultRowHeight="14.5" x14ac:dyDescent="0.35"/>
  <cols>
    <col min="1" max="5" width="9" customWidth="1"/>
    <col min="11" max="11" width="9" customWidth="1"/>
    <col min="16" max="16" width="24.26953125" bestFit="1" customWidth="1"/>
    <col min="17" max="17" width="8.26953125" customWidth="1"/>
  </cols>
  <sheetData>
    <row r="1" spans="1:39" x14ac:dyDescent="0.35">
      <c r="A1" s="98" t="s">
        <v>47</v>
      </c>
      <c r="B1" s="99" t="s">
        <v>0</v>
      </c>
      <c r="C1" s="98" t="s">
        <v>36</v>
      </c>
      <c r="D1" s="98" t="s">
        <v>25</v>
      </c>
      <c r="E1" s="98" t="s">
        <v>43</v>
      </c>
      <c r="F1" s="102" t="s">
        <v>81</v>
      </c>
      <c r="G1" s="101" t="s">
        <v>116</v>
      </c>
      <c r="H1" s="101"/>
      <c r="I1" s="101" t="s">
        <v>1</v>
      </c>
      <c r="J1" s="101"/>
      <c r="K1" s="101" t="s">
        <v>2</v>
      </c>
      <c r="L1" s="101"/>
      <c r="M1" s="101"/>
      <c r="N1" s="101"/>
      <c r="O1" s="101"/>
      <c r="P1" s="98" t="s">
        <v>16</v>
      </c>
      <c r="Q1" s="5"/>
      <c r="R1" s="97"/>
      <c r="S1" s="97"/>
      <c r="T1" s="97"/>
      <c r="U1" s="97"/>
      <c r="V1" s="97"/>
      <c r="W1" s="97"/>
      <c r="X1" s="97"/>
      <c r="Y1" s="60"/>
      <c r="Z1" s="97"/>
      <c r="AA1" s="97"/>
      <c r="AB1" s="97"/>
      <c r="AC1" s="97"/>
      <c r="AD1" s="97"/>
      <c r="AE1" s="97"/>
      <c r="AF1" s="97"/>
      <c r="AG1" s="60"/>
      <c r="AH1" s="97"/>
      <c r="AI1" s="97"/>
      <c r="AJ1" s="97"/>
      <c r="AK1" s="97"/>
      <c r="AL1" s="97"/>
      <c r="AM1" s="97"/>
    </row>
    <row r="2" spans="1:39" x14ac:dyDescent="0.35">
      <c r="A2" s="98"/>
      <c r="B2" s="100"/>
      <c r="C2" s="98"/>
      <c r="D2" s="98"/>
      <c r="E2" s="98"/>
      <c r="F2" s="102"/>
      <c r="G2" s="51" t="s">
        <v>3</v>
      </c>
      <c r="H2" s="51" t="s">
        <v>4</v>
      </c>
      <c r="I2" s="51" t="s">
        <v>3</v>
      </c>
      <c r="J2" s="51" t="s">
        <v>4</v>
      </c>
      <c r="K2" s="51" t="s">
        <v>5</v>
      </c>
      <c r="L2" s="51" t="s">
        <v>6</v>
      </c>
      <c r="M2" s="51" t="s">
        <v>7</v>
      </c>
      <c r="N2" s="51" t="s">
        <v>8</v>
      </c>
      <c r="O2" s="51" t="s">
        <v>9</v>
      </c>
      <c r="P2" s="98"/>
      <c r="Q2" s="5"/>
      <c r="R2" s="60"/>
      <c r="S2" s="59"/>
      <c r="T2" s="59"/>
      <c r="U2" s="59"/>
      <c r="V2" s="59"/>
      <c r="W2" s="59"/>
      <c r="X2" s="59"/>
      <c r="Y2" s="60"/>
      <c r="Z2" s="59"/>
      <c r="AA2" s="59"/>
      <c r="AB2" s="59"/>
      <c r="AC2" s="59"/>
      <c r="AD2" s="59"/>
      <c r="AE2" s="59"/>
      <c r="AF2" s="59"/>
      <c r="AG2" s="60"/>
      <c r="AH2" s="59"/>
      <c r="AI2" s="59"/>
      <c r="AJ2" s="59"/>
      <c r="AK2" s="59"/>
      <c r="AL2" s="59"/>
      <c r="AM2" s="59"/>
    </row>
    <row r="3" spans="1:39" x14ac:dyDescent="0.35">
      <c r="A3" s="45">
        <v>1</v>
      </c>
      <c r="B3" s="45" t="s">
        <v>28</v>
      </c>
      <c r="C3" s="45" t="s">
        <v>40</v>
      </c>
      <c r="D3" s="52" t="s">
        <v>27</v>
      </c>
      <c r="E3" s="53">
        <v>77</v>
      </c>
      <c r="F3" s="64" t="str">
        <f t="shared" ref="F3:F26" si="0">IF(E3&gt;=80, "H", IF(E3&gt;=65, "M", IF(E3&lt;&gt;"", "L", "")))</f>
        <v>M</v>
      </c>
      <c r="G3" s="64">
        <v>17</v>
      </c>
      <c r="H3" s="64">
        <v>27</v>
      </c>
      <c r="I3" s="64">
        <v>26</v>
      </c>
      <c r="J3" s="64">
        <v>41</v>
      </c>
      <c r="K3" s="64">
        <v>13</v>
      </c>
      <c r="L3" s="64">
        <v>9</v>
      </c>
      <c r="M3" s="64">
        <v>4</v>
      </c>
      <c r="N3" s="64">
        <v>3</v>
      </c>
      <c r="O3" s="64">
        <v>0</v>
      </c>
      <c r="P3" s="66" t="s">
        <v>17</v>
      </c>
      <c r="Q3" s="8"/>
      <c r="R3" s="60"/>
      <c r="S3" s="61"/>
      <c r="T3" s="62"/>
      <c r="U3" s="62"/>
      <c r="V3" s="63"/>
      <c r="W3" s="63"/>
      <c r="X3" s="61"/>
      <c r="Y3" s="60"/>
      <c r="Z3" s="60"/>
      <c r="AA3" s="61"/>
      <c r="AB3" s="62"/>
      <c r="AC3" s="62"/>
      <c r="AD3" s="62"/>
      <c r="AE3" s="63"/>
      <c r="AF3" s="61"/>
      <c r="AG3" s="60"/>
      <c r="AH3" s="60"/>
      <c r="AI3" s="61"/>
      <c r="AJ3" s="62"/>
      <c r="AK3" s="63"/>
      <c r="AL3" s="63"/>
      <c r="AM3" s="61"/>
    </row>
    <row r="4" spans="1:39" x14ac:dyDescent="0.35">
      <c r="A4" s="45">
        <v>2</v>
      </c>
      <c r="B4" s="45" t="s">
        <v>10</v>
      </c>
      <c r="C4" s="52" t="s">
        <v>39</v>
      </c>
      <c r="D4" s="52" t="s">
        <v>27</v>
      </c>
      <c r="E4" s="53">
        <v>73</v>
      </c>
      <c r="F4" s="64" t="str">
        <f t="shared" si="0"/>
        <v>M</v>
      </c>
      <c r="G4" s="64">
        <v>12</v>
      </c>
      <c r="H4" s="64">
        <v>16</v>
      </c>
      <c r="I4" s="64">
        <v>16</v>
      </c>
      <c r="J4" s="64">
        <v>19</v>
      </c>
      <c r="K4" s="64">
        <v>9</v>
      </c>
      <c r="L4" s="64">
        <v>6</v>
      </c>
      <c r="M4" s="64">
        <v>3</v>
      </c>
      <c r="N4" s="64">
        <v>1</v>
      </c>
      <c r="O4" s="64">
        <v>0</v>
      </c>
      <c r="P4" s="46" t="s">
        <v>18</v>
      </c>
      <c r="Q4" s="8"/>
      <c r="R4" s="60"/>
      <c r="S4" s="61"/>
      <c r="T4" s="62"/>
      <c r="U4" s="62"/>
      <c r="V4" s="63"/>
      <c r="W4" s="63"/>
      <c r="X4" s="61"/>
      <c r="Y4" s="60"/>
      <c r="Z4" s="60"/>
      <c r="AA4" s="61"/>
      <c r="AB4" s="62"/>
      <c r="AC4" s="62"/>
      <c r="AD4" s="62"/>
      <c r="AE4" s="63"/>
      <c r="AF4" s="61"/>
      <c r="AG4" s="60"/>
      <c r="AH4" s="60"/>
      <c r="AI4" s="61"/>
      <c r="AJ4" s="62"/>
      <c r="AK4" s="63"/>
      <c r="AL4" s="63"/>
      <c r="AM4" s="61"/>
    </row>
    <row r="5" spans="1:39" x14ac:dyDescent="0.35">
      <c r="A5" s="45">
        <v>3</v>
      </c>
      <c r="B5" s="45" t="s">
        <v>11</v>
      </c>
      <c r="C5" s="52" t="s">
        <v>40</v>
      </c>
      <c r="D5" s="52" t="s">
        <v>27</v>
      </c>
      <c r="E5" s="53">
        <v>44</v>
      </c>
      <c r="F5" s="64" t="str">
        <f t="shared" si="0"/>
        <v>L</v>
      </c>
      <c r="G5" s="64">
        <v>8</v>
      </c>
      <c r="H5" s="64">
        <v>11</v>
      </c>
      <c r="I5" s="64">
        <v>22</v>
      </c>
      <c r="J5" s="64">
        <v>29</v>
      </c>
      <c r="K5" s="64">
        <v>8</v>
      </c>
      <c r="L5" s="64">
        <v>8</v>
      </c>
      <c r="M5" s="64">
        <v>0</v>
      </c>
      <c r="N5" s="64">
        <v>6</v>
      </c>
      <c r="O5" s="64">
        <v>0</v>
      </c>
      <c r="P5" s="46" t="s">
        <v>18</v>
      </c>
      <c r="Q5" s="8"/>
      <c r="R5" s="60"/>
      <c r="S5" s="61"/>
      <c r="T5" s="62"/>
      <c r="U5" s="62"/>
      <c r="V5" s="63"/>
      <c r="W5" s="63"/>
      <c r="X5" s="61"/>
      <c r="Y5" s="60"/>
      <c r="Z5" s="60"/>
      <c r="AA5" s="61"/>
      <c r="AB5" s="62"/>
      <c r="AC5" s="62"/>
      <c r="AD5" s="62"/>
      <c r="AE5" s="63"/>
      <c r="AF5" s="61"/>
      <c r="AG5" s="60"/>
      <c r="AH5" s="60"/>
      <c r="AI5" s="61"/>
      <c r="AJ5" s="62"/>
      <c r="AK5" s="63"/>
      <c r="AL5" s="63"/>
      <c r="AM5" s="61"/>
    </row>
    <row r="6" spans="1:39" x14ac:dyDescent="0.35">
      <c r="A6" s="45">
        <v>4</v>
      </c>
      <c r="B6" s="45" t="s">
        <v>20</v>
      </c>
      <c r="C6" s="45" t="s">
        <v>39</v>
      </c>
      <c r="D6" s="52" t="s">
        <v>34</v>
      </c>
      <c r="E6" s="53">
        <v>95</v>
      </c>
      <c r="F6" s="64" t="str">
        <f t="shared" si="0"/>
        <v>H</v>
      </c>
      <c r="G6" s="64">
        <v>16</v>
      </c>
      <c r="H6" s="64">
        <v>17</v>
      </c>
      <c r="I6" s="64">
        <v>19</v>
      </c>
      <c r="J6" s="64">
        <v>22</v>
      </c>
      <c r="K6" s="64">
        <v>13</v>
      </c>
      <c r="L6" s="64">
        <v>2</v>
      </c>
      <c r="M6" s="64">
        <v>0</v>
      </c>
      <c r="N6" s="64">
        <v>3</v>
      </c>
      <c r="O6" s="64">
        <v>0</v>
      </c>
      <c r="P6" s="46" t="s">
        <v>19</v>
      </c>
      <c r="Q6" s="8"/>
      <c r="R6" s="60"/>
      <c r="S6" s="61"/>
      <c r="T6" s="62"/>
      <c r="U6" s="62"/>
      <c r="V6" s="63"/>
      <c r="W6" s="63"/>
      <c r="X6" s="61"/>
      <c r="Y6" s="60"/>
      <c r="Z6" s="60"/>
      <c r="AA6" s="61"/>
      <c r="AB6" s="62"/>
      <c r="AC6" s="62"/>
      <c r="AD6" s="62"/>
      <c r="AE6" s="63"/>
      <c r="AF6" s="61"/>
      <c r="AG6" s="60"/>
      <c r="AH6" s="60"/>
      <c r="AI6" s="61"/>
      <c r="AJ6" s="62"/>
      <c r="AK6" s="63"/>
      <c r="AL6" s="63"/>
      <c r="AM6" s="61"/>
    </row>
    <row r="7" spans="1:39" x14ac:dyDescent="0.35">
      <c r="A7" s="45">
        <v>5</v>
      </c>
      <c r="B7" s="45" t="s">
        <v>29</v>
      </c>
      <c r="C7" s="45" t="s">
        <v>39</v>
      </c>
      <c r="D7" s="45" t="s">
        <v>26</v>
      </c>
      <c r="E7" s="64"/>
      <c r="F7" s="64" t="str">
        <f t="shared" si="0"/>
        <v/>
      </c>
      <c r="G7" s="64">
        <v>11</v>
      </c>
      <c r="H7" s="64">
        <v>11</v>
      </c>
      <c r="I7" s="64">
        <v>19</v>
      </c>
      <c r="J7" s="64">
        <v>17</v>
      </c>
      <c r="K7" s="64">
        <v>6</v>
      </c>
      <c r="L7" s="64">
        <v>1</v>
      </c>
      <c r="M7" s="64">
        <v>2</v>
      </c>
      <c r="N7" s="64">
        <v>11</v>
      </c>
      <c r="O7" s="64">
        <v>3</v>
      </c>
      <c r="P7" s="46" t="s">
        <v>19</v>
      </c>
      <c r="Q7" s="8"/>
      <c r="R7" s="60"/>
      <c r="S7" s="61"/>
      <c r="T7" s="62"/>
      <c r="U7" s="62"/>
      <c r="V7" s="63"/>
      <c r="W7" s="63"/>
      <c r="X7" s="61"/>
      <c r="Y7" s="60"/>
      <c r="Z7" s="60"/>
      <c r="AA7" s="61"/>
      <c r="AB7" s="62"/>
      <c r="AC7" s="62"/>
      <c r="AD7" s="62"/>
      <c r="AE7" s="63"/>
      <c r="AF7" s="61"/>
      <c r="AG7" s="60"/>
      <c r="AH7" s="60"/>
      <c r="AI7" s="61"/>
      <c r="AJ7" s="62"/>
      <c r="AK7" s="63"/>
      <c r="AL7" s="63"/>
      <c r="AM7" s="61"/>
    </row>
    <row r="8" spans="1:39" x14ac:dyDescent="0.35">
      <c r="A8" s="45">
        <v>6</v>
      </c>
      <c r="B8" s="45" t="s">
        <v>30</v>
      </c>
      <c r="C8" s="45" t="s">
        <v>40</v>
      </c>
      <c r="D8" s="45" t="s">
        <v>26</v>
      </c>
      <c r="E8" s="64">
        <v>61</v>
      </c>
      <c r="F8" s="64" t="str">
        <f t="shared" si="0"/>
        <v>L</v>
      </c>
      <c r="G8" s="64">
        <v>21</v>
      </c>
      <c r="H8" s="64">
        <v>26</v>
      </c>
      <c r="I8" s="64">
        <v>22</v>
      </c>
      <c r="J8" s="64">
        <v>21</v>
      </c>
      <c r="K8" s="64">
        <v>11</v>
      </c>
      <c r="L8" s="64">
        <v>4</v>
      </c>
      <c r="M8" s="64">
        <v>0</v>
      </c>
      <c r="N8" s="64">
        <v>6</v>
      </c>
      <c r="O8" s="64">
        <v>10</v>
      </c>
      <c r="P8" s="46" t="s">
        <v>18</v>
      </c>
      <c r="Q8" s="8"/>
      <c r="R8" s="60"/>
      <c r="S8" s="61"/>
      <c r="T8" s="62"/>
      <c r="U8" s="62"/>
      <c r="V8" s="63"/>
      <c r="W8" s="63"/>
      <c r="X8" s="61"/>
      <c r="Y8" s="60"/>
      <c r="Z8" s="60"/>
      <c r="AA8" s="61"/>
      <c r="AB8" s="62"/>
      <c r="AC8" s="62"/>
      <c r="AD8" s="62"/>
      <c r="AE8" s="63"/>
      <c r="AF8" s="61"/>
      <c r="AG8" s="60"/>
      <c r="AH8" s="60"/>
      <c r="AI8" s="61"/>
      <c r="AJ8" s="62"/>
      <c r="AK8" s="63"/>
      <c r="AL8" s="63"/>
      <c r="AM8" s="61"/>
    </row>
    <row r="9" spans="1:39" x14ac:dyDescent="0.35">
      <c r="A9" s="45">
        <v>7</v>
      </c>
      <c r="B9" s="45" t="s">
        <v>12</v>
      </c>
      <c r="C9" s="45" t="s">
        <v>39</v>
      </c>
      <c r="D9" s="52" t="s">
        <v>34</v>
      </c>
      <c r="E9" s="53">
        <v>87</v>
      </c>
      <c r="F9" s="64" t="str">
        <f t="shared" si="0"/>
        <v>H</v>
      </c>
      <c r="G9" s="64">
        <v>12</v>
      </c>
      <c r="H9" s="64">
        <v>17</v>
      </c>
      <c r="I9" s="64">
        <v>21</v>
      </c>
      <c r="J9" s="64">
        <v>35</v>
      </c>
      <c r="K9" s="64">
        <v>8</v>
      </c>
      <c r="L9" s="64">
        <v>8</v>
      </c>
      <c r="M9" s="64">
        <v>1</v>
      </c>
      <c r="N9" s="64">
        <v>1</v>
      </c>
      <c r="O9" s="64">
        <v>0</v>
      </c>
      <c r="P9" s="46" t="s">
        <v>19</v>
      </c>
      <c r="Q9" s="8"/>
      <c r="R9" s="60"/>
      <c r="S9" s="61"/>
      <c r="T9" s="62"/>
      <c r="U9" s="62"/>
      <c r="V9" s="63"/>
      <c r="W9" s="63"/>
      <c r="X9" s="61"/>
      <c r="Y9" s="60"/>
      <c r="Z9" s="60"/>
      <c r="AA9" s="61"/>
      <c r="AB9" s="62"/>
      <c r="AC9" s="62"/>
      <c r="AD9" s="62"/>
      <c r="AE9" s="63"/>
      <c r="AF9" s="61"/>
      <c r="AG9" s="60"/>
      <c r="AH9" s="60"/>
      <c r="AI9" s="61"/>
      <c r="AJ9" s="62"/>
      <c r="AK9" s="63"/>
      <c r="AL9" s="63"/>
      <c r="AM9" s="61"/>
    </row>
    <row r="10" spans="1:39" x14ac:dyDescent="0.35">
      <c r="A10" s="45">
        <v>8</v>
      </c>
      <c r="B10" s="45" t="s">
        <v>13</v>
      </c>
      <c r="C10" s="45" t="s">
        <v>40</v>
      </c>
      <c r="D10" s="52" t="s">
        <v>34</v>
      </c>
      <c r="E10" s="53">
        <v>81</v>
      </c>
      <c r="F10" s="64" t="str">
        <f t="shared" si="0"/>
        <v>H</v>
      </c>
      <c r="G10" s="64">
        <v>15</v>
      </c>
      <c r="H10" s="64">
        <v>23</v>
      </c>
      <c r="I10" s="64">
        <v>20</v>
      </c>
      <c r="J10" s="64">
        <v>22</v>
      </c>
      <c r="K10" s="64">
        <v>9</v>
      </c>
      <c r="L10" s="64">
        <v>1</v>
      </c>
      <c r="M10" s="64">
        <v>4</v>
      </c>
      <c r="N10" s="64">
        <v>10</v>
      </c>
      <c r="O10" s="64">
        <v>1</v>
      </c>
      <c r="P10" s="46" t="s">
        <v>18</v>
      </c>
      <c r="Q10" s="8"/>
      <c r="R10" s="60"/>
      <c r="S10" s="61"/>
      <c r="T10" s="62"/>
      <c r="U10" s="62"/>
      <c r="V10" s="63"/>
      <c r="W10" s="63"/>
      <c r="X10" s="61"/>
      <c r="Y10" s="60"/>
      <c r="Z10" s="60"/>
      <c r="AA10" s="61"/>
      <c r="AB10" s="62"/>
      <c r="AC10" s="62"/>
      <c r="AD10" s="62"/>
      <c r="AE10" s="63"/>
      <c r="AF10" s="61"/>
      <c r="AG10" s="60"/>
      <c r="AH10" s="60"/>
      <c r="AI10" s="61"/>
      <c r="AJ10" s="62"/>
      <c r="AK10" s="63"/>
      <c r="AL10" s="63"/>
      <c r="AM10" s="61"/>
    </row>
    <row r="11" spans="1:39" x14ac:dyDescent="0.35">
      <c r="A11" s="45">
        <v>9</v>
      </c>
      <c r="B11" s="45" t="s">
        <v>21</v>
      </c>
      <c r="C11" s="52" t="s">
        <v>39</v>
      </c>
      <c r="D11" s="52" t="s">
        <v>27</v>
      </c>
      <c r="E11" s="53">
        <v>80</v>
      </c>
      <c r="F11" s="64" t="str">
        <f t="shared" si="0"/>
        <v>H</v>
      </c>
      <c r="G11" s="64">
        <v>11</v>
      </c>
      <c r="H11" s="64">
        <v>12</v>
      </c>
      <c r="I11" s="64">
        <v>16</v>
      </c>
      <c r="J11" s="64">
        <v>23</v>
      </c>
      <c r="K11" s="64">
        <v>9</v>
      </c>
      <c r="L11" s="64">
        <v>1</v>
      </c>
      <c r="M11" s="64">
        <v>1</v>
      </c>
      <c r="N11" s="64">
        <v>5</v>
      </c>
      <c r="O11" s="64">
        <v>2</v>
      </c>
      <c r="P11" s="46" t="s">
        <v>18</v>
      </c>
      <c r="Q11" s="8"/>
      <c r="R11" s="60"/>
      <c r="S11" s="61"/>
      <c r="T11" s="62"/>
      <c r="U11" s="62"/>
      <c r="V11" s="63"/>
      <c r="W11" s="63"/>
      <c r="X11" s="61"/>
      <c r="Y11" s="60"/>
      <c r="Z11" s="60"/>
      <c r="AA11" s="61"/>
      <c r="AB11" s="62"/>
      <c r="AC11" s="62"/>
      <c r="AD11" s="62"/>
      <c r="AE11" s="63"/>
      <c r="AF11" s="61"/>
      <c r="AG11" s="60"/>
      <c r="AH11" s="60"/>
      <c r="AI11" s="61"/>
      <c r="AJ11" s="62"/>
      <c r="AK11" s="63"/>
      <c r="AL11" s="63"/>
      <c r="AM11" s="61"/>
    </row>
    <row r="12" spans="1:39" x14ac:dyDescent="0.35">
      <c r="A12" s="45">
        <v>10</v>
      </c>
      <c r="B12" s="45" t="s">
        <v>22</v>
      </c>
      <c r="C12" s="52" t="s">
        <v>40</v>
      </c>
      <c r="D12" s="52" t="s">
        <v>27</v>
      </c>
      <c r="E12" s="53">
        <v>80</v>
      </c>
      <c r="F12" s="64" t="str">
        <f t="shared" si="0"/>
        <v>H</v>
      </c>
      <c r="G12" s="64">
        <v>14</v>
      </c>
      <c r="H12" s="64">
        <v>16</v>
      </c>
      <c r="I12" s="64">
        <v>20</v>
      </c>
      <c r="J12" s="64">
        <v>30</v>
      </c>
      <c r="K12" s="64">
        <v>12</v>
      </c>
      <c r="L12" s="64">
        <v>3</v>
      </c>
      <c r="M12" s="64">
        <v>0</v>
      </c>
      <c r="N12" s="64">
        <v>7</v>
      </c>
      <c r="O12" s="64">
        <v>0</v>
      </c>
      <c r="P12" s="46" t="s">
        <v>18</v>
      </c>
      <c r="Q12" s="8"/>
      <c r="R12" s="60"/>
      <c r="S12" s="61"/>
      <c r="T12" s="62"/>
      <c r="U12" s="62"/>
      <c r="V12" s="63"/>
      <c r="W12" s="63"/>
      <c r="X12" s="61"/>
      <c r="Y12" s="60"/>
      <c r="Z12" s="60"/>
      <c r="AA12" s="61"/>
      <c r="AB12" s="62"/>
      <c r="AC12" s="62"/>
      <c r="AD12" s="62"/>
      <c r="AE12" s="63"/>
      <c r="AF12" s="61"/>
      <c r="AG12" s="60"/>
      <c r="AH12" s="60"/>
      <c r="AI12" s="61"/>
      <c r="AJ12" s="62"/>
      <c r="AK12" s="63"/>
      <c r="AL12" s="63"/>
      <c r="AM12" s="61"/>
    </row>
    <row r="13" spans="1:39" x14ac:dyDescent="0.35">
      <c r="A13" s="45">
        <v>11</v>
      </c>
      <c r="B13" s="45" t="s">
        <v>31</v>
      </c>
      <c r="C13" s="52" t="s">
        <v>39</v>
      </c>
      <c r="D13" s="52" t="s">
        <v>26</v>
      </c>
      <c r="E13" s="53">
        <v>55</v>
      </c>
      <c r="F13" s="64" t="str">
        <f t="shared" si="0"/>
        <v>L</v>
      </c>
      <c r="G13" s="64">
        <v>9</v>
      </c>
      <c r="H13" s="64">
        <v>8</v>
      </c>
      <c r="I13" s="64">
        <v>24</v>
      </c>
      <c r="J13" s="64">
        <v>25</v>
      </c>
      <c r="K13" s="64">
        <v>5</v>
      </c>
      <c r="L13" s="64">
        <v>6</v>
      </c>
      <c r="M13" s="64">
        <v>1</v>
      </c>
      <c r="N13" s="64">
        <v>12</v>
      </c>
      <c r="O13" s="64">
        <v>2</v>
      </c>
      <c r="P13" s="46" t="s">
        <v>18</v>
      </c>
      <c r="Q13" s="8"/>
      <c r="R13" s="60"/>
      <c r="S13" s="61"/>
      <c r="T13" s="62"/>
      <c r="U13" s="62"/>
      <c r="V13" s="63"/>
      <c r="W13" s="63"/>
      <c r="X13" s="61"/>
      <c r="Y13" s="60"/>
      <c r="Z13" s="60"/>
      <c r="AA13" s="61"/>
      <c r="AB13" s="62"/>
      <c r="AC13" s="62"/>
      <c r="AD13" s="62"/>
      <c r="AE13" s="63"/>
      <c r="AF13" s="61"/>
      <c r="AG13" s="60"/>
      <c r="AH13" s="60"/>
      <c r="AI13" s="61"/>
      <c r="AJ13" s="62"/>
      <c r="AK13" s="63"/>
      <c r="AL13" s="63"/>
      <c r="AM13" s="61"/>
    </row>
    <row r="14" spans="1:39" x14ac:dyDescent="0.35">
      <c r="A14" s="45">
        <v>12</v>
      </c>
      <c r="B14" s="45" t="s">
        <v>121</v>
      </c>
      <c r="C14" s="45" t="s">
        <v>39</v>
      </c>
      <c r="D14" s="52" t="s">
        <v>34</v>
      </c>
      <c r="E14" s="53">
        <v>36</v>
      </c>
      <c r="F14" s="64" t="str">
        <f t="shared" si="0"/>
        <v>L</v>
      </c>
      <c r="G14" s="64">
        <v>17</v>
      </c>
      <c r="H14" s="64">
        <v>26</v>
      </c>
      <c r="I14" s="64">
        <v>27</v>
      </c>
      <c r="J14" s="64">
        <v>31</v>
      </c>
      <c r="K14" s="64">
        <v>11</v>
      </c>
      <c r="L14" s="64">
        <v>7</v>
      </c>
      <c r="M14" s="64">
        <v>2</v>
      </c>
      <c r="N14" s="64">
        <v>5</v>
      </c>
      <c r="O14" s="64">
        <v>0</v>
      </c>
      <c r="P14" s="46" t="s">
        <v>19</v>
      </c>
      <c r="Q14" s="8"/>
      <c r="R14" s="60"/>
      <c r="S14" s="61"/>
      <c r="T14" s="62"/>
      <c r="U14" s="62"/>
      <c r="V14" s="63"/>
      <c r="W14" s="63"/>
      <c r="X14" s="61"/>
      <c r="Y14" s="60"/>
      <c r="Z14" s="60"/>
      <c r="AA14" s="61"/>
      <c r="AB14" s="62"/>
      <c r="AC14" s="62"/>
      <c r="AD14" s="62"/>
      <c r="AE14" s="63"/>
      <c r="AF14" s="61"/>
      <c r="AG14" s="60"/>
      <c r="AH14" s="60"/>
      <c r="AI14" s="61"/>
      <c r="AJ14" s="62"/>
      <c r="AK14" s="63"/>
      <c r="AL14" s="63"/>
      <c r="AM14" s="61"/>
    </row>
    <row r="15" spans="1:39" x14ac:dyDescent="0.35">
      <c r="A15" s="45">
        <v>13</v>
      </c>
      <c r="B15" s="45" t="s">
        <v>122</v>
      </c>
      <c r="C15" s="45" t="s">
        <v>40</v>
      </c>
      <c r="D15" s="52" t="s">
        <v>34</v>
      </c>
      <c r="E15" s="53">
        <v>79</v>
      </c>
      <c r="F15" s="64" t="str">
        <f t="shared" si="0"/>
        <v>M</v>
      </c>
      <c r="G15" s="64">
        <v>12</v>
      </c>
      <c r="H15" s="64">
        <v>17</v>
      </c>
      <c r="I15" s="64">
        <v>22</v>
      </c>
      <c r="J15" s="64">
        <v>27</v>
      </c>
      <c r="K15" s="64">
        <v>11</v>
      </c>
      <c r="L15" s="64">
        <v>2</v>
      </c>
      <c r="M15" s="64">
        <v>1</v>
      </c>
      <c r="N15" s="64">
        <v>8</v>
      </c>
      <c r="O15" s="64">
        <v>0</v>
      </c>
      <c r="P15" s="46" t="s">
        <v>18</v>
      </c>
      <c r="Q15" s="8"/>
      <c r="R15" s="60"/>
      <c r="S15" s="61"/>
      <c r="T15" s="62"/>
      <c r="U15" s="62"/>
      <c r="V15" s="63"/>
      <c r="W15" s="63"/>
      <c r="X15" s="61"/>
      <c r="Y15" s="60"/>
      <c r="Z15" s="60"/>
      <c r="AA15" s="61"/>
      <c r="AB15" s="62"/>
      <c r="AC15" s="62"/>
      <c r="AD15" s="62"/>
      <c r="AE15" s="63"/>
      <c r="AF15" s="61"/>
      <c r="AG15" s="60"/>
      <c r="AH15" s="60"/>
      <c r="AI15" s="61"/>
      <c r="AJ15" s="62"/>
      <c r="AK15" s="63"/>
      <c r="AL15" s="63"/>
      <c r="AM15" s="61"/>
    </row>
    <row r="16" spans="1:39" x14ac:dyDescent="0.35">
      <c r="A16" s="45">
        <v>14</v>
      </c>
      <c r="B16" s="45" t="s">
        <v>123</v>
      </c>
      <c r="C16" s="45" t="s">
        <v>39</v>
      </c>
      <c r="D16" s="45" t="s">
        <v>26</v>
      </c>
      <c r="E16" s="64">
        <v>80</v>
      </c>
      <c r="F16" s="64" t="str">
        <f t="shared" si="0"/>
        <v>H</v>
      </c>
      <c r="G16" s="64">
        <v>17</v>
      </c>
      <c r="H16" s="64">
        <v>19</v>
      </c>
      <c r="I16" s="64">
        <v>22</v>
      </c>
      <c r="J16" s="64">
        <v>20</v>
      </c>
      <c r="K16" s="64">
        <v>14</v>
      </c>
      <c r="L16" s="64">
        <v>4</v>
      </c>
      <c r="M16" s="64">
        <v>1</v>
      </c>
      <c r="N16" s="64">
        <v>4</v>
      </c>
      <c r="O16" s="64">
        <v>2</v>
      </c>
      <c r="P16" s="46" t="s">
        <v>17</v>
      </c>
      <c r="Q16" s="9"/>
      <c r="R16" s="60"/>
      <c r="S16" s="61"/>
      <c r="T16" s="62"/>
      <c r="U16" s="62"/>
      <c r="V16" s="63"/>
      <c r="W16" s="63"/>
      <c r="X16" s="61"/>
      <c r="Y16" s="60"/>
      <c r="Z16" s="60"/>
      <c r="AA16" s="61"/>
      <c r="AB16" s="62"/>
      <c r="AC16" s="62"/>
      <c r="AD16" s="62"/>
      <c r="AE16" s="63"/>
      <c r="AF16" s="61"/>
      <c r="AG16" s="60"/>
      <c r="AH16" s="60"/>
      <c r="AI16" s="61"/>
      <c r="AJ16" s="62"/>
      <c r="AK16" s="63"/>
      <c r="AL16" s="63"/>
      <c r="AM16" s="61"/>
    </row>
    <row r="17" spans="1:39" x14ac:dyDescent="0.35">
      <c r="A17" s="45">
        <v>15</v>
      </c>
      <c r="B17" s="45" t="s">
        <v>23</v>
      </c>
      <c r="C17" s="45" t="s">
        <v>40</v>
      </c>
      <c r="D17" s="45" t="s">
        <v>26</v>
      </c>
      <c r="E17" s="64">
        <v>76</v>
      </c>
      <c r="F17" s="64" t="str">
        <f t="shared" si="0"/>
        <v>M</v>
      </c>
      <c r="G17" s="64">
        <v>5</v>
      </c>
      <c r="H17" s="64">
        <v>4</v>
      </c>
      <c r="I17" s="64">
        <v>22</v>
      </c>
      <c r="J17" s="64">
        <v>23</v>
      </c>
      <c r="K17" s="64">
        <v>3</v>
      </c>
      <c r="L17" s="64">
        <v>9</v>
      </c>
      <c r="M17" s="64">
        <v>0</v>
      </c>
      <c r="N17" s="64">
        <v>8</v>
      </c>
      <c r="O17" s="64">
        <v>1</v>
      </c>
      <c r="P17" s="46" t="s">
        <v>18</v>
      </c>
      <c r="Q17" s="9"/>
      <c r="R17" s="60"/>
      <c r="S17" s="61"/>
      <c r="T17" s="62"/>
      <c r="U17" s="62"/>
      <c r="V17" s="63"/>
      <c r="W17" s="63"/>
      <c r="X17" s="61"/>
      <c r="Y17" s="60"/>
      <c r="Z17" s="60"/>
      <c r="AA17" s="61"/>
      <c r="AB17" s="62"/>
      <c r="AC17" s="62"/>
      <c r="AD17" s="62"/>
      <c r="AE17" s="63"/>
      <c r="AF17" s="61"/>
      <c r="AG17" s="60"/>
      <c r="AH17" s="60"/>
      <c r="AI17" s="61"/>
      <c r="AJ17" s="62"/>
      <c r="AK17" s="63"/>
      <c r="AL17" s="63"/>
      <c r="AM17" s="61"/>
    </row>
    <row r="18" spans="1:39" x14ac:dyDescent="0.35">
      <c r="A18" s="45">
        <v>16</v>
      </c>
      <c r="B18" s="45" t="s">
        <v>32</v>
      </c>
      <c r="C18" s="52" t="s">
        <v>39</v>
      </c>
      <c r="D18" s="52" t="s">
        <v>27</v>
      </c>
      <c r="E18" s="53">
        <v>60</v>
      </c>
      <c r="F18" s="64" t="str">
        <f t="shared" si="0"/>
        <v>L</v>
      </c>
      <c r="G18" s="64">
        <v>12</v>
      </c>
      <c r="H18" s="64">
        <v>15</v>
      </c>
      <c r="I18" s="64">
        <v>15</v>
      </c>
      <c r="J18" s="64">
        <v>21</v>
      </c>
      <c r="K18" s="64">
        <v>12</v>
      </c>
      <c r="L18" s="64">
        <v>0</v>
      </c>
      <c r="M18" s="64">
        <v>0</v>
      </c>
      <c r="N18" s="64">
        <v>3</v>
      </c>
      <c r="O18" s="64">
        <v>0</v>
      </c>
      <c r="P18" s="46" t="s">
        <v>18</v>
      </c>
      <c r="Q18" s="8"/>
      <c r="R18" s="60"/>
      <c r="S18" s="61"/>
      <c r="T18" s="62"/>
      <c r="U18" s="62"/>
      <c r="V18" s="63"/>
      <c r="W18" s="63"/>
      <c r="X18" s="61"/>
      <c r="Y18" s="60"/>
      <c r="Z18" s="60"/>
      <c r="AA18" s="61"/>
      <c r="AB18" s="62"/>
      <c r="AC18" s="62"/>
      <c r="AD18" s="62"/>
      <c r="AE18" s="63"/>
      <c r="AF18" s="61"/>
      <c r="AG18" s="60"/>
      <c r="AH18" s="60"/>
      <c r="AI18" s="61"/>
      <c r="AJ18" s="62"/>
      <c r="AK18" s="63"/>
      <c r="AL18" s="63"/>
      <c r="AM18" s="61"/>
    </row>
    <row r="19" spans="1:39" x14ac:dyDescent="0.35">
      <c r="A19" s="45">
        <v>17</v>
      </c>
      <c r="B19" s="45" t="s">
        <v>33</v>
      </c>
      <c r="C19" s="45" t="s">
        <v>40</v>
      </c>
      <c r="D19" s="52" t="s">
        <v>27</v>
      </c>
      <c r="E19" s="53">
        <v>75</v>
      </c>
      <c r="F19" s="64" t="str">
        <f t="shared" si="0"/>
        <v>M</v>
      </c>
      <c r="G19" s="64">
        <v>16</v>
      </c>
      <c r="H19" s="64">
        <v>23</v>
      </c>
      <c r="I19" s="64">
        <v>20</v>
      </c>
      <c r="J19" s="64">
        <v>28</v>
      </c>
      <c r="K19" s="64">
        <v>13</v>
      </c>
      <c r="L19" s="64">
        <v>1</v>
      </c>
      <c r="M19" s="64">
        <v>0</v>
      </c>
      <c r="N19" s="64">
        <v>5</v>
      </c>
      <c r="O19" s="64">
        <v>3</v>
      </c>
      <c r="P19" s="66" t="s">
        <v>17</v>
      </c>
      <c r="Q19" s="8"/>
      <c r="R19" s="60"/>
      <c r="S19" s="61"/>
      <c r="T19" s="62"/>
      <c r="U19" s="62"/>
      <c r="V19" s="63"/>
      <c r="W19" s="63"/>
      <c r="X19" s="61"/>
      <c r="Y19" s="60"/>
      <c r="Z19" s="60"/>
      <c r="AA19" s="61"/>
      <c r="AB19" s="62"/>
      <c r="AC19" s="62"/>
      <c r="AD19" s="62"/>
      <c r="AE19" s="63"/>
      <c r="AF19" s="61"/>
      <c r="AG19" s="60"/>
      <c r="AH19" s="60"/>
      <c r="AI19" s="61"/>
      <c r="AJ19" s="62"/>
      <c r="AK19" s="63"/>
      <c r="AL19" s="63"/>
      <c r="AM19" s="61"/>
    </row>
    <row r="20" spans="1:39" x14ac:dyDescent="0.35">
      <c r="A20" s="45">
        <v>18</v>
      </c>
      <c r="B20" s="45" t="s">
        <v>14</v>
      </c>
      <c r="C20" s="45" t="s">
        <v>39</v>
      </c>
      <c r="D20" s="52" t="s">
        <v>34</v>
      </c>
      <c r="E20" s="53">
        <v>69</v>
      </c>
      <c r="F20" s="64" t="str">
        <f t="shared" si="0"/>
        <v>M</v>
      </c>
      <c r="G20" s="64">
        <v>15</v>
      </c>
      <c r="H20" s="64">
        <v>18</v>
      </c>
      <c r="I20" s="64">
        <v>21</v>
      </c>
      <c r="J20" s="64">
        <v>25</v>
      </c>
      <c r="K20" s="64">
        <v>14</v>
      </c>
      <c r="L20" s="64">
        <v>4</v>
      </c>
      <c r="M20" s="64">
        <v>0</v>
      </c>
      <c r="N20" s="64">
        <v>3</v>
      </c>
      <c r="O20" s="64">
        <v>0</v>
      </c>
      <c r="P20" s="46" t="s">
        <v>17</v>
      </c>
      <c r="Q20" s="8"/>
      <c r="R20" s="60"/>
      <c r="S20" s="61"/>
      <c r="T20" s="62"/>
      <c r="U20" s="62"/>
      <c r="V20" s="63"/>
      <c r="W20" s="63"/>
      <c r="X20" s="61"/>
      <c r="Y20" s="60"/>
      <c r="Z20" s="60"/>
      <c r="AA20" s="61"/>
      <c r="AB20" s="62"/>
      <c r="AC20" s="62"/>
      <c r="AD20" s="62"/>
      <c r="AE20" s="63"/>
      <c r="AF20" s="61"/>
      <c r="AG20" s="60"/>
      <c r="AH20" s="60"/>
      <c r="AI20" s="61"/>
      <c r="AJ20" s="62"/>
      <c r="AK20" s="63"/>
      <c r="AL20" s="63"/>
      <c r="AM20" s="61"/>
    </row>
    <row r="21" spans="1:39" x14ac:dyDescent="0.35">
      <c r="A21" s="45">
        <v>19</v>
      </c>
      <c r="B21" s="45" t="s">
        <v>118</v>
      </c>
      <c r="C21" s="45" t="s">
        <v>40</v>
      </c>
      <c r="D21" s="52" t="s">
        <v>34</v>
      </c>
      <c r="E21" s="53">
        <v>60</v>
      </c>
      <c r="F21" s="64" t="str">
        <f t="shared" si="0"/>
        <v>L</v>
      </c>
      <c r="G21" s="64">
        <v>11</v>
      </c>
      <c r="H21" s="64">
        <v>16</v>
      </c>
      <c r="I21" s="64">
        <v>22</v>
      </c>
      <c r="J21" s="64">
        <v>27</v>
      </c>
      <c r="K21" s="64">
        <v>8</v>
      </c>
      <c r="L21" s="64">
        <v>4</v>
      </c>
      <c r="M21" s="64">
        <v>0</v>
      </c>
      <c r="N21" s="64">
        <v>10</v>
      </c>
      <c r="O21" s="64">
        <v>0</v>
      </c>
      <c r="P21" s="46" t="s">
        <v>18</v>
      </c>
      <c r="Q21" s="8"/>
      <c r="R21" s="60"/>
      <c r="S21" s="61"/>
      <c r="T21" s="62"/>
      <c r="U21" s="62"/>
      <c r="V21" s="63"/>
      <c r="W21" s="63"/>
      <c r="X21" s="61"/>
      <c r="Y21" s="60"/>
      <c r="Z21" s="60"/>
      <c r="AA21" s="61"/>
      <c r="AB21" s="62"/>
      <c r="AC21" s="62"/>
      <c r="AD21" s="62"/>
      <c r="AE21" s="63"/>
      <c r="AF21" s="61"/>
      <c r="AG21" s="60"/>
      <c r="AH21" s="60"/>
      <c r="AI21" s="61"/>
      <c r="AJ21" s="62"/>
      <c r="AK21" s="63"/>
      <c r="AL21" s="63"/>
      <c r="AM21" s="61"/>
    </row>
    <row r="22" spans="1:39" x14ac:dyDescent="0.35">
      <c r="A22" s="45">
        <v>20</v>
      </c>
      <c r="B22" s="45" t="s">
        <v>24</v>
      </c>
      <c r="C22" s="52" t="s">
        <v>40</v>
      </c>
      <c r="D22" s="52" t="s">
        <v>27</v>
      </c>
      <c r="E22" s="53">
        <v>67</v>
      </c>
      <c r="F22" s="64" t="str">
        <f t="shared" si="0"/>
        <v>M</v>
      </c>
      <c r="G22" s="64">
        <v>12</v>
      </c>
      <c r="H22" s="64">
        <v>15</v>
      </c>
      <c r="I22" s="64">
        <v>17</v>
      </c>
      <c r="J22" s="64">
        <v>26</v>
      </c>
      <c r="K22" s="64">
        <v>8</v>
      </c>
      <c r="L22" s="64">
        <v>3</v>
      </c>
      <c r="M22" s="64">
        <v>0</v>
      </c>
      <c r="N22" s="64">
        <v>6</v>
      </c>
      <c r="O22" s="64">
        <v>4</v>
      </c>
      <c r="P22" s="46" t="s">
        <v>19</v>
      </c>
      <c r="Q22" s="8"/>
      <c r="R22" s="60"/>
      <c r="S22" s="61"/>
      <c r="T22" s="62"/>
      <c r="U22" s="62"/>
      <c r="V22" s="63"/>
      <c r="W22" s="63"/>
      <c r="X22" s="61"/>
      <c r="Y22" s="60"/>
      <c r="Z22" s="60"/>
      <c r="AA22" s="61"/>
      <c r="AB22" s="62"/>
      <c r="AC22" s="62"/>
      <c r="AD22" s="62"/>
      <c r="AE22" s="63"/>
      <c r="AF22" s="61"/>
      <c r="AG22" s="60"/>
      <c r="AH22" s="60"/>
      <c r="AI22" s="61"/>
      <c r="AJ22" s="62"/>
      <c r="AK22" s="63"/>
      <c r="AL22" s="63"/>
      <c r="AM22" s="61"/>
    </row>
    <row r="23" spans="1:39" x14ac:dyDescent="0.35">
      <c r="A23" s="45">
        <v>21</v>
      </c>
      <c r="B23" s="45" t="s">
        <v>15</v>
      </c>
      <c r="C23" s="52" t="s">
        <v>39</v>
      </c>
      <c r="D23" s="52" t="s">
        <v>27</v>
      </c>
      <c r="E23" s="53">
        <v>77</v>
      </c>
      <c r="F23" s="64" t="str">
        <f t="shared" si="0"/>
        <v>M</v>
      </c>
      <c r="G23" s="65">
        <v>26</v>
      </c>
      <c r="H23" s="65">
        <v>36</v>
      </c>
      <c r="I23" s="65">
        <v>29</v>
      </c>
      <c r="J23" s="65">
        <v>42</v>
      </c>
      <c r="K23" s="65">
        <v>18</v>
      </c>
      <c r="L23" s="65">
        <v>9</v>
      </c>
      <c r="M23" s="65">
        <v>6</v>
      </c>
      <c r="N23" s="65">
        <v>2</v>
      </c>
      <c r="O23" s="65">
        <v>1</v>
      </c>
      <c r="P23" s="46" t="s">
        <v>17</v>
      </c>
      <c r="Q23" s="8"/>
      <c r="R23" s="60"/>
      <c r="S23" s="61"/>
      <c r="T23" s="62"/>
      <c r="U23" s="62"/>
      <c r="V23" s="63"/>
      <c r="W23" s="63"/>
      <c r="X23" s="61"/>
      <c r="Y23" s="60"/>
      <c r="Z23" s="60"/>
      <c r="AA23" s="61"/>
      <c r="AB23" s="62"/>
      <c r="AC23" s="62"/>
      <c r="AD23" s="62"/>
      <c r="AE23" s="63"/>
      <c r="AF23" s="61"/>
      <c r="AG23" s="60"/>
      <c r="AH23" s="60"/>
      <c r="AI23" s="61"/>
      <c r="AJ23" s="62"/>
      <c r="AK23" s="63"/>
      <c r="AL23" s="63"/>
      <c r="AM23" s="61"/>
    </row>
    <row r="24" spans="1:39" x14ac:dyDescent="0.35">
      <c r="A24" s="45">
        <v>22</v>
      </c>
      <c r="B24" s="45" t="s">
        <v>124</v>
      </c>
      <c r="C24" s="45" t="s">
        <v>39</v>
      </c>
      <c r="D24" s="52" t="s">
        <v>34</v>
      </c>
      <c r="E24" s="53"/>
      <c r="F24" s="64" t="str">
        <f t="shared" si="0"/>
        <v/>
      </c>
      <c r="G24" s="64">
        <v>27</v>
      </c>
      <c r="H24" s="64">
        <v>31</v>
      </c>
      <c r="I24" s="64">
        <v>29</v>
      </c>
      <c r="J24" s="64">
        <v>31</v>
      </c>
      <c r="K24" s="64">
        <v>16</v>
      </c>
      <c r="L24" s="64">
        <v>11</v>
      </c>
      <c r="M24" s="64">
        <v>0</v>
      </c>
      <c r="N24" s="64">
        <v>1</v>
      </c>
      <c r="O24" s="64">
        <v>2</v>
      </c>
      <c r="P24" s="46" t="s">
        <v>17</v>
      </c>
      <c r="Q24" s="8"/>
      <c r="R24" s="60"/>
      <c r="S24" s="61"/>
      <c r="T24" s="62"/>
      <c r="U24" s="62"/>
      <c r="V24" s="63"/>
      <c r="W24" s="63"/>
      <c r="X24" s="61"/>
      <c r="Y24" s="60"/>
      <c r="Z24" s="60"/>
      <c r="AA24" s="61"/>
      <c r="AB24" s="62"/>
      <c r="AC24" s="62"/>
      <c r="AD24" s="62"/>
      <c r="AE24" s="63"/>
      <c r="AF24" s="61"/>
      <c r="AG24" s="60"/>
      <c r="AH24" s="60"/>
      <c r="AI24" s="61"/>
      <c r="AJ24" s="62"/>
      <c r="AK24" s="63"/>
      <c r="AL24" s="63"/>
      <c r="AM24" s="61"/>
    </row>
    <row r="25" spans="1:39" x14ac:dyDescent="0.35">
      <c r="A25" s="45">
        <v>23</v>
      </c>
      <c r="B25" s="45" t="s">
        <v>119</v>
      </c>
      <c r="C25" s="45" t="s">
        <v>40</v>
      </c>
      <c r="D25" s="52" t="s">
        <v>34</v>
      </c>
      <c r="E25" s="53">
        <v>61</v>
      </c>
      <c r="F25" s="64" t="str">
        <f t="shared" si="0"/>
        <v>L</v>
      </c>
      <c r="G25" s="64">
        <v>20</v>
      </c>
      <c r="H25" s="64">
        <v>30</v>
      </c>
      <c r="I25" s="64">
        <v>25</v>
      </c>
      <c r="J25" s="64">
        <v>33</v>
      </c>
      <c r="K25" s="64">
        <v>17</v>
      </c>
      <c r="L25" s="64">
        <v>2</v>
      </c>
      <c r="M25" s="64">
        <v>0</v>
      </c>
      <c r="N25" s="64">
        <v>3</v>
      </c>
      <c r="O25" s="64">
        <v>2</v>
      </c>
      <c r="P25" s="46" t="s">
        <v>19</v>
      </c>
      <c r="Q25" s="8"/>
      <c r="R25" s="60"/>
      <c r="S25" s="61"/>
      <c r="T25" s="62"/>
      <c r="U25" s="62"/>
      <c r="V25" s="63"/>
      <c r="W25" s="63"/>
      <c r="X25" s="61"/>
      <c r="Y25" s="60"/>
      <c r="Z25" s="60"/>
      <c r="AA25" s="61"/>
      <c r="AB25" s="62"/>
      <c r="AC25" s="62"/>
      <c r="AD25" s="62"/>
      <c r="AE25" s="63"/>
      <c r="AF25" s="61"/>
      <c r="AG25" s="60"/>
      <c r="AH25" s="60"/>
      <c r="AI25" s="61"/>
      <c r="AJ25" s="62"/>
      <c r="AK25" s="63"/>
      <c r="AL25" s="63"/>
      <c r="AM25" s="61"/>
    </row>
    <row r="26" spans="1:39" x14ac:dyDescent="0.35">
      <c r="A26" s="45">
        <v>24</v>
      </c>
      <c r="B26" s="45" t="s">
        <v>120</v>
      </c>
      <c r="C26" s="45" t="s">
        <v>39</v>
      </c>
      <c r="D26" s="45" t="s">
        <v>26</v>
      </c>
      <c r="E26" s="93">
        <v>69</v>
      </c>
      <c r="F26" s="93" t="str">
        <f t="shared" si="0"/>
        <v>M</v>
      </c>
      <c r="G26" s="93">
        <v>9</v>
      </c>
      <c r="H26" s="93">
        <v>9</v>
      </c>
      <c r="I26" s="93">
        <v>22</v>
      </c>
      <c r="J26" s="93">
        <v>22</v>
      </c>
      <c r="K26" s="93">
        <v>6</v>
      </c>
      <c r="L26" s="93">
        <v>9</v>
      </c>
      <c r="M26" s="93">
        <v>0</v>
      </c>
      <c r="N26" s="93">
        <v>6</v>
      </c>
      <c r="O26" s="64">
        <v>2</v>
      </c>
      <c r="P26" s="46" t="s">
        <v>19</v>
      </c>
      <c r="Q26" s="8"/>
      <c r="R26" s="60"/>
      <c r="S26" s="61"/>
      <c r="T26" s="62"/>
      <c r="U26" s="62"/>
      <c r="V26" s="63"/>
      <c r="W26" s="63"/>
      <c r="X26" s="61"/>
      <c r="Y26" s="60"/>
      <c r="Z26" s="60"/>
      <c r="AA26" s="61"/>
      <c r="AB26" s="62"/>
      <c r="AC26" s="62"/>
      <c r="AD26" s="62"/>
      <c r="AE26" s="63"/>
      <c r="AF26" s="61"/>
      <c r="AG26" s="60"/>
      <c r="AH26" s="60"/>
      <c r="AI26" s="61"/>
      <c r="AJ26" s="62"/>
      <c r="AK26" s="63"/>
      <c r="AL26" s="63"/>
      <c r="AM26" s="61"/>
    </row>
    <row r="27" spans="1:39" x14ac:dyDescent="0.35">
      <c r="E27" s="94"/>
      <c r="F27" s="94"/>
      <c r="G27" s="94"/>
      <c r="H27" s="94"/>
      <c r="I27" s="94"/>
      <c r="J27" s="94"/>
      <c r="K27" s="94"/>
      <c r="L27" s="94"/>
      <c r="M27" s="95"/>
      <c r="N27" s="94"/>
      <c r="R27" s="60"/>
      <c r="S27" s="60"/>
      <c r="T27" s="60"/>
      <c r="U27" s="60"/>
      <c r="V27" s="60"/>
      <c r="W27" s="60"/>
      <c r="X27" s="60"/>
      <c r="Y27" s="60"/>
      <c r="Z27" s="60"/>
      <c r="AA27" s="60"/>
      <c r="AB27" s="60"/>
      <c r="AC27" s="60"/>
      <c r="AD27" s="60"/>
      <c r="AE27" s="60"/>
      <c r="AF27" s="60"/>
      <c r="AG27" s="60"/>
      <c r="AH27" s="60"/>
      <c r="AI27" s="60"/>
      <c r="AJ27" s="60"/>
      <c r="AK27" s="60"/>
      <c r="AL27" s="60"/>
      <c r="AM27" s="60"/>
    </row>
    <row r="28" spans="1:39" x14ac:dyDescent="0.35">
      <c r="E28" s="94"/>
      <c r="F28" s="94"/>
      <c r="G28" s="94"/>
      <c r="H28" s="94"/>
      <c r="I28" s="94"/>
      <c r="J28" s="94"/>
      <c r="K28" s="94"/>
      <c r="L28" s="94"/>
      <c r="M28" s="95"/>
      <c r="N28" s="94"/>
    </row>
    <row r="29" spans="1:39" x14ac:dyDescent="0.35">
      <c r="E29" s="94"/>
      <c r="F29" s="94"/>
      <c r="G29" s="94"/>
      <c r="H29" s="94"/>
      <c r="I29" s="94"/>
      <c r="J29" s="94"/>
      <c r="K29" s="94"/>
      <c r="L29" s="94"/>
      <c r="M29" s="95"/>
      <c r="N29" s="94"/>
    </row>
    <row r="30" spans="1:39" ht="152.5" customHeight="1" x14ac:dyDescent="0.35">
      <c r="A30" s="96" t="s">
        <v>126</v>
      </c>
      <c r="B30" s="96"/>
      <c r="C30" s="96"/>
      <c r="D30" s="96"/>
      <c r="E30" s="96"/>
      <c r="F30" s="96"/>
      <c r="G30" s="96"/>
      <c r="H30" s="96"/>
      <c r="I30" s="96"/>
      <c r="J30" s="96"/>
      <c r="K30" s="96"/>
      <c r="L30" s="96"/>
      <c r="M30" s="96"/>
      <c r="N30" s="96"/>
      <c r="O30" s="96"/>
      <c r="P30" s="96"/>
      <c r="Q30" s="96"/>
      <c r="R30" s="96"/>
      <c r="S30" s="96"/>
      <c r="T30" s="96"/>
      <c r="U30" s="96"/>
      <c r="V30" s="96"/>
      <c r="W30" s="96"/>
    </row>
    <row r="31" spans="1:39" ht="165" customHeight="1" x14ac:dyDescent="0.35">
      <c r="A31" s="96"/>
      <c r="B31" s="96"/>
      <c r="C31" s="96"/>
      <c r="D31" s="96"/>
      <c r="E31" s="96"/>
      <c r="F31" s="96"/>
      <c r="G31" s="96"/>
      <c r="H31" s="96"/>
      <c r="I31" s="96"/>
      <c r="J31" s="96"/>
      <c r="K31" s="96"/>
      <c r="L31" s="96"/>
      <c r="M31" s="96"/>
      <c r="N31" s="96"/>
      <c r="O31" s="96"/>
      <c r="P31" s="96"/>
      <c r="Q31" s="96"/>
      <c r="R31" s="96"/>
      <c r="S31" s="96"/>
      <c r="T31" s="96"/>
      <c r="U31" s="96"/>
      <c r="V31" s="96"/>
      <c r="W31" s="96"/>
    </row>
    <row r="32" spans="1:39" ht="92.5" customHeight="1" x14ac:dyDescent="0.35">
      <c r="A32" s="96"/>
      <c r="B32" s="96"/>
      <c r="C32" s="96"/>
      <c r="D32" s="96"/>
      <c r="E32" s="96"/>
      <c r="F32" s="96"/>
      <c r="G32" s="96"/>
      <c r="H32" s="96"/>
      <c r="I32" s="96"/>
      <c r="J32" s="96"/>
      <c r="K32" s="96"/>
      <c r="L32" s="96"/>
      <c r="M32" s="96"/>
      <c r="N32" s="96"/>
      <c r="O32" s="96"/>
      <c r="P32" s="96"/>
      <c r="Q32" s="96"/>
      <c r="R32" s="96"/>
      <c r="S32" s="96"/>
      <c r="T32" s="96"/>
      <c r="U32" s="96"/>
      <c r="V32" s="96"/>
      <c r="W32" s="96"/>
    </row>
    <row r="33" spans="1:23" ht="121" customHeight="1" x14ac:dyDescent="0.35">
      <c r="A33" s="96"/>
      <c r="B33" s="96"/>
      <c r="C33" s="96"/>
      <c r="D33" s="96"/>
      <c r="E33" s="96"/>
      <c r="F33" s="96"/>
      <c r="G33" s="96"/>
      <c r="H33" s="96"/>
      <c r="I33" s="96"/>
      <c r="J33" s="96"/>
      <c r="K33" s="96"/>
      <c r="L33" s="96"/>
      <c r="M33" s="96"/>
      <c r="N33" s="96"/>
      <c r="O33" s="96"/>
      <c r="P33" s="96"/>
      <c r="Q33" s="96"/>
      <c r="R33" s="96"/>
      <c r="S33" s="96"/>
      <c r="T33" s="96"/>
      <c r="U33" s="96"/>
      <c r="V33" s="96"/>
      <c r="W33" s="96"/>
    </row>
    <row r="34" spans="1:23" ht="35" customHeight="1" x14ac:dyDescent="0.35">
      <c r="A34" s="96"/>
      <c r="B34" s="96"/>
      <c r="C34" s="96"/>
      <c r="D34" s="96"/>
      <c r="E34" s="96"/>
      <c r="F34" s="96"/>
      <c r="G34" s="96"/>
      <c r="H34" s="96"/>
      <c r="I34" s="96"/>
      <c r="J34" s="96"/>
      <c r="K34" s="96"/>
      <c r="L34" s="96"/>
      <c r="M34" s="96"/>
      <c r="N34" s="96"/>
      <c r="O34" s="96"/>
      <c r="P34" s="96"/>
      <c r="Q34" s="96"/>
      <c r="R34" s="96"/>
      <c r="S34" s="96"/>
      <c r="T34" s="96"/>
      <c r="U34" s="96"/>
      <c r="V34" s="96"/>
      <c r="W34" s="96"/>
    </row>
    <row r="35" spans="1:23" x14ac:dyDescent="0.35">
      <c r="A35" s="96"/>
      <c r="B35" s="96"/>
      <c r="C35" s="96"/>
      <c r="D35" s="96"/>
      <c r="E35" s="96"/>
      <c r="F35" s="96"/>
      <c r="G35" s="96"/>
      <c r="H35" s="96"/>
      <c r="I35" s="96"/>
      <c r="J35" s="96"/>
      <c r="K35" s="96"/>
      <c r="L35" s="96"/>
      <c r="M35" s="96"/>
      <c r="N35" s="96"/>
      <c r="O35" s="96"/>
      <c r="P35" s="96"/>
      <c r="Q35" s="96"/>
      <c r="R35" s="96"/>
      <c r="S35" s="96"/>
      <c r="T35" s="96"/>
      <c r="U35" s="96"/>
      <c r="V35" s="96"/>
      <c r="W35" s="96"/>
    </row>
    <row r="36" spans="1:23" x14ac:dyDescent="0.35">
      <c r="A36" s="96"/>
      <c r="B36" s="96"/>
      <c r="C36" s="96"/>
      <c r="D36" s="96"/>
      <c r="E36" s="96"/>
      <c r="F36" s="96"/>
      <c r="G36" s="96"/>
      <c r="H36" s="96"/>
      <c r="I36" s="96"/>
      <c r="J36" s="96"/>
      <c r="K36" s="96"/>
      <c r="L36" s="96"/>
      <c r="M36" s="96"/>
      <c r="N36" s="96"/>
      <c r="O36" s="96"/>
      <c r="P36" s="96"/>
      <c r="Q36" s="96"/>
      <c r="R36" s="96"/>
      <c r="S36" s="96"/>
      <c r="T36" s="96"/>
      <c r="U36" s="96"/>
      <c r="V36" s="96"/>
      <c r="W36" s="96"/>
    </row>
    <row r="37" spans="1:23" x14ac:dyDescent="0.35">
      <c r="A37" s="96"/>
      <c r="B37" s="96"/>
      <c r="C37" s="96"/>
      <c r="D37" s="96"/>
      <c r="E37" s="96"/>
      <c r="F37" s="96"/>
      <c r="G37" s="96"/>
      <c r="H37" s="96"/>
      <c r="I37" s="96"/>
      <c r="J37" s="96"/>
      <c r="K37" s="96"/>
      <c r="L37" s="96"/>
      <c r="M37" s="96"/>
      <c r="N37" s="96"/>
      <c r="O37" s="96"/>
      <c r="P37" s="96"/>
      <c r="Q37" s="96"/>
      <c r="R37" s="96"/>
      <c r="S37" s="96"/>
      <c r="T37" s="96"/>
      <c r="U37" s="96"/>
      <c r="V37" s="96"/>
      <c r="W37" s="96"/>
    </row>
    <row r="38" spans="1:23" x14ac:dyDescent="0.35">
      <c r="A38" s="96"/>
      <c r="B38" s="96"/>
      <c r="C38" s="96"/>
      <c r="D38" s="96"/>
      <c r="E38" s="96"/>
      <c r="F38" s="96"/>
      <c r="G38" s="96"/>
      <c r="H38" s="96"/>
      <c r="I38" s="96"/>
      <c r="J38" s="96"/>
      <c r="K38" s="96"/>
      <c r="L38" s="96"/>
      <c r="M38" s="96"/>
      <c r="N38" s="96"/>
      <c r="O38" s="96"/>
      <c r="P38" s="96"/>
      <c r="Q38" s="96"/>
      <c r="R38" s="96"/>
      <c r="S38" s="96"/>
      <c r="T38" s="96"/>
      <c r="U38" s="96"/>
      <c r="V38" s="96"/>
      <c r="W38" s="96"/>
    </row>
    <row r="39" spans="1:23" x14ac:dyDescent="0.35">
      <c r="A39" s="96"/>
      <c r="B39" s="96"/>
      <c r="C39" s="96"/>
      <c r="D39" s="96"/>
      <c r="E39" s="96"/>
      <c r="F39" s="96"/>
      <c r="G39" s="96"/>
      <c r="H39" s="96"/>
      <c r="I39" s="96"/>
      <c r="J39" s="96"/>
      <c r="K39" s="96"/>
      <c r="L39" s="96"/>
      <c r="M39" s="96"/>
      <c r="N39" s="96"/>
      <c r="O39" s="96"/>
      <c r="P39" s="96"/>
      <c r="Q39" s="96"/>
      <c r="R39" s="96"/>
      <c r="S39" s="96"/>
      <c r="T39" s="96"/>
      <c r="U39" s="96"/>
      <c r="V39" s="96"/>
      <c r="W39" s="96"/>
    </row>
    <row r="40" spans="1:23" x14ac:dyDescent="0.35">
      <c r="A40" s="96"/>
      <c r="B40" s="96"/>
      <c r="C40" s="96"/>
      <c r="D40" s="96"/>
      <c r="E40" s="96"/>
      <c r="F40" s="96"/>
      <c r="G40" s="96"/>
      <c r="H40" s="96"/>
      <c r="I40" s="96"/>
      <c r="J40" s="96"/>
      <c r="K40" s="96"/>
      <c r="L40" s="96"/>
      <c r="M40" s="96"/>
      <c r="N40" s="96"/>
      <c r="O40" s="96"/>
      <c r="P40" s="96"/>
      <c r="Q40" s="96"/>
      <c r="R40" s="96"/>
      <c r="S40" s="96"/>
      <c r="T40" s="96"/>
      <c r="U40" s="96"/>
      <c r="V40" s="96"/>
      <c r="W40" s="96"/>
    </row>
  </sheetData>
  <autoFilter ref="A1:P26" xr:uid="{00000000-0009-0000-0000-000000000000}">
    <filterColumn colId="6" showButton="0"/>
    <filterColumn colId="8" showButton="0"/>
    <filterColumn colId="10" showButton="0"/>
    <filterColumn colId="11" showButton="0"/>
    <filterColumn colId="12" showButton="0"/>
    <filterColumn colId="13" showButton="0"/>
    <sortState xmlns:xlrd2="http://schemas.microsoft.com/office/spreadsheetml/2017/richdata2" ref="A4:P26">
      <sortCondition ref="B1:B26"/>
    </sortState>
  </autoFilter>
  <mergeCells count="14">
    <mergeCell ref="A30:W40"/>
    <mergeCell ref="R1:X1"/>
    <mergeCell ref="Z1:AF1"/>
    <mergeCell ref="AH1:AM1"/>
    <mergeCell ref="A1:A2"/>
    <mergeCell ref="B1:B2"/>
    <mergeCell ref="G1:H1"/>
    <mergeCell ref="I1:J1"/>
    <mergeCell ref="K1:O1"/>
    <mergeCell ref="P1:P2"/>
    <mergeCell ref="D1:D2"/>
    <mergeCell ref="C1:C2"/>
    <mergeCell ref="E1:E2"/>
    <mergeCell ref="F1: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A40" workbookViewId="0">
      <selection sqref="A1:A2"/>
    </sheetView>
  </sheetViews>
  <sheetFormatPr defaultColWidth="10.81640625" defaultRowHeight="14.5" x14ac:dyDescent="0.35"/>
  <cols>
    <col min="1" max="1" width="15.81640625" bestFit="1" customWidth="1"/>
    <col min="2" max="3" width="8" bestFit="1" customWidth="1"/>
    <col min="4" max="4" width="7.26953125" bestFit="1" customWidth="1"/>
    <col min="7" max="7" width="13.453125" bestFit="1" customWidth="1"/>
    <col min="17" max="17" width="22.81640625" bestFit="1" customWidth="1"/>
  </cols>
  <sheetData>
    <row r="1" spans="1:18" ht="15" customHeight="1" x14ac:dyDescent="0.35">
      <c r="A1" s="106" t="s">
        <v>47</v>
      </c>
      <c r="B1" s="106" t="s">
        <v>0</v>
      </c>
      <c r="C1" s="106" t="s">
        <v>36</v>
      </c>
      <c r="D1" s="106" t="s">
        <v>25</v>
      </c>
      <c r="E1" s="106" t="s">
        <v>43</v>
      </c>
      <c r="F1" s="77"/>
      <c r="G1" s="107" t="s">
        <v>81</v>
      </c>
      <c r="H1" s="109" t="s">
        <v>116</v>
      </c>
      <c r="I1" s="110"/>
      <c r="J1" s="109" t="s">
        <v>1</v>
      </c>
      <c r="K1" s="110"/>
      <c r="L1" s="109" t="s">
        <v>2</v>
      </c>
      <c r="M1" s="113"/>
      <c r="N1" s="113"/>
      <c r="O1" s="113"/>
      <c r="P1" s="110"/>
      <c r="Q1" s="114" t="s">
        <v>16</v>
      </c>
    </row>
    <row r="2" spans="1:18" x14ac:dyDescent="0.35">
      <c r="A2" s="106"/>
      <c r="B2" s="106"/>
      <c r="C2" s="106"/>
      <c r="D2" s="106"/>
      <c r="E2" s="106"/>
      <c r="F2" s="77"/>
      <c r="G2" s="108"/>
      <c r="H2" s="13" t="s">
        <v>3</v>
      </c>
      <c r="I2" s="13" t="s">
        <v>4</v>
      </c>
      <c r="J2" s="13" t="s">
        <v>3</v>
      </c>
      <c r="K2" s="13" t="s">
        <v>4</v>
      </c>
      <c r="L2" s="13" t="s">
        <v>5</v>
      </c>
      <c r="M2" s="13" t="s">
        <v>6</v>
      </c>
      <c r="N2" s="13" t="s">
        <v>7</v>
      </c>
      <c r="O2" s="13" t="s">
        <v>8</v>
      </c>
      <c r="P2" s="13" t="s">
        <v>9</v>
      </c>
      <c r="Q2" s="115"/>
    </row>
    <row r="3" spans="1:18" x14ac:dyDescent="0.35">
      <c r="A3" s="30">
        <f>'Raw-Data'!A3</f>
        <v>1</v>
      </c>
      <c r="B3" s="30" t="str">
        <f>'Raw-Data'!B3</f>
        <v>g01-us</v>
      </c>
      <c r="C3" s="30" t="str">
        <f>'Raw-Data'!C3</f>
        <v>S</v>
      </c>
      <c r="D3" s="30" t="str">
        <f>'Raw-Data'!D3</f>
        <v>Hos</v>
      </c>
      <c r="E3" s="30">
        <f>'Raw-Data'!E3</f>
        <v>77</v>
      </c>
      <c r="F3" s="30"/>
      <c r="G3" s="30" t="str">
        <f>'Raw-Data'!F3</f>
        <v>M</v>
      </c>
      <c r="H3" s="30">
        <f>'Raw-Data'!G3</f>
        <v>17</v>
      </c>
      <c r="I3" s="30">
        <f>'Raw-Data'!H3</f>
        <v>27</v>
      </c>
      <c r="J3" s="30">
        <f>'Raw-Data'!I3</f>
        <v>26</v>
      </c>
      <c r="K3" s="30">
        <f>'Raw-Data'!J3</f>
        <v>41</v>
      </c>
      <c r="L3" s="30">
        <f>'Raw-Data'!K3</f>
        <v>13</v>
      </c>
      <c r="M3" s="30">
        <f>'Raw-Data'!L3</f>
        <v>9</v>
      </c>
      <c r="N3" s="30">
        <f>'Raw-Data'!M3</f>
        <v>4</v>
      </c>
      <c r="O3" s="30">
        <f>'Raw-Data'!N3</f>
        <v>3</v>
      </c>
      <c r="P3" s="30">
        <f>'Raw-Data'!O3</f>
        <v>0</v>
      </c>
      <c r="Q3" s="4" t="str">
        <f>'Raw-Data'!P3</f>
        <v>Well explained</v>
      </c>
    </row>
    <row r="4" spans="1:18" x14ac:dyDescent="0.35">
      <c r="A4" s="41">
        <f>'Raw-Data'!A4</f>
        <v>2</v>
      </c>
      <c r="B4" s="41" t="str">
        <f>'Raw-Data'!B4</f>
        <v>g02-uc</v>
      </c>
      <c r="C4" s="41" t="str">
        <f>'Raw-Data'!C4</f>
        <v>C</v>
      </c>
      <c r="D4" s="41" t="str">
        <f>'Raw-Data'!D4</f>
        <v>Hos</v>
      </c>
      <c r="E4" s="41">
        <f>'Raw-Data'!E4</f>
        <v>73</v>
      </c>
      <c r="F4" s="41"/>
      <c r="G4" s="41" t="str">
        <f>'Raw-Data'!F4</f>
        <v>M</v>
      </c>
      <c r="H4" s="41">
        <f>'Raw-Data'!G4</f>
        <v>12</v>
      </c>
      <c r="I4" s="41">
        <f>'Raw-Data'!H4</f>
        <v>16</v>
      </c>
      <c r="J4" s="41">
        <f>'Raw-Data'!I4</f>
        <v>16</v>
      </c>
      <c r="K4" s="41">
        <f>'Raw-Data'!J4</f>
        <v>19</v>
      </c>
      <c r="L4" s="41">
        <f>'Raw-Data'!K4</f>
        <v>9</v>
      </c>
      <c r="M4" s="41">
        <f>'Raw-Data'!L4</f>
        <v>6</v>
      </c>
      <c r="N4" s="41">
        <f>'Raw-Data'!M4</f>
        <v>3</v>
      </c>
      <c r="O4" s="41">
        <f>'Raw-Data'!N4</f>
        <v>1</v>
      </c>
      <c r="P4" s="41">
        <f>'Raw-Data'!O4</f>
        <v>0</v>
      </c>
      <c r="Q4" s="4" t="str">
        <f>'Raw-Data'!P4</f>
        <v>Partially explained</v>
      </c>
    </row>
    <row r="5" spans="1:18" x14ac:dyDescent="0.35">
      <c r="A5" s="45">
        <f>'Raw-Data'!A5</f>
        <v>3</v>
      </c>
      <c r="B5" s="45" t="str">
        <f>'Raw-Data'!B5</f>
        <v>g02-us</v>
      </c>
      <c r="C5" s="45" t="str">
        <f>'Raw-Data'!C5</f>
        <v>S</v>
      </c>
      <c r="D5" s="45" t="str">
        <f>'Raw-Data'!D5</f>
        <v>Hos</v>
      </c>
      <c r="E5" s="45">
        <f>'Raw-Data'!E5</f>
        <v>44</v>
      </c>
      <c r="F5" s="45"/>
      <c r="G5" s="45" t="str">
        <f>'Raw-Data'!F5</f>
        <v>L</v>
      </c>
      <c r="H5" s="45">
        <f>'Raw-Data'!G5</f>
        <v>8</v>
      </c>
      <c r="I5" s="45">
        <f>'Raw-Data'!H5</f>
        <v>11</v>
      </c>
      <c r="J5" s="45">
        <f>'Raw-Data'!I5</f>
        <v>22</v>
      </c>
      <c r="K5" s="45">
        <f>'Raw-Data'!J5</f>
        <v>29</v>
      </c>
      <c r="L5" s="45">
        <f>'Raw-Data'!K5</f>
        <v>8</v>
      </c>
      <c r="M5" s="45">
        <f>'Raw-Data'!L5</f>
        <v>8</v>
      </c>
      <c r="N5" s="45">
        <f>'Raw-Data'!M5</f>
        <v>0</v>
      </c>
      <c r="O5" s="45">
        <f>'Raw-Data'!N5</f>
        <v>6</v>
      </c>
      <c r="P5" s="45">
        <f>'Raw-Data'!O5</f>
        <v>0</v>
      </c>
      <c r="Q5" s="4" t="str">
        <f>'Raw-Data'!P5</f>
        <v>Partially explained</v>
      </c>
    </row>
    <row r="6" spans="1:18" s="33" customFormat="1" x14ac:dyDescent="0.35">
      <c r="A6" s="45">
        <f>'Raw-Data'!A6</f>
        <v>4</v>
      </c>
      <c r="B6" s="45" t="str">
        <f>'Raw-Data'!B6</f>
        <v>g03-uc</v>
      </c>
      <c r="C6" s="45" t="str">
        <f>'Raw-Data'!C6</f>
        <v>C</v>
      </c>
      <c r="D6" s="45" t="str">
        <f>'Raw-Data'!D6</f>
        <v>IFA</v>
      </c>
      <c r="E6" s="45">
        <f>'Raw-Data'!E6</f>
        <v>95</v>
      </c>
      <c r="F6" s="45"/>
      <c r="G6" s="45" t="str">
        <f>'Raw-Data'!F6</f>
        <v>H</v>
      </c>
      <c r="H6" s="45">
        <f>'Raw-Data'!G6</f>
        <v>16</v>
      </c>
      <c r="I6" s="45">
        <f>'Raw-Data'!H6</f>
        <v>17</v>
      </c>
      <c r="J6" s="45">
        <f>'Raw-Data'!I6</f>
        <v>19</v>
      </c>
      <c r="K6" s="45">
        <f>'Raw-Data'!J6</f>
        <v>22</v>
      </c>
      <c r="L6" s="45">
        <f>'Raw-Data'!K6</f>
        <v>13</v>
      </c>
      <c r="M6" s="45">
        <f>'Raw-Data'!L6</f>
        <v>2</v>
      </c>
      <c r="N6" s="45">
        <f>'Raw-Data'!M6</f>
        <v>0</v>
      </c>
      <c r="O6" s="45">
        <f>'Raw-Data'!N6</f>
        <v>3</v>
      </c>
      <c r="P6" s="45">
        <f>'Raw-Data'!O6</f>
        <v>0</v>
      </c>
      <c r="Q6" s="4" t="str">
        <f>'Raw-Data'!P6</f>
        <v>Not present</v>
      </c>
      <c r="R6" s="43"/>
    </row>
    <row r="7" spans="1:18" s="33" customFormat="1" x14ac:dyDescent="0.35">
      <c r="A7" s="45">
        <f>'Raw-Data'!A7</f>
        <v>5</v>
      </c>
      <c r="B7" s="45" t="str">
        <f>'Raw-Data'!B7</f>
        <v>g04-uc</v>
      </c>
      <c r="C7" s="45" t="str">
        <f>'Raw-Data'!C7</f>
        <v>C</v>
      </c>
      <c r="D7" s="45" t="str">
        <f>'Raw-Data'!D7</f>
        <v>Sim</v>
      </c>
      <c r="E7" s="45">
        <f>'Raw-Data'!E7</f>
        <v>0</v>
      </c>
      <c r="F7" s="45"/>
      <c r="G7" s="45" t="str">
        <f>'Raw-Data'!F7</f>
        <v/>
      </c>
      <c r="H7" s="45">
        <f>'Raw-Data'!G7</f>
        <v>11</v>
      </c>
      <c r="I7" s="45">
        <f>'Raw-Data'!H7</f>
        <v>11</v>
      </c>
      <c r="J7" s="45">
        <f>'Raw-Data'!I7</f>
        <v>19</v>
      </c>
      <c r="K7" s="45">
        <f>'Raw-Data'!J7</f>
        <v>17</v>
      </c>
      <c r="L7" s="45">
        <f>'Raw-Data'!K7</f>
        <v>6</v>
      </c>
      <c r="M7" s="45">
        <f>'Raw-Data'!L7</f>
        <v>1</v>
      </c>
      <c r="N7" s="45">
        <f>'Raw-Data'!M7</f>
        <v>2</v>
      </c>
      <c r="O7" s="45">
        <f>'Raw-Data'!N7</f>
        <v>11</v>
      </c>
      <c r="P7" s="45">
        <f>'Raw-Data'!O7</f>
        <v>3</v>
      </c>
      <c r="Q7" s="4" t="str">
        <f>'Raw-Data'!P7</f>
        <v>Not present</v>
      </c>
      <c r="R7" s="43"/>
    </row>
    <row r="8" spans="1:18" s="33" customFormat="1" x14ac:dyDescent="0.35">
      <c r="A8" s="45">
        <f>'Raw-Data'!A8</f>
        <v>6</v>
      </c>
      <c r="B8" s="45" t="str">
        <f>'Raw-Data'!B8</f>
        <v>g04-us</v>
      </c>
      <c r="C8" s="45" t="str">
        <f>'Raw-Data'!C8</f>
        <v>S</v>
      </c>
      <c r="D8" s="45" t="str">
        <f>'Raw-Data'!D8</f>
        <v>Sim</v>
      </c>
      <c r="E8" s="45">
        <f>'Raw-Data'!E8</f>
        <v>61</v>
      </c>
      <c r="F8" s="45"/>
      <c r="G8" s="45" t="str">
        <f>'Raw-Data'!F8</f>
        <v>L</v>
      </c>
      <c r="H8" s="45">
        <f>'Raw-Data'!G8</f>
        <v>21</v>
      </c>
      <c r="I8" s="45">
        <f>'Raw-Data'!H8</f>
        <v>26</v>
      </c>
      <c r="J8" s="45">
        <f>'Raw-Data'!I8</f>
        <v>22</v>
      </c>
      <c r="K8" s="45">
        <f>'Raw-Data'!J8</f>
        <v>21</v>
      </c>
      <c r="L8" s="45">
        <f>'Raw-Data'!K8</f>
        <v>11</v>
      </c>
      <c r="M8" s="45">
        <f>'Raw-Data'!L8</f>
        <v>4</v>
      </c>
      <c r="N8" s="45">
        <f>'Raw-Data'!M8</f>
        <v>0</v>
      </c>
      <c r="O8" s="45">
        <f>'Raw-Data'!N8</f>
        <v>6</v>
      </c>
      <c r="P8" s="45">
        <f>'Raw-Data'!O8</f>
        <v>10</v>
      </c>
      <c r="Q8" s="4" t="str">
        <f>'Raw-Data'!P8</f>
        <v>Partially explained</v>
      </c>
      <c r="R8" s="43"/>
    </row>
    <row r="9" spans="1:18" s="33" customFormat="1" x14ac:dyDescent="0.35">
      <c r="A9" s="45">
        <f>'Raw-Data'!A9</f>
        <v>7</v>
      </c>
      <c r="B9" s="45" t="str">
        <f>'Raw-Data'!B9</f>
        <v>g05-uc</v>
      </c>
      <c r="C9" s="45" t="str">
        <f>'Raw-Data'!C9</f>
        <v>C</v>
      </c>
      <c r="D9" s="45" t="str">
        <f>'Raw-Data'!D9</f>
        <v>IFA</v>
      </c>
      <c r="E9" s="45">
        <f>'Raw-Data'!E9</f>
        <v>87</v>
      </c>
      <c r="F9" s="45"/>
      <c r="G9" s="45" t="str">
        <f>'Raw-Data'!F9</f>
        <v>H</v>
      </c>
      <c r="H9" s="45">
        <f>'Raw-Data'!G9</f>
        <v>12</v>
      </c>
      <c r="I9" s="45">
        <f>'Raw-Data'!H9</f>
        <v>17</v>
      </c>
      <c r="J9" s="45">
        <f>'Raw-Data'!I9</f>
        <v>21</v>
      </c>
      <c r="K9" s="45">
        <f>'Raw-Data'!J9</f>
        <v>35</v>
      </c>
      <c r="L9" s="45">
        <f>'Raw-Data'!K9</f>
        <v>8</v>
      </c>
      <c r="M9" s="45">
        <f>'Raw-Data'!L9</f>
        <v>8</v>
      </c>
      <c r="N9" s="45">
        <f>'Raw-Data'!M9</f>
        <v>1</v>
      </c>
      <c r="O9" s="45">
        <f>'Raw-Data'!N9</f>
        <v>1</v>
      </c>
      <c r="P9" s="45">
        <f>'Raw-Data'!O9</f>
        <v>0</v>
      </c>
      <c r="Q9" s="4" t="str">
        <f>'Raw-Data'!P9</f>
        <v>Not present</v>
      </c>
      <c r="R9" s="43"/>
    </row>
    <row r="10" spans="1:18" s="33" customFormat="1" x14ac:dyDescent="0.35">
      <c r="A10" s="45">
        <f>'Raw-Data'!A10</f>
        <v>8</v>
      </c>
      <c r="B10" s="45" t="str">
        <f>'Raw-Data'!B10</f>
        <v>g05-us</v>
      </c>
      <c r="C10" s="45" t="str">
        <f>'Raw-Data'!C10</f>
        <v>S</v>
      </c>
      <c r="D10" s="45" t="str">
        <f>'Raw-Data'!D10</f>
        <v>IFA</v>
      </c>
      <c r="E10" s="45">
        <f>'Raw-Data'!E10</f>
        <v>81</v>
      </c>
      <c r="F10" s="45"/>
      <c r="G10" s="45" t="str">
        <f>'Raw-Data'!F10</f>
        <v>H</v>
      </c>
      <c r="H10" s="45">
        <f>'Raw-Data'!G10</f>
        <v>15</v>
      </c>
      <c r="I10" s="45">
        <f>'Raw-Data'!H10</f>
        <v>23</v>
      </c>
      <c r="J10" s="45">
        <f>'Raw-Data'!I10</f>
        <v>20</v>
      </c>
      <c r="K10" s="45">
        <f>'Raw-Data'!J10</f>
        <v>22</v>
      </c>
      <c r="L10" s="45">
        <f>'Raw-Data'!K10</f>
        <v>9</v>
      </c>
      <c r="M10" s="45">
        <f>'Raw-Data'!L10</f>
        <v>1</v>
      </c>
      <c r="N10" s="45">
        <f>'Raw-Data'!M10</f>
        <v>4</v>
      </c>
      <c r="O10" s="45">
        <f>'Raw-Data'!N10</f>
        <v>10</v>
      </c>
      <c r="P10" s="45">
        <f>'Raw-Data'!O10</f>
        <v>1</v>
      </c>
      <c r="Q10" s="4" t="str">
        <f>'Raw-Data'!P10</f>
        <v>Partially explained</v>
      </c>
      <c r="R10" s="43"/>
    </row>
    <row r="11" spans="1:18" s="33" customFormat="1" x14ac:dyDescent="0.35">
      <c r="A11" s="45">
        <f>'Raw-Data'!A11</f>
        <v>9</v>
      </c>
      <c r="B11" s="45" t="str">
        <f>'Raw-Data'!B11</f>
        <v>g06-uc</v>
      </c>
      <c r="C11" s="45" t="str">
        <f>'Raw-Data'!C11</f>
        <v>C</v>
      </c>
      <c r="D11" s="45" t="str">
        <f>'Raw-Data'!D11</f>
        <v>Hos</v>
      </c>
      <c r="E11" s="45">
        <f>'Raw-Data'!E11</f>
        <v>80</v>
      </c>
      <c r="F11" s="45"/>
      <c r="G11" s="45" t="str">
        <f>'Raw-Data'!F11</f>
        <v>H</v>
      </c>
      <c r="H11" s="45">
        <f>'Raw-Data'!G11</f>
        <v>11</v>
      </c>
      <c r="I11" s="45">
        <f>'Raw-Data'!H11</f>
        <v>12</v>
      </c>
      <c r="J11" s="45">
        <f>'Raw-Data'!I11</f>
        <v>16</v>
      </c>
      <c r="K11" s="45">
        <f>'Raw-Data'!J11</f>
        <v>23</v>
      </c>
      <c r="L11" s="45">
        <f>'Raw-Data'!K11</f>
        <v>9</v>
      </c>
      <c r="M11" s="45">
        <f>'Raw-Data'!L11</f>
        <v>1</v>
      </c>
      <c r="N11" s="45">
        <f>'Raw-Data'!M11</f>
        <v>1</v>
      </c>
      <c r="O11" s="45">
        <f>'Raw-Data'!N11</f>
        <v>5</v>
      </c>
      <c r="P11" s="45">
        <f>'Raw-Data'!O11</f>
        <v>2</v>
      </c>
      <c r="Q11" s="4" t="str">
        <f>'Raw-Data'!P11</f>
        <v>Partially explained</v>
      </c>
      <c r="R11" s="43"/>
    </row>
    <row r="12" spans="1:18" s="33" customFormat="1" x14ac:dyDescent="0.35">
      <c r="A12" s="45">
        <f>'Raw-Data'!A12</f>
        <v>10</v>
      </c>
      <c r="B12" s="45" t="str">
        <f>'Raw-Data'!B12</f>
        <v>g06-us</v>
      </c>
      <c r="C12" s="45" t="str">
        <f>'Raw-Data'!C12</f>
        <v>S</v>
      </c>
      <c r="D12" s="45" t="str">
        <f>'Raw-Data'!D12</f>
        <v>Hos</v>
      </c>
      <c r="E12" s="45">
        <f>'Raw-Data'!E12</f>
        <v>80</v>
      </c>
      <c r="F12" s="45"/>
      <c r="G12" s="45" t="str">
        <f>'Raw-Data'!F12</f>
        <v>H</v>
      </c>
      <c r="H12" s="45">
        <f>'Raw-Data'!G12</f>
        <v>14</v>
      </c>
      <c r="I12" s="45">
        <f>'Raw-Data'!H12</f>
        <v>16</v>
      </c>
      <c r="J12" s="45">
        <f>'Raw-Data'!I12</f>
        <v>20</v>
      </c>
      <c r="K12" s="45">
        <f>'Raw-Data'!J12</f>
        <v>30</v>
      </c>
      <c r="L12" s="45">
        <f>'Raw-Data'!K12</f>
        <v>12</v>
      </c>
      <c r="M12" s="45">
        <f>'Raw-Data'!L12</f>
        <v>3</v>
      </c>
      <c r="N12" s="45">
        <f>'Raw-Data'!M12</f>
        <v>0</v>
      </c>
      <c r="O12" s="45">
        <f>'Raw-Data'!N12</f>
        <v>7</v>
      </c>
      <c r="P12" s="45">
        <f>'Raw-Data'!O12</f>
        <v>0</v>
      </c>
      <c r="Q12" s="4" t="str">
        <f>'Raw-Data'!P12</f>
        <v>Partially explained</v>
      </c>
      <c r="R12" s="43"/>
    </row>
    <row r="13" spans="1:18" s="33" customFormat="1" x14ac:dyDescent="0.35">
      <c r="A13" s="45">
        <f>'Raw-Data'!A13</f>
        <v>11</v>
      </c>
      <c r="B13" s="45" t="str">
        <f>'Raw-Data'!B13</f>
        <v>g07-uc</v>
      </c>
      <c r="C13" s="45" t="str">
        <f>'Raw-Data'!C13</f>
        <v>C</v>
      </c>
      <c r="D13" s="45" t="str">
        <f>'Raw-Data'!D13</f>
        <v>Sim</v>
      </c>
      <c r="E13" s="45">
        <f>'Raw-Data'!E13</f>
        <v>55</v>
      </c>
      <c r="F13" s="45"/>
      <c r="G13" s="45" t="str">
        <f>'Raw-Data'!F13</f>
        <v>L</v>
      </c>
      <c r="H13" s="45">
        <f>'Raw-Data'!G13</f>
        <v>9</v>
      </c>
      <c r="I13" s="45">
        <f>'Raw-Data'!H13</f>
        <v>8</v>
      </c>
      <c r="J13" s="45">
        <f>'Raw-Data'!I13</f>
        <v>24</v>
      </c>
      <c r="K13" s="45">
        <f>'Raw-Data'!J13</f>
        <v>25</v>
      </c>
      <c r="L13" s="45">
        <f>'Raw-Data'!K13</f>
        <v>5</v>
      </c>
      <c r="M13" s="45">
        <f>'Raw-Data'!L13</f>
        <v>6</v>
      </c>
      <c r="N13" s="45">
        <f>'Raw-Data'!M13</f>
        <v>1</v>
      </c>
      <c r="O13" s="45">
        <f>'Raw-Data'!N13</f>
        <v>12</v>
      </c>
      <c r="P13" s="45">
        <f>'Raw-Data'!O13</f>
        <v>2</v>
      </c>
      <c r="Q13" s="4" t="str">
        <f>'Raw-Data'!P13</f>
        <v>Partially explained</v>
      </c>
      <c r="R13" s="43"/>
    </row>
    <row r="14" spans="1:18" s="33" customFormat="1" x14ac:dyDescent="0.35">
      <c r="A14" s="45">
        <f>'Raw-Data'!A14</f>
        <v>12</v>
      </c>
      <c r="B14" s="45" t="str">
        <f>'Raw-Data'!B14</f>
        <v>g08-uc</v>
      </c>
      <c r="C14" s="45" t="str">
        <f>'Raw-Data'!C14</f>
        <v>C</v>
      </c>
      <c r="D14" s="45" t="str">
        <f>'Raw-Data'!D14</f>
        <v>IFA</v>
      </c>
      <c r="E14" s="45">
        <f>'Raw-Data'!E14</f>
        <v>36</v>
      </c>
      <c r="F14" s="45"/>
      <c r="G14" s="45" t="str">
        <f>'Raw-Data'!F14</f>
        <v>L</v>
      </c>
      <c r="H14" s="45">
        <f>'Raw-Data'!G14</f>
        <v>17</v>
      </c>
      <c r="I14" s="45">
        <f>'Raw-Data'!H14</f>
        <v>26</v>
      </c>
      <c r="J14" s="45">
        <f>'Raw-Data'!I14</f>
        <v>27</v>
      </c>
      <c r="K14" s="45">
        <f>'Raw-Data'!J14</f>
        <v>31</v>
      </c>
      <c r="L14" s="45">
        <f>'Raw-Data'!K14</f>
        <v>11</v>
      </c>
      <c r="M14" s="45">
        <f>'Raw-Data'!L14</f>
        <v>7</v>
      </c>
      <c r="N14" s="45">
        <f>'Raw-Data'!M14</f>
        <v>2</v>
      </c>
      <c r="O14" s="45">
        <f>'Raw-Data'!N14</f>
        <v>5</v>
      </c>
      <c r="P14" s="45">
        <f>'Raw-Data'!O14</f>
        <v>0</v>
      </c>
      <c r="Q14" s="4" t="str">
        <f>'Raw-Data'!P14</f>
        <v>Not present</v>
      </c>
      <c r="R14" s="43"/>
    </row>
    <row r="15" spans="1:18" s="33" customFormat="1" x14ac:dyDescent="0.35">
      <c r="A15" s="45">
        <f>'Raw-Data'!A15</f>
        <v>13</v>
      </c>
      <c r="B15" s="45" t="str">
        <f>'Raw-Data'!B15</f>
        <v>g08-us</v>
      </c>
      <c r="C15" s="45" t="str">
        <f>'Raw-Data'!C15</f>
        <v>S</v>
      </c>
      <c r="D15" s="45" t="str">
        <f>'Raw-Data'!D15</f>
        <v>IFA</v>
      </c>
      <c r="E15" s="45">
        <f>'Raw-Data'!E15</f>
        <v>79</v>
      </c>
      <c r="F15" s="45"/>
      <c r="G15" s="45" t="str">
        <f>'Raw-Data'!F15</f>
        <v>M</v>
      </c>
      <c r="H15" s="45">
        <f>'Raw-Data'!G15</f>
        <v>12</v>
      </c>
      <c r="I15" s="45">
        <f>'Raw-Data'!H15</f>
        <v>17</v>
      </c>
      <c r="J15" s="45">
        <f>'Raw-Data'!I15</f>
        <v>22</v>
      </c>
      <c r="K15" s="45">
        <f>'Raw-Data'!J15</f>
        <v>27</v>
      </c>
      <c r="L15" s="45">
        <f>'Raw-Data'!K15</f>
        <v>11</v>
      </c>
      <c r="M15" s="45">
        <f>'Raw-Data'!L15</f>
        <v>2</v>
      </c>
      <c r="N15" s="45">
        <f>'Raw-Data'!M15</f>
        <v>1</v>
      </c>
      <c r="O15" s="45">
        <f>'Raw-Data'!N15</f>
        <v>8</v>
      </c>
      <c r="P15" s="45">
        <f>'Raw-Data'!O15</f>
        <v>0</v>
      </c>
      <c r="Q15" s="4" t="str">
        <f>'Raw-Data'!P15</f>
        <v>Partially explained</v>
      </c>
      <c r="R15" s="43"/>
    </row>
    <row r="16" spans="1:18" s="33" customFormat="1" x14ac:dyDescent="0.35">
      <c r="A16" s="45">
        <f>'Raw-Data'!A16</f>
        <v>14</v>
      </c>
      <c r="B16" s="45" t="str">
        <f>'Raw-Data'!B16</f>
        <v>g09-uc</v>
      </c>
      <c r="C16" s="45" t="str">
        <f>'Raw-Data'!C16</f>
        <v>C</v>
      </c>
      <c r="D16" s="45" t="str">
        <f>'Raw-Data'!D16</f>
        <v>Sim</v>
      </c>
      <c r="E16" s="45">
        <f>'Raw-Data'!E16</f>
        <v>80</v>
      </c>
      <c r="F16" s="45"/>
      <c r="G16" s="45" t="str">
        <f>'Raw-Data'!F16</f>
        <v>H</v>
      </c>
      <c r="H16" s="45">
        <f>'Raw-Data'!G16</f>
        <v>17</v>
      </c>
      <c r="I16" s="45">
        <f>'Raw-Data'!H16</f>
        <v>19</v>
      </c>
      <c r="J16" s="45">
        <f>'Raw-Data'!I16</f>
        <v>22</v>
      </c>
      <c r="K16" s="45">
        <f>'Raw-Data'!J16</f>
        <v>20</v>
      </c>
      <c r="L16" s="45">
        <f>'Raw-Data'!K16</f>
        <v>14</v>
      </c>
      <c r="M16" s="45">
        <f>'Raw-Data'!L16</f>
        <v>4</v>
      </c>
      <c r="N16" s="45">
        <f>'Raw-Data'!M16</f>
        <v>1</v>
      </c>
      <c r="O16" s="45">
        <f>'Raw-Data'!N16</f>
        <v>4</v>
      </c>
      <c r="P16" s="45">
        <f>'Raw-Data'!O16</f>
        <v>2</v>
      </c>
      <c r="Q16" s="4" t="str">
        <f>'Raw-Data'!P16</f>
        <v>Well explained</v>
      </c>
      <c r="R16" s="43"/>
    </row>
    <row r="17" spans="1:18" s="33" customFormat="1" x14ac:dyDescent="0.35">
      <c r="A17" s="45">
        <f>'Raw-Data'!A17</f>
        <v>15</v>
      </c>
      <c r="B17" s="45" t="str">
        <f>'Raw-Data'!B17</f>
        <v>g09-us</v>
      </c>
      <c r="C17" s="45" t="str">
        <f>'Raw-Data'!C17</f>
        <v>S</v>
      </c>
      <c r="D17" s="45" t="str">
        <f>'Raw-Data'!D17</f>
        <v>Sim</v>
      </c>
      <c r="E17" s="45">
        <f>'Raw-Data'!E17</f>
        <v>76</v>
      </c>
      <c r="F17" s="45"/>
      <c r="G17" s="45" t="str">
        <f>'Raw-Data'!F17</f>
        <v>M</v>
      </c>
      <c r="H17" s="45">
        <f>'Raw-Data'!G17</f>
        <v>5</v>
      </c>
      <c r="I17" s="45">
        <f>'Raw-Data'!H17</f>
        <v>4</v>
      </c>
      <c r="J17" s="45">
        <f>'Raw-Data'!I17</f>
        <v>22</v>
      </c>
      <c r="K17" s="45">
        <f>'Raw-Data'!J17</f>
        <v>23</v>
      </c>
      <c r="L17" s="45">
        <f>'Raw-Data'!K17</f>
        <v>3</v>
      </c>
      <c r="M17" s="45">
        <f>'Raw-Data'!L17</f>
        <v>9</v>
      </c>
      <c r="N17" s="45">
        <f>'Raw-Data'!M17</f>
        <v>0</v>
      </c>
      <c r="O17" s="45">
        <f>'Raw-Data'!N17</f>
        <v>8</v>
      </c>
      <c r="P17" s="45">
        <f>'Raw-Data'!O17</f>
        <v>1</v>
      </c>
      <c r="Q17" s="4" t="str">
        <f>'Raw-Data'!P17</f>
        <v>Partially explained</v>
      </c>
      <c r="R17" s="43"/>
    </row>
    <row r="18" spans="1:18" s="33" customFormat="1" x14ac:dyDescent="0.35">
      <c r="A18" s="45">
        <f>'Raw-Data'!A18</f>
        <v>16</v>
      </c>
      <c r="B18" s="45" t="str">
        <f>'Raw-Data'!B18</f>
        <v>g10-uc</v>
      </c>
      <c r="C18" s="45" t="str">
        <f>'Raw-Data'!C18</f>
        <v>C</v>
      </c>
      <c r="D18" s="45" t="str">
        <f>'Raw-Data'!D18</f>
        <v>Hos</v>
      </c>
      <c r="E18" s="45">
        <f>'Raw-Data'!E18</f>
        <v>60</v>
      </c>
      <c r="F18" s="45"/>
      <c r="G18" s="45" t="str">
        <f>'Raw-Data'!F18</f>
        <v>L</v>
      </c>
      <c r="H18" s="45">
        <f>'Raw-Data'!G18</f>
        <v>12</v>
      </c>
      <c r="I18" s="45">
        <f>'Raw-Data'!H18</f>
        <v>15</v>
      </c>
      <c r="J18" s="45">
        <f>'Raw-Data'!I18</f>
        <v>15</v>
      </c>
      <c r="K18" s="45">
        <f>'Raw-Data'!J18</f>
        <v>21</v>
      </c>
      <c r="L18" s="45">
        <f>'Raw-Data'!K18</f>
        <v>12</v>
      </c>
      <c r="M18" s="45">
        <f>'Raw-Data'!L18</f>
        <v>0</v>
      </c>
      <c r="N18" s="45">
        <f>'Raw-Data'!M18</f>
        <v>0</v>
      </c>
      <c r="O18" s="45">
        <f>'Raw-Data'!N18</f>
        <v>3</v>
      </c>
      <c r="P18" s="45">
        <f>'Raw-Data'!O18</f>
        <v>0</v>
      </c>
      <c r="Q18" s="4" t="str">
        <f>'Raw-Data'!P18</f>
        <v>Partially explained</v>
      </c>
      <c r="R18" s="43"/>
    </row>
    <row r="19" spans="1:18" x14ac:dyDescent="0.35">
      <c r="A19" s="45">
        <f>'Raw-Data'!A19</f>
        <v>17</v>
      </c>
      <c r="B19" s="45" t="str">
        <f>'Raw-Data'!B19</f>
        <v>g10-us</v>
      </c>
      <c r="C19" s="45" t="str">
        <f>'Raw-Data'!C19</f>
        <v>S</v>
      </c>
      <c r="D19" s="45" t="str">
        <f>'Raw-Data'!D19</f>
        <v>Hos</v>
      </c>
      <c r="E19" s="45">
        <f>'Raw-Data'!E19</f>
        <v>75</v>
      </c>
      <c r="F19" s="45"/>
      <c r="G19" s="45" t="str">
        <f>'Raw-Data'!F19</f>
        <v>M</v>
      </c>
      <c r="H19" s="45">
        <f>'Raw-Data'!G19</f>
        <v>16</v>
      </c>
      <c r="I19" s="45">
        <f>'Raw-Data'!H19</f>
        <v>23</v>
      </c>
      <c r="J19" s="45">
        <f>'Raw-Data'!I19</f>
        <v>20</v>
      </c>
      <c r="K19" s="45">
        <f>'Raw-Data'!J19</f>
        <v>28</v>
      </c>
      <c r="L19" s="45">
        <f>'Raw-Data'!K19</f>
        <v>13</v>
      </c>
      <c r="M19" s="45">
        <f>'Raw-Data'!L19</f>
        <v>1</v>
      </c>
      <c r="N19" s="45">
        <f>'Raw-Data'!M19</f>
        <v>0</v>
      </c>
      <c r="O19" s="45">
        <f>'Raw-Data'!N19</f>
        <v>5</v>
      </c>
      <c r="P19" s="45">
        <f>'Raw-Data'!O19</f>
        <v>3</v>
      </c>
      <c r="Q19" s="4" t="str">
        <f>'Raw-Data'!P19</f>
        <v>Well explained</v>
      </c>
      <c r="R19" s="44"/>
    </row>
    <row r="20" spans="1:18" x14ac:dyDescent="0.35">
      <c r="A20" s="31">
        <f>'Raw-Data'!A20</f>
        <v>18</v>
      </c>
      <c r="B20" s="31" t="str">
        <f>'Raw-Data'!B20</f>
        <v>g11-uc</v>
      </c>
      <c r="C20" s="31" t="str">
        <f>'Raw-Data'!C20</f>
        <v>C</v>
      </c>
      <c r="D20" s="31" t="str">
        <f>'Raw-Data'!D20</f>
        <v>IFA</v>
      </c>
      <c r="E20" s="31">
        <f>'Raw-Data'!E20</f>
        <v>69</v>
      </c>
      <c r="F20" s="31"/>
      <c r="G20" s="31" t="str">
        <f>'Raw-Data'!F20</f>
        <v>M</v>
      </c>
      <c r="H20" s="31">
        <f>'Raw-Data'!G20</f>
        <v>15</v>
      </c>
      <c r="I20" s="31">
        <f>'Raw-Data'!H20</f>
        <v>18</v>
      </c>
      <c r="J20" s="31">
        <f>'Raw-Data'!I20</f>
        <v>21</v>
      </c>
      <c r="K20" s="31">
        <f>'Raw-Data'!J20</f>
        <v>25</v>
      </c>
      <c r="L20" s="31">
        <f>'Raw-Data'!K20</f>
        <v>14</v>
      </c>
      <c r="M20" s="31">
        <f>'Raw-Data'!L20</f>
        <v>4</v>
      </c>
      <c r="N20" s="31">
        <f>'Raw-Data'!M20</f>
        <v>0</v>
      </c>
      <c r="O20" s="31">
        <f>'Raw-Data'!N20</f>
        <v>3</v>
      </c>
      <c r="P20" s="31">
        <f>'Raw-Data'!O20</f>
        <v>0</v>
      </c>
      <c r="Q20" s="4" t="str">
        <f>'Raw-Data'!P20</f>
        <v>Well explained</v>
      </c>
    </row>
    <row r="21" spans="1:18" x14ac:dyDescent="0.35">
      <c r="A21" s="30">
        <f>'Raw-Data'!A21</f>
        <v>19</v>
      </c>
      <c r="B21" s="30" t="str">
        <f>'Raw-Data'!B21</f>
        <v>g11-us</v>
      </c>
      <c r="C21" s="30" t="str">
        <f>'Raw-Data'!C21</f>
        <v>S</v>
      </c>
      <c r="D21" s="30" t="str">
        <f>'Raw-Data'!D21</f>
        <v>IFA</v>
      </c>
      <c r="E21" s="30">
        <f>'Raw-Data'!E21</f>
        <v>60</v>
      </c>
      <c r="F21" s="30"/>
      <c r="G21" s="30" t="str">
        <f>'Raw-Data'!F21</f>
        <v>L</v>
      </c>
      <c r="H21" s="30">
        <f>'Raw-Data'!G21</f>
        <v>11</v>
      </c>
      <c r="I21" s="30">
        <f>'Raw-Data'!H21</f>
        <v>16</v>
      </c>
      <c r="J21" s="30">
        <f>'Raw-Data'!I21</f>
        <v>22</v>
      </c>
      <c r="K21" s="30">
        <f>'Raw-Data'!J21</f>
        <v>27</v>
      </c>
      <c r="L21" s="30">
        <f>'Raw-Data'!K21</f>
        <v>8</v>
      </c>
      <c r="M21" s="30">
        <f>'Raw-Data'!L21</f>
        <v>4</v>
      </c>
      <c r="N21" s="30">
        <f>'Raw-Data'!M21</f>
        <v>0</v>
      </c>
      <c r="O21" s="30">
        <f>'Raw-Data'!N21</f>
        <v>10</v>
      </c>
      <c r="P21" s="30">
        <f>'Raw-Data'!O21</f>
        <v>0</v>
      </c>
      <c r="Q21" s="4" t="str">
        <f>'Raw-Data'!P21</f>
        <v>Partially explained</v>
      </c>
    </row>
    <row r="22" spans="1:18" x14ac:dyDescent="0.35">
      <c r="A22" s="30">
        <f>'Raw-Data'!A22</f>
        <v>20</v>
      </c>
      <c r="B22" s="30" t="str">
        <f>'Raw-Data'!B22</f>
        <v>g12-us</v>
      </c>
      <c r="C22" s="30" t="str">
        <f>'Raw-Data'!C22</f>
        <v>S</v>
      </c>
      <c r="D22" s="30" t="str">
        <f>'Raw-Data'!D22</f>
        <v>Hos</v>
      </c>
      <c r="E22" s="30">
        <f>'Raw-Data'!E22</f>
        <v>67</v>
      </c>
      <c r="F22" s="30"/>
      <c r="G22" s="30" t="str">
        <f>'Raw-Data'!F22</f>
        <v>M</v>
      </c>
      <c r="H22" s="30">
        <f>'Raw-Data'!G22</f>
        <v>12</v>
      </c>
      <c r="I22" s="30">
        <f>'Raw-Data'!H22</f>
        <v>15</v>
      </c>
      <c r="J22" s="30">
        <f>'Raw-Data'!I22</f>
        <v>17</v>
      </c>
      <c r="K22" s="30">
        <f>'Raw-Data'!J22</f>
        <v>26</v>
      </c>
      <c r="L22" s="30">
        <f>'Raw-Data'!K22</f>
        <v>8</v>
      </c>
      <c r="M22" s="30">
        <f>'Raw-Data'!L22</f>
        <v>3</v>
      </c>
      <c r="N22" s="30">
        <f>'Raw-Data'!M22</f>
        <v>0</v>
      </c>
      <c r="O22" s="30">
        <f>'Raw-Data'!N22</f>
        <v>6</v>
      </c>
      <c r="P22" s="30">
        <f>'Raw-Data'!O22</f>
        <v>4</v>
      </c>
      <c r="Q22" s="4" t="str">
        <f>'Raw-Data'!P22</f>
        <v>Not present</v>
      </c>
    </row>
    <row r="23" spans="1:18" x14ac:dyDescent="0.35">
      <c r="A23" s="30">
        <f>'Raw-Data'!A23</f>
        <v>21</v>
      </c>
      <c r="B23" s="30" t="str">
        <f>'Raw-Data'!B23</f>
        <v>g13-uc</v>
      </c>
      <c r="C23" s="30" t="str">
        <f>'Raw-Data'!C23</f>
        <v>C</v>
      </c>
      <c r="D23" s="30" t="str">
        <f>'Raw-Data'!D23</f>
        <v>Hos</v>
      </c>
      <c r="E23" s="30">
        <f>'Raw-Data'!E23</f>
        <v>77</v>
      </c>
      <c r="F23" s="30"/>
      <c r="G23" s="30" t="str">
        <f>'Raw-Data'!F23</f>
        <v>M</v>
      </c>
      <c r="H23" s="30">
        <f>'Raw-Data'!G23</f>
        <v>26</v>
      </c>
      <c r="I23" s="30">
        <f>'Raw-Data'!H23</f>
        <v>36</v>
      </c>
      <c r="J23" s="30">
        <f>'Raw-Data'!I23</f>
        <v>29</v>
      </c>
      <c r="K23" s="30">
        <f>'Raw-Data'!J23</f>
        <v>42</v>
      </c>
      <c r="L23" s="30">
        <f>'Raw-Data'!K23</f>
        <v>18</v>
      </c>
      <c r="M23" s="30">
        <f>'Raw-Data'!L23</f>
        <v>9</v>
      </c>
      <c r="N23" s="30">
        <f>'Raw-Data'!M23</f>
        <v>6</v>
      </c>
      <c r="O23" s="30">
        <f>'Raw-Data'!N23</f>
        <v>2</v>
      </c>
      <c r="P23" s="30">
        <f>'Raw-Data'!O23</f>
        <v>1</v>
      </c>
      <c r="Q23" s="4" t="str">
        <f>'Raw-Data'!P23</f>
        <v>Well explained</v>
      </c>
    </row>
    <row r="24" spans="1:18" x14ac:dyDescent="0.35">
      <c r="A24" s="30">
        <f>'Raw-Data'!A24</f>
        <v>22</v>
      </c>
      <c r="B24" s="30" t="str">
        <f>'Raw-Data'!B24</f>
        <v>g14-uc</v>
      </c>
      <c r="C24" s="30" t="str">
        <f>'Raw-Data'!C24</f>
        <v>C</v>
      </c>
      <c r="D24" s="30" t="str">
        <f>'Raw-Data'!D24</f>
        <v>IFA</v>
      </c>
      <c r="E24" s="30">
        <f>'Raw-Data'!E24</f>
        <v>0</v>
      </c>
      <c r="F24" s="30"/>
      <c r="G24" s="30" t="str">
        <f>'Raw-Data'!F24</f>
        <v/>
      </c>
      <c r="H24" s="30">
        <f>'Raw-Data'!G24</f>
        <v>27</v>
      </c>
      <c r="I24" s="30">
        <f>'Raw-Data'!H24</f>
        <v>31</v>
      </c>
      <c r="J24" s="30">
        <f>'Raw-Data'!I24</f>
        <v>29</v>
      </c>
      <c r="K24" s="30">
        <f>'Raw-Data'!J24</f>
        <v>31</v>
      </c>
      <c r="L24" s="30">
        <f>'Raw-Data'!K24</f>
        <v>16</v>
      </c>
      <c r="M24" s="30">
        <f>'Raw-Data'!L24</f>
        <v>11</v>
      </c>
      <c r="N24" s="30">
        <f>'Raw-Data'!M24</f>
        <v>0</v>
      </c>
      <c r="O24" s="30">
        <f>'Raw-Data'!N24</f>
        <v>1</v>
      </c>
      <c r="P24" s="30">
        <f>'Raw-Data'!O24</f>
        <v>2</v>
      </c>
      <c r="Q24" s="4" t="str">
        <f>'Raw-Data'!P24</f>
        <v>Well explained</v>
      </c>
    </row>
    <row r="25" spans="1:18" x14ac:dyDescent="0.35">
      <c r="A25" s="30">
        <f>'Raw-Data'!A25</f>
        <v>23</v>
      </c>
      <c r="B25" s="30" t="str">
        <f>'Raw-Data'!B25</f>
        <v>g14-us</v>
      </c>
      <c r="C25" s="30" t="str">
        <f>'Raw-Data'!C25</f>
        <v>S</v>
      </c>
      <c r="D25" s="30" t="str">
        <f>'Raw-Data'!D25</f>
        <v>IFA</v>
      </c>
      <c r="E25" s="30">
        <f>'Raw-Data'!E25</f>
        <v>61</v>
      </c>
      <c r="F25" s="30"/>
      <c r="G25" s="30" t="str">
        <f>'Raw-Data'!F25</f>
        <v>L</v>
      </c>
      <c r="H25" s="30">
        <f>'Raw-Data'!G25</f>
        <v>20</v>
      </c>
      <c r="I25" s="30">
        <f>'Raw-Data'!H25</f>
        <v>30</v>
      </c>
      <c r="J25" s="30">
        <f>'Raw-Data'!I25</f>
        <v>25</v>
      </c>
      <c r="K25" s="30">
        <f>'Raw-Data'!J25</f>
        <v>33</v>
      </c>
      <c r="L25" s="30">
        <f>'Raw-Data'!K25</f>
        <v>17</v>
      </c>
      <c r="M25" s="30">
        <f>'Raw-Data'!L25</f>
        <v>2</v>
      </c>
      <c r="N25" s="30">
        <f>'Raw-Data'!M25</f>
        <v>0</v>
      </c>
      <c r="O25" s="30">
        <f>'Raw-Data'!N25</f>
        <v>3</v>
      </c>
      <c r="P25" s="30">
        <f>'Raw-Data'!O25</f>
        <v>2</v>
      </c>
      <c r="Q25" s="4" t="str">
        <f>'Raw-Data'!P25</f>
        <v>Not present</v>
      </c>
    </row>
    <row r="26" spans="1:18" x14ac:dyDescent="0.35">
      <c r="A26" s="30">
        <f>'Raw-Data'!A26</f>
        <v>24</v>
      </c>
      <c r="B26" s="30" t="str">
        <f>'Raw-Data'!B26</f>
        <v>g15-uc</v>
      </c>
      <c r="C26" s="30" t="str">
        <f>'Raw-Data'!C26</f>
        <v>C</v>
      </c>
      <c r="D26" s="30" t="str">
        <f>'Raw-Data'!D26</f>
        <v>Sim</v>
      </c>
      <c r="E26" s="30">
        <f>'Raw-Data'!E26</f>
        <v>69</v>
      </c>
      <c r="F26" s="30"/>
      <c r="G26" s="30" t="str">
        <f>'Raw-Data'!F26</f>
        <v>M</v>
      </c>
      <c r="H26" s="30">
        <f>'Raw-Data'!G26</f>
        <v>9</v>
      </c>
      <c r="I26" s="30">
        <f>'Raw-Data'!H26</f>
        <v>9</v>
      </c>
      <c r="J26" s="30">
        <f>'Raw-Data'!I26</f>
        <v>22</v>
      </c>
      <c r="K26" s="30">
        <f>'Raw-Data'!J26</f>
        <v>22</v>
      </c>
      <c r="L26" s="30">
        <f>'Raw-Data'!K26</f>
        <v>6</v>
      </c>
      <c r="M26" s="30">
        <f>'Raw-Data'!L26</f>
        <v>9</v>
      </c>
      <c r="N26" s="30">
        <f>'Raw-Data'!M26</f>
        <v>0</v>
      </c>
      <c r="O26" s="30">
        <f>'Raw-Data'!N26</f>
        <v>6</v>
      </c>
      <c r="P26" s="30">
        <f>'Raw-Data'!O26</f>
        <v>2</v>
      </c>
      <c r="Q26" s="4" t="str">
        <f>'Raw-Data'!P26</f>
        <v>Not present</v>
      </c>
    </row>
    <row r="28" spans="1:18" x14ac:dyDescent="0.35">
      <c r="A28" s="21" t="s">
        <v>80</v>
      </c>
      <c r="B28" s="112">
        <f>COUNT(A3:A26)</f>
        <v>24</v>
      </c>
      <c r="C28" s="112"/>
      <c r="D28" s="112"/>
      <c r="E28" s="112"/>
      <c r="F28" s="112"/>
      <c r="G28" s="112"/>
      <c r="H28" s="112"/>
      <c r="I28" s="112"/>
      <c r="J28" s="112"/>
      <c r="K28" s="112"/>
      <c r="L28" s="112"/>
      <c r="M28" s="112"/>
      <c r="N28" s="112"/>
      <c r="O28" s="112"/>
      <c r="P28" s="112"/>
      <c r="Q28" s="112"/>
    </row>
    <row r="29" spans="1:18" x14ac:dyDescent="0.35">
      <c r="A29" s="21"/>
    </row>
    <row r="30" spans="1:18" x14ac:dyDescent="0.35">
      <c r="A30" s="111" t="s">
        <v>125</v>
      </c>
      <c r="B30" s="111"/>
      <c r="C30" s="111"/>
      <c r="D30" s="111"/>
      <c r="E30" s="111"/>
      <c r="F30" s="111"/>
      <c r="G30" s="111"/>
      <c r="H30" s="111"/>
      <c r="I30" s="111"/>
      <c r="J30" s="111"/>
      <c r="K30" s="111"/>
      <c r="L30" s="111"/>
      <c r="M30" s="111"/>
      <c r="N30" s="111"/>
      <c r="O30" s="111"/>
      <c r="P30" s="111"/>
      <c r="Q30" s="111"/>
    </row>
    <row r="31" spans="1:18" x14ac:dyDescent="0.35">
      <c r="A31" s="21"/>
    </row>
    <row r="33" spans="1:14" x14ac:dyDescent="0.35">
      <c r="A33" s="21"/>
      <c r="C33" s="86"/>
      <c r="D33" s="86"/>
      <c r="E33" s="86"/>
      <c r="F33" s="103" t="s">
        <v>115</v>
      </c>
      <c r="G33" s="104"/>
      <c r="H33" s="121"/>
      <c r="I33" s="81"/>
      <c r="J33" s="78"/>
      <c r="K33" s="78"/>
    </row>
    <row r="34" spans="1:14" x14ac:dyDescent="0.35">
      <c r="A34" s="85" t="s">
        <v>79</v>
      </c>
      <c r="B34" s="14" t="s">
        <v>78</v>
      </c>
      <c r="C34" s="87" t="s">
        <v>70</v>
      </c>
      <c r="D34" s="87" t="s">
        <v>69</v>
      </c>
      <c r="E34" s="87" t="s">
        <v>74</v>
      </c>
      <c r="F34" s="87" t="s">
        <v>44</v>
      </c>
      <c r="G34" s="87" t="s">
        <v>45</v>
      </c>
      <c r="H34" s="88" t="s">
        <v>46</v>
      </c>
      <c r="I34" s="80"/>
      <c r="J34" s="79"/>
      <c r="K34" s="79"/>
    </row>
    <row r="35" spans="1:14" x14ac:dyDescent="0.35">
      <c r="A35" s="13" t="s">
        <v>26</v>
      </c>
      <c r="B35" s="14">
        <f>COUNTIF(D3:D26,"Sim")</f>
        <v>6</v>
      </c>
      <c r="C35" s="87">
        <f>COUNTIF(Q3:Q8,"Well explained")</f>
        <v>1</v>
      </c>
      <c r="D35" s="87">
        <f>COUNTIF(Q3:Q8,"Partially explained")</f>
        <v>3</v>
      </c>
      <c r="E35" s="87">
        <f>COUNTIF(Q3:Q8, "Not present")</f>
        <v>2</v>
      </c>
      <c r="F35" s="87">
        <f>COUNTIF(G3:G8,  "H")</f>
        <v>1</v>
      </c>
      <c r="G35" s="87">
        <f>COUNTIF(G3:G8, "M")</f>
        <v>2</v>
      </c>
      <c r="H35" s="88">
        <f>COUNTIF(G3:G8, "L")</f>
        <v>2</v>
      </c>
      <c r="I35" s="80"/>
      <c r="J35" s="79"/>
      <c r="K35" s="79"/>
    </row>
    <row r="36" spans="1:14" x14ac:dyDescent="0.35">
      <c r="A36" s="13" t="s">
        <v>27</v>
      </c>
      <c r="B36" s="14">
        <f>COUNTIF(D3:D26,"Hos")</f>
        <v>9</v>
      </c>
      <c r="C36" s="87">
        <f>COUNTIF(Q9:Q17,"Well explained")</f>
        <v>1</v>
      </c>
      <c r="D36" s="87">
        <f>COUNTIF(Q9:Q17,"Partially explained")</f>
        <v>6</v>
      </c>
      <c r="E36" s="87">
        <f>COUNTIF(Q9:Q17, "Not present")</f>
        <v>2</v>
      </c>
      <c r="F36" s="87">
        <f>COUNTIF(G9:G17, "H")</f>
        <v>5</v>
      </c>
      <c r="G36" s="87">
        <f>COUNTIF(G9:G17, "M")</f>
        <v>2</v>
      </c>
      <c r="H36" s="88">
        <f>COUNTIF(G9:G17, "L")</f>
        <v>2</v>
      </c>
      <c r="I36" s="80"/>
      <c r="J36" s="79"/>
      <c r="K36" s="79"/>
    </row>
    <row r="37" spans="1:14" ht="15" thickBot="1" x14ac:dyDescent="0.4">
      <c r="A37" s="29" t="s">
        <v>34</v>
      </c>
      <c r="B37" s="28">
        <f>COUNTIF(D3:D26,"IFA")</f>
        <v>9</v>
      </c>
      <c r="C37" s="89">
        <f>COUNTIF(Q18:Q26,"Well explained")</f>
        <v>4</v>
      </c>
      <c r="D37" s="89">
        <f>COUNTIF(Q18:Q26,"Partially explained")</f>
        <v>2</v>
      </c>
      <c r="E37" s="89">
        <f>COUNTIF(Q18:Q26, "Not present")</f>
        <v>3</v>
      </c>
      <c r="F37" s="89">
        <f>COUNTIF(G18:G26, "H")</f>
        <v>0</v>
      </c>
      <c r="G37" s="89">
        <f>COUNTIF(G18:G26, "M")</f>
        <v>5</v>
      </c>
      <c r="H37" s="90">
        <f>COUNTIF(G18:G26, "L")</f>
        <v>3</v>
      </c>
      <c r="I37" s="80"/>
      <c r="J37" s="79"/>
      <c r="K37" s="79"/>
    </row>
    <row r="38" spans="1:14" ht="15" thickTop="1" x14ac:dyDescent="0.35">
      <c r="A38" s="26" t="s">
        <v>77</v>
      </c>
      <c r="B38" s="26">
        <f t="shared" ref="B38:E38" si="0">SUM(B35:B37)</f>
        <v>24</v>
      </c>
      <c r="C38" s="91">
        <f t="shared" si="0"/>
        <v>6</v>
      </c>
      <c r="D38" s="91">
        <f t="shared" si="0"/>
        <v>11</v>
      </c>
      <c r="E38" s="91">
        <f t="shared" si="0"/>
        <v>7</v>
      </c>
      <c r="F38" s="91">
        <f t="shared" ref="F38:H38" si="1">SUM(F35:F37)</f>
        <v>6</v>
      </c>
      <c r="G38" s="91">
        <f t="shared" si="1"/>
        <v>9</v>
      </c>
      <c r="H38" s="92">
        <f t="shared" si="1"/>
        <v>7</v>
      </c>
      <c r="I38" s="80"/>
      <c r="J38" s="79"/>
      <c r="K38" s="79"/>
    </row>
    <row r="39" spans="1:14" x14ac:dyDescent="0.35">
      <c r="A39" s="21"/>
    </row>
    <row r="40" spans="1:14" x14ac:dyDescent="0.35">
      <c r="A40" s="21"/>
    </row>
    <row r="41" spans="1:14" x14ac:dyDescent="0.35">
      <c r="F41" s="86"/>
      <c r="G41" s="86"/>
      <c r="H41" s="86"/>
      <c r="I41" s="103" t="s">
        <v>115</v>
      </c>
      <c r="J41" s="104"/>
      <c r="K41" s="105"/>
    </row>
    <row r="42" spans="1:14" x14ac:dyDescent="0.35">
      <c r="A42" s="85" t="s">
        <v>76</v>
      </c>
      <c r="B42" s="14" t="s">
        <v>75</v>
      </c>
      <c r="C42" s="14" t="s">
        <v>26</v>
      </c>
      <c r="D42" s="14" t="s">
        <v>27</v>
      </c>
      <c r="E42" s="14" t="s">
        <v>34</v>
      </c>
      <c r="F42" s="87" t="s">
        <v>70</v>
      </c>
      <c r="G42" s="87" t="s">
        <v>69</v>
      </c>
      <c r="H42" s="87" t="s">
        <v>74</v>
      </c>
      <c r="I42" s="87" t="s">
        <v>44</v>
      </c>
      <c r="J42" s="87" t="s">
        <v>45</v>
      </c>
      <c r="K42" s="87" t="s">
        <v>46</v>
      </c>
    </row>
    <row r="43" spans="1:14" x14ac:dyDescent="0.35">
      <c r="A43" s="13" t="s">
        <v>73</v>
      </c>
      <c r="B43" s="14">
        <f>COUNTIF(C3:C26, "S")</f>
        <v>11</v>
      </c>
      <c r="C43" s="14">
        <f>COUNTIFS(C3:C26,"S",D3:D26,"Sim")</f>
        <v>2</v>
      </c>
      <c r="D43" s="14">
        <f>COUNTIFS(C3:C26,"S",D3:D26,"Hos")</f>
        <v>5</v>
      </c>
      <c r="E43" s="87">
        <f>COUNTIFS(C3:C26,"S",D3:D26,"IFA")</f>
        <v>4</v>
      </c>
      <c r="F43" s="87">
        <f>COUNTIFS(C3:C26, "S", Q3:Q26, "Well explained")</f>
        <v>2</v>
      </c>
      <c r="G43" s="87">
        <f>COUNTIFS(C3:C26, "S", Q3:Q26, "Partially explained")</f>
        <v>7</v>
      </c>
      <c r="H43" s="87">
        <f>COUNTIFS(C3:C26, "S", Q3:Q26, "Not present")</f>
        <v>2</v>
      </c>
      <c r="I43" s="87">
        <f>COUNTIFS(C3:C26, "S", G3:G26, "H")</f>
        <v>2</v>
      </c>
      <c r="J43" s="87">
        <f>COUNTIFS(C3:C26, "S",G3:G26, "M")</f>
        <v>5</v>
      </c>
      <c r="K43" s="87">
        <f>COUNTIFS(C3:C26, "S", G3:G26, "L")</f>
        <v>4</v>
      </c>
    </row>
    <row r="44" spans="1:14" ht="15" thickBot="1" x14ac:dyDescent="0.4">
      <c r="A44" s="29" t="s">
        <v>72</v>
      </c>
      <c r="B44" s="28">
        <f>COUNTIF(C3:C26, "C")</f>
        <v>13</v>
      </c>
      <c r="C44" s="28">
        <f>COUNTIFS(C3:C26,"C",D3:D26,"Sim")</f>
        <v>4</v>
      </c>
      <c r="D44" s="28">
        <f>COUNTIFS(C3:C26,"C",D3:D26,"Hos")</f>
        <v>4</v>
      </c>
      <c r="E44" s="89">
        <f>COUNTIFS(C3:C26,"C",D3:D26,"IFA")</f>
        <v>5</v>
      </c>
      <c r="F44" s="89">
        <f>COUNTIFS(C3:C26, "C", Q3:Q26, "Well explained")</f>
        <v>4</v>
      </c>
      <c r="G44" s="89">
        <f>COUNTIFS(C3:C26,"C",Q3:Q26,"Partially explained")</f>
        <v>4</v>
      </c>
      <c r="H44" s="89">
        <f>COUNTIFS(C3:C26, "C", Q3:Q26, "Not present")</f>
        <v>5</v>
      </c>
      <c r="I44" s="87">
        <f>COUNTIFS(C3:C26, "C", G3:G26, "H")</f>
        <v>4</v>
      </c>
      <c r="J44" s="87">
        <f>COUNTIFS(C3:C26, "C",G3:G26, "M")</f>
        <v>4</v>
      </c>
      <c r="K44" s="87">
        <f>COUNTIFS(C3:C26, "C", G3:G26, "L")</f>
        <v>3</v>
      </c>
    </row>
    <row r="45" spans="1:14" ht="15" thickTop="1" x14ac:dyDescent="0.35">
      <c r="A45" s="26" t="s">
        <v>71</v>
      </c>
      <c r="B45" s="26">
        <f t="shared" ref="B45:H45" si="2">SUM(B43:B44)</f>
        <v>24</v>
      </c>
      <c r="C45" s="26">
        <f t="shared" si="2"/>
        <v>6</v>
      </c>
      <c r="D45" s="26">
        <f t="shared" si="2"/>
        <v>9</v>
      </c>
      <c r="E45" s="91">
        <f t="shared" si="2"/>
        <v>9</v>
      </c>
      <c r="F45" s="91">
        <f t="shared" si="2"/>
        <v>6</v>
      </c>
      <c r="G45" s="91">
        <f t="shared" si="2"/>
        <v>11</v>
      </c>
      <c r="H45" s="91">
        <f t="shared" si="2"/>
        <v>7</v>
      </c>
      <c r="I45" s="91">
        <f>SUM(I43:I44)</f>
        <v>6</v>
      </c>
      <c r="J45" s="91">
        <f>SUM(J43:J44)</f>
        <v>9</v>
      </c>
      <c r="K45" s="91">
        <f>SUM(K43:K44)</f>
        <v>7</v>
      </c>
    </row>
    <row r="46" spans="1:14" x14ac:dyDescent="0.35">
      <c r="A46" s="16"/>
      <c r="B46" s="16"/>
      <c r="C46" s="16"/>
      <c r="D46" s="16"/>
      <c r="E46" s="16"/>
      <c r="F46" s="67"/>
      <c r="G46" s="67"/>
      <c r="H46" s="67"/>
      <c r="I46" s="67"/>
      <c r="J46" s="67"/>
      <c r="K46" s="67"/>
      <c r="L46" s="67"/>
      <c r="M46" s="67"/>
      <c r="N46" s="67"/>
    </row>
    <row r="47" spans="1:14" x14ac:dyDescent="0.35">
      <c r="A47" s="16"/>
      <c r="B47" s="16"/>
      <c r="C47" s="16"/>
      <c r="D47" s="16"/>
      <c r="E47" s="16"/>
      <c r="F47" s="67"/>
      <c r="G47" s="67"/>
      <c r="H47" s="67"/>
      <c r="I47" s="67"/>
      <c r="J47" s="67"/>
      <c r="K47" s="67"/>
      <c r="L47" s="67"/>
      <c r="M47" s="67"/>
      <c r="N47" s="67"/>
    </row>
    <row r="48" spans="1:14" x14ac:dyDescent="0.35">
      <c r="A48" s="16"/>
      <c r="B48" s="16"/>
      <c r="C48" s="16"/>
      <c r="D48" s="16"/>
      <c r="E48" s="16"/>
      <c r="F48" s="67"/>
      <c r="G48" s="67"/>
      <c r="H48" s="67"/>
      <c r="I48" s="67"/>
      <c r="J48" s="67"/>
      <c r="K48" s="67"/>
      <c r="L48" s="67"/>
      <c r="M48" s="67"/>
      <c r="N48" s="67"/>
    </row>
    <row r="49" spans="1:2" x14ac:dyDescent="0.35">
      <c r="A49" s="21" t="s">
        <v>117</v>
      </c>
    </row>
    <row r="51" spans="1:2" x14ac:dyDescent="0.35">
      <c r="A51" s="118" t="s">
        <v>25</v>
      </c>
      <c r="B51" s="118"/>
    </row>
    <row r="52" spans="1:2" x14ac:dyDescent="0.35">
      <c r="A52" s="14" t="s">
        <v>26</v>
      </c>
      <c r="B52" s="24">
        <f>B35/24</f>
        <v>0.25</v>
      </c>
    </row>
    <row r="53" spans="1:2" x14ac:dyDescent="0.35">
      <c r="A53" s="14" t="s">
        <v>27</v>
      </c>
      <c r="B53" s="24">
        <f>B36/24</f>
        <v>0.375</v>
      </c>
    </row>
    <row r="54" spans="1:2" x14ac:dyDescent="0.35">
      <c r="A54" s="14" t="s">
        <v>34</v>
      </c>
      <c r="B54" s="24">
        <f>B37/24</f>
        <v>0.375</v>
      </c>
    </row>
    <row r="55" spans="1:2" x14ac:dyDescent="0.35">
      <c r="B55" s="27"/>
    </row>
    <row r="58" spans="1:2" x14ac:dyDescent="0.35">
      <c r="A58" s="119" t="s">
        <v>36</v>
      </c>
      <c r="B58" s="120"/>
    </row>
    <row r="59" spans="1:2" x14ac:dyDescent="0.35">
      <c r="A59" s="14" t="s">
        <v>73</v>
      </c>
      <c r="B59" s="24">
        <f>B43/24</f>
        <v>0.45833333333333331</v>
      </c>
    </row>
    <row r="60" spans="1:2" x14ac:dyDescent="0.35">
      <c r="A60" s="14" t="s">
        <v>72</v>
      </c>
      <c r="B60" s="24">
        <f>B44/24</f>
        <v>0.54166666666666663</v>
      </c>
    </row>
    <row r="61" spans="1:2" x14ac:dyDescent="0.35">
      <c r="B61" s="27"/>
    </row>
    <row r="63" spans="1:2" x14ac:dyDescent="0.35">
      <c r="A63" s="119" t="s">
        <v>104</v>
      </c>
      <c r="B63" s="120"/>
    </row>
    <row r="64" spans="1:2" x14ac:dyDescent="0.35">
      <c r="A64" s="14" t="s">
        <v>70</v>
      </c>
      <c r="B64" s="24">
        <f>C38/24</f>
        <v>0.25</v>
      </c>
    </row>
    <row r="65" spans="1:3" x14ac:dyDescent="0.35">
      <c r="A65" s="14" t="s">
        <v>69</v>
      </c>
      <c r="B65" s="24">
        <f>D38/24</f>
        <v>0.45833333333333331</v>
      </c>
    </row>
    <row r="66" spans="1:3" x14ac:dyDescent="0.35">
      <c r="A66" s="14" t="s">
        <v>68</v>
      </c>
      <c r="B66" s="24">
        <f>E38/24</f>
        <v>0.29166666666666669</v>
      </c>
    </row>
    <row r="68" spans="1:3" x14ac:dyDescent="0.35">
      <c r="A68" s="116" t="s">
        <v>115</v>
      </c>
      <c r="B68" s="117"/>
      <c r="C68" t="s">
        <v>67</v>
      </c>
    </row>
    <row r="69" spans="1:3" x14ac:dyDescent="0.35">
      <c r="A69" s="25" t="s">
        <v>44</v>
      </c>
      <c r="B69" s="24">
        <f>F38/22</f>
        <v>0.27272727272727271</v>
      </c>
    </row>
    <row r="70" spans="1:3" x14ac:dyDescent="0.35">
      <c r="A70" s="25" t="s">
        <v>45</v>
      </c>
      <c r="B70" s="24">
        <f>G38/22</f>
        <v>0.40909090909090912</v>
      </c>
    </row>
    <row r="71" spans="1:3" x14ac:dyDescent="0.35">
      <c r="A71" s="25" t="s">
        <v>46</v>
      </c>
      <c r="B71" s="24">
        <f>H38/22</f>
        <v>0.31818181818181818</v>
      </c>
    </row>
    <row r="72" spans="1:3" x14ac:dyDescent="0.35">
      <c r="A72" s="12"/>
      <c r="B72" s="82"/>
    </row>
    <row r="73" spans="1:3" x14ac:dyDescent="0.35">
      <c r="A73" s="83"/>
      <c r="B73" s="84"/>
    </row>
    <row r="84" spans="15:16" x14ac:dyDescent="0.35">
      <c r="O84" s="23"/>
      <c r="P84" s="23"/>
    </row>
    <row r="85" spans="15:16" x14ac:dyDescent="0.35">
      <c r="O85" s="23"/>
      <c r="P85" s="23"/>
    </row>
    <row r="86" spans="15:16" x14ac:dyDescent="0.35">
      <c r="O86" s="23"/>
      <c r="P86" s="23"/>
    </row>
    <row r="87" spans="15:16" x14ac:dyDescent="0.35">
      <c r="O87" s="23"/>
      <c r="P87" s="23"/>
    </row>
    <row r="88" spans="15:16" x14ac:dyDescent="0.35">
      <c r="O88" s="23"/>
      <c r="P88" s="23"/>
    </row>
  </sheetData>
  <mergeCells count="18">
    <mergeCell ref="A68:B68"/>
    <mergeCell ref="A51:B51"/>
    <mergeCell ref="A58:B58"/>
    <mergeCell ref="A63:B63"/>
    <mergeCell ref="F33:H33"/>
    <mergeCell ref="I41:K41"/>
    <mergeCell ref="A1:A2"/>
    <mergeCell ref="B1:B2"/>
    <mergeCell ref="C1:C2"/>
    <mergeCell ref="G1:G2"/>
    <mergeCell ref="H1:I1"/>
    <mergeCell ref="A30:Q30"/>
    <mergeCell ref="B28:Q28"/>
    <mergeCell ref="J1:K1"/>
    <mergeCell ref="L1:P1"/>
    <mergeCell ref="Q1:Q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0"/>
  <sheetViews>
    <sheetView topLeftCell="A124" workbookViewId="0">
      <selection activeCell="P68" sqref="P68"/>
    </sheetView>
  </sheetViews>
  <sheetFormatPr defaultColWidth="8.81640625" defaultRowHeight="14.5" x14ac:dyDescent="0.35"/>
  <cols>
    <col min="2" max="2" width="11" bestFit="1" customWidth="1"/>
    <col min="3" max="3" width="12.7265625" bestFit="1" customWidth="1"/>
    <col min="4" max="4" width="4.81640625" bestFit="1" customWidth="1"/>
    <col min="5" max="5" width="4.81640625" customWidth="1"/>
    <col min="7" max="7" width="8.81640625" customWidth="1"/>
    <col min="9" max="9" width="11.453125" bestFit="1" customWidth="1"/>
    <col min="11" max="11" width="11.453125" bestFit="1" customWidth="1"/>
    <col min="12" max="12" width="20.453125" customWidth="1"/>
    <col min="13" max="13" width="9.453125" customWidth="1"/>
    <col min="14" max="14" width="12.1796875" bestFit="1" customWidth="1"/>
    <col min="18" max="18" width="11.7265625" customWidth="1"/>
    <col min="20" max="20" width="12.1796875" customWidth="1"/>
  </cols>
  <sheetData>
    <row r="1" spans="1:24" s="33" customFormat="1" x14ac:dyDescent="0.35">
      <c r="A1" s="98" t="s">
        <v>47</v>
      </c>
      <c r="B1" s="98" t="s">
        <v>0</v>
      </c>
      <c r="C1" s="98" t="s">
        <v>36</v>
      </c>
      <c r="D1" s="98" t="s">
        <v>25</v>
      </c>
      <c r="E1" s="98" t="s">
        <v>103</v>
      </c>
      <c r="F1" s="101" t="s">
        <v>116</v>
      </c>
      <c r="G1" s="101"/>
      <c r="H1" s="101" t="s">
        <v>1</v>
      </c>
      <c r="I1" s="101"/>
      <c r="J1" s="101" t="s">
        <v>66</v>
      </c>
      <c r="K1" s="101"/>
      <c r="L1" s="98" t="s">
        <v>16</v>
      </c>
      <c r="M1" s="47"/>
      <c r="Q1" s="39"/>
      <c r="R1" s="39"/>
      <c r="S1" s="39"/>
      <c r="T1" s="39"/>
      <c r="U1" s="32"/>
      <c r="V1" s="32"/>
      <c r="W1" s="32"/>
      <c r="X1" s="32"/>
    </row>
    <row r="2" spans="1:24" s="33" customFormat="1" x14ac:dyDescent="0.35">
      <c r="A2" s="98"/>
      <c r="B2" s="98"/>
      <c r="C2" s="98"/>
      <c r="D2" s="98"/>
      <c r="E2" s="98"/>
      <c r="F2" s="51" t="s">
        <v>3</v>
      </c>
      <c r="G2" s="51" t="s">
        <v>4</v>
      </c>
      <c r="H2" s="51" t="s">
        <v>3</v>
      </c>
      <c r="I2" s="51" t="s">
        <v>4</v>
      </c>
      <c r="J2" s="51" t="s">
        <v>3</v>
      </c>
      <c r="K2" s="51" t="s">
        <v>4</v>
      </c>
      <c r="L2" s="98"/>
      <c r="M2" s="47"/>
      <c r="Q2" s="32"/>
      <c r="R2" s="32"/>
      <c r="S2" s="32"/>
      <c r="T2" s="32"/>
      <c r="U2" s="32"/>
      <c r="V2" s="32"/>
      <c r="W2" s="32"/>
      <c r="X2" s="32"/>
    </row>
    <row r="3" spans="1:24" s="36" customFormat="1" x14ac:dyDescent="0.35">
      <c r="A3" s="52">
        <f>'Raw-Data'!A3</f>
        <v>1</v>
      </c>
      <c r="B3" s="52" t="str">
        <f>'Raw-Data'!B3</f>
        <v>g01-us</v>
      </c>
      <c r="C3" s="52" t="str">
        <f>'Raw-Data'!C3</f>
        <v>S</v>
      </c>
      <c r="D3" s="52" t="str">
        <f>'Raw-Data'!D3</f>
        <v>Hos</v>
      </c>
      <c r="E3" s="52" t="str">
        <f>'Raw-Data'!F3</f>
        <v>M</v>
      </c>
      <c r="F3" s="53">
        <f>'Raw-Data'!G3</f>
        <v>17</v>
      </c>
      <c r="G3" s="53">
        <f>'Raw-Data'!H3</f>
        <v>27</v>
      </c>
      <c r="H3" s="53">
        <f>'Raw-Data'!I3</f>
        <v>26</v>
      </c>
      <c r="I3" s="53">
        <f>'Raw-Data'!J3</f>
        <v>41</v>
      </c>
      <c r="J3" s="54">
        <f t="shared" ref="J3:J26" si="0">F3/H3</f>
        <v>0.65384615384615385</v>
      </c>
      <c r="K3" s="55">
        <f t="shared" ref="K3:K26" si="1">G3/I3</f>
        <v>0.65853658536585369</v>
      </c>
      <c r="L3" s="56" t="str">
        <f>'Raw-Data'!P3</f>
        <v>Well explained</v>
      </c>
      <c r="M3" s="48"/>
      <c r="Q3" s="40"/>
      <c r="R3" s="40"/>
      <c r="S3" s="40"/>
      <c r="T3" s="40"/>
      <c r="U3" s="37"/>
      <c r="V3" s="37"/>
      <c r="W3" s="37"/>
      <c r="X3" s="37"/>
    </row>
    <row r="4" spans="1:24" s="36" customFormat="1" x14ac:dyDescent="0.35">
      <c r="A4" s="52">
        <f>'Raw-Data'!A4</f>
        <v>2</v>
      </c>
      <c r="B4" s="52" t="str">
        <f>'Raw-Data'!B4</f>
        <v>g02-uc</v>
      </c>
      <c r="C4" s="52" t="str">
        <f>'Raw-Data'!C4</f>
        <v>C</v>
      </c>
      <c r="D4" s="52" t="str">
        <f>'Raw-Data'!D4</f>
        <v>Hos</v>
      </c>
      <c r="E4" s="52" t="str">
        <f>'Raw-Data'!F4</f>
        <v>M</v>
      </c>
      <c r="F4" s="53">
        <f>'Raw-Data'!G4</f>
        <v>12</v>
      </c>
      <c r="G4" s="53">
        <f>'Raw-Data'!H4</f>
        <v>16</v>
      </c>
      <c r="H4" s="53">
        <f>'Raw-Data'!I4</f>
        <v>16</v>
      </c>
      <c r="I4" s="53">
        <f>'Raw-Data'!J4</f>
        <v>19</v>
      </c>
      <c r="J4" s="54">
        <f t="shared" si="0"/>
        <v>0.75</v>
      </c>
      <c r="K4" s="55">
        <f t="shared" si="1"/>
        <v>0.84210526315789469</v>
      </c>
      <c r="L4" s="56" t="str">
        <f>'Raw-Data'!P4</f>
        <v>Partially explained</v>
      </c>
      <c r="M4" s="48"/>
      <c r="Q4" s="40"/>
      <c r="R4" s="40"/>
      <c r="S4" s="40"/>
      <c r="T4" s="40"/>
      <c r="U4" s="37"/>
      <c r="V4" s="37"/>
      <c r="W4" s="37"/>
      <c r="X4" s="37"/>
    </row>
    <row r="5" spans="1:24" s="33" customFormat="1" x14ac:dyDescent="0.35">
      <c r="A5" s="52">
        <f>'Raw-Data'!A5</f>
        <v>3</v>
      </c>
      <c r="B5" s="52" t="str">
        <f>'Raw-Data'!B5</f>
        <v>g02-us</v>
      </c>
      <c r="C5" s="52" t="str">
        <f>'Raw-Data'!C5</f>
        <v>S</v>
      </c>
      <c r="D5" s="52" t="str">
        <f>'Raw-Data'!D5</f>
        <v>Hos</v>
      </c>
      <c r="E5" s="45" t="str">
        <f>'Raw-Data'!F5</f>
        <v>L</v>
      </c>
      <c r="F5" s="53">
        <f>'Raw-Data'!G5</f>
        <v>8</v>
      </c>
      <c r="G5" s="53">
        <f>'Raw-Data'!H5</f>
        <v>11</v>
      </c>
      <c r="H5" s="53">
        <f>'Raw-Data'!I5</f>
        <v>22</v>
      </c>
      <c r="I5" s="53">
        <f>'Raw-Data'!J5</f>
        <v>29</v>
      </c>
      <c r="J5" s="57">
        <f t="shared" si="0"/>
        <v>0.36363636363636365</v>
      </c>
      <c r="K5" s="58">
        <f t="shared" si="1"/>
        <v>0.37931034482758619</v>
      </c>
      <c r="L5" s="56" t="str">
        <f>'Raw-Data'!P5</f>
        <v>Partially explained</v>
      </c>
      <c r="M5" s="49"/>
      <c r="Q5" s="40"/>
      <c r="R5" s="40"/>
      <c r="S5" s="40"/>
      <c r="T5" s="40"/>
      <c r="U5" s="32"/>
      <c r="V5" s="32"/>
      <c r="W5" s="32"/>
      <c r="X5" s="32"/>
    </row>
    <row r="6" spans="1:24" s="36" customFormat="1" x14ac:dyDescent="0.35">
      <c r="A6" s="52">
        <f>'Raw-Data'!A6</f>
        <v>4</v>
      </c>
      <c r="B6" s="52" t="str">
        <f>'Raw-Data'!B6</f>
        <v>g03-uc</v>
      </c>
      <c r="C6" s="52" t="str">
        <f>'Raw-Data'!C6</f>
        <v>C</v>
      </c>
      <c r="D6" s="52" t="str">
        <f>'Raw-Data'!D6</f>
        <v>IFA</v>
      </c>
      <c r="E6" s="52" t="str">
        <f>'Raw-Data'!F6</f>
        <v>H</v>
      </c>
      <c r="F6" s="53">
        <f>'Raw-Data'!G6</f>
        <v>16</v>
      </c>
      <c r="G6" s="53">
        <f>'Raw-Data'!H6</f>
        <v>17</v>
      </c>
      <c r="H6" s="53">
        <f>'Raw-Data'!I6</f>
        <v>19</v>
      </c>
      <c r="I6" s="53">
        <f>'Raw-Data'!J6</f>
        <v>22</v>
      </c>
      <c r="J6" s="54">
        <f t="shared" si="0"/>
        <v>0.84210526315789469</v>
      </c>
      <c r="K6" s="55">
        <f t="shared" si="1"/>
        <v>0.77272727272727271</v>
      </c>
      <c r="L6" s="56" t="str">
        <f>'Raw-Data'!P6</f>
        <v>Not present</v>
      </c>
      <c r="M6" s="48"/>
      <c r="Q6" s="40"/>
      <c r="R6" s="40"/>
      <c r="S6" s="40"/>
      <c r="T6" s="40"/>
      <c r="U6" s="37"/>
      <c r="V6" s="37"/>
      <c r="W6" s="37"/>
      <c r="X6" s="37"/>
    </row>
    <row r="7" spans="1:24" s="36" customFormat="1" x14ac:dyDescent="0.35">
      <c r="A7" s="52">
        <f>'Raw-Data'!A7</f>
        <v>5</v>
      </c>
      <c r="B7" s="52" t="str">
        <f>'Raw-Data'!B7</f>
        <v>g04-uc</v>
      </c>
      <c r="C7" s="52" t="str">
        <f>'Raw-Data'!C7</f>
        <v>C</v>
      </c>
      <c r="D7" s="52" t="str">
        <f>'Raw-Data'!D7</f>
        <v>Sim</v>
      </c>
      <c r="E7" s="52" t="str">
        <f>'Raw-Data'!F7</f>
        <v/>
      </c>
      <c r="F7" s="53">
        <f>'Raw-Data'!G7</f>
        <v>11</v>
      </c>
      <c r="G7" s="53">
        <f>'Raw-Data'!H7</f>
        <v>11</v>
      </c>
      <c r="H7" s="53">
        <f>'Raw-Data'!I7</f>
        <v>19</v>
      </c>
      <c r="I7" s="53">
        <f>'Raw-Data'!J7</f>
        <v>17</v>
      </c>
      <c r="J7" s="54">
        <f t="shared" si="0"/>
        <v>0.57894736842105265</v>
      </c>
      <c r="K7" s="55">
        <f t="shared" si="1"/>
        <v>0.6470588235294118</v>
      </c>
      <c r="L7" s="56" t="str">
        <f>'Raw-Data'!P7</f>
        <v>Not present</v>
      </c>
      <c r="M7" s="48"/>
      <c r="Q7" s="40"/>
      <c r="R7" s="40"/>
      <c r="S7" s="40"/>
      <c r="T7" s="40"/>
      <c r="U7" s="37"/>
      <c r="V7" s="37"/>
      <c r="W7" s="37"/>
      <c r="X7" s="37"/>
    </row>
    <row r="8" spans="1:24" s="36" customFormat="1" x14ac:dyDescent="0.35">
      <c r="A8" s="52">
        <f>'Raw-Data'!A8</f>
        <v>6</v>
      </c>
      <c r="B8" s="52" t="str">
        <f>'Raw-Data'!B8</f>
        <v>g04-us</v>
      </c>
      <c r="C8" s="52" t="str">
        <f>'Raw-Data'!C8</f>
        <v>S</v>
      </c>
      <c r="D8" s="52" t="str">
        <f>'Raw-Data'!D8</f>
        <v>Sim</v>
      </c>
      <c r="E8" s="52" t="str">
        <f>'Raw-Data'!F8</f>
        <v>L</v>
      </c>
      <c r="F8" s="53">
        <f>'Raw-Data'!G8</f>
        <v>21</v>
      </c>
      <c r="G8" s="53">
        <f>'Raw-Data'!H8</f>
        <v>26</v>
      </c>
      <c r="H8" s="53">
        <f>'Raw-Data'!I8</f>
        <v>22</v>
      </c>
      <c r="I8" s="53">
        <f>'Raw-Data'!J8</f>
        <v>21</v>
      </c>
      <c r="J8" s="54">
        <f t="shared" si="0"/>
        <v>0.95454545454545459</v>
      </c>
      <c r="K8" s="55">
        <f t="shared" si="1"/>
        <v>1.2380952380952381</v>
      </c>
      <c r="L8" s="56" t="str">
        <f>'Raw-Data'!P8</f>
        <v>Partially explained</v>
      </c>
      <c r="M8" s="48"/>
      <c r="Q8" s="40"/>
      <c r="R8" s="40"/>
      <c r="S8" s="40"/>
      <c r="T8" s="40"/>
      <c r="U8" s="37"/>
      <c r="V8" s="37"/>
      <c r="W8" s="37"/>
      <c r="X8" s="37"/>
    </row>
    <row r="9" spans="1:24" s="36" customFormat="1" x14ac:dyDescent="0.35">
      <c r="A9" s="52">
        <f>'Raw-Data'!A9</f>
        <v>7</v>
      </c>
      <c r="B9" s="52" t="str">
        <f>'Raw-Data'!B9</f>
        <v>g05-uc</v>
      </c>
      <c r="C9" s="52" t="str">
        <f>'Raw-Data'!C9</f>
        <v>C</v>
      </c>
      <c r="D9" s="52" t="str">
        <f>'Raw-Data'!D9</f>
        <v>IFA</v>
      </c>
      <c r="E9" s="52" t="str">
        <f>'Raw-Data'!F9</f>
        <v>H</v>
      </c>
      <c r="F9" s="53">
        <f>'Raw-Data'!G9</f>
        <v>12</v>
      </c>
      <c r="G9" s="53">
        <f>'Raw-Data'!H9</f>
        <v>17</v>
      </c>
      <c r="H9" s="53">
        <f>'Raw-Data'!I9</f>
        <v>21</v>
      </c>
      <c r="I9" s="53">
        <f>'Raw-Data'!J9</f>
        <v>35</v>
      </c>
      <c r="J9" s="54">
        <f t="shared" si="0"/>
        <v>0.5714285714285714</v>
      </c>
      <c r="K9" s="55">
        <f t="shared" si="1"/>
        <v>0.48571428571428571</v>
      </c>
      <c r="L9" s="56" t="str">
        <f>'Raw-Data'!P9</f>
        <v>Not present</v>
      </c>
      <c r="M9" s="48"/>
      <c r="Q9" s="40"/>
      <c r="R9" s="40"/>
      <c r="S9" s="40"/>
      <c r="T9" s="40"/>
      <c r="U9" s="37"/>
      <c r="V9" s="37"/>
      <c r="W9" s="37"/>
      <c r="X9" s="37"/>
    </row>
    <row r="10" spans="1:24" s="36" customFormat="1" x14ac:dyDescent="0.35">
      <c r="A10" s="52">
        <f>'Raw-Data'!A10</f>
        <v>8</v>
      </c>
      <c r="B10" s="52" t="str">
        <f>'Raw-Data'!B10</f>
        <v>g05-us</v>
      </c>
      <c r="C10" s="52" t="str">
        <f>'Raw-Data'!C10</f>
        <v>S</v>
      </c>
      <c r="D10" s="52" t="str">
        <f>'Raw-Data'!D10</f>
        <v>IFA</v>
      </c>
      <c r="E10" s="52" t="str">
        <f>'Raw-Data'!F10</f>
        <v>H</v>
      </c>
      <c r="F10" s="53">
        <f>'Raw-Data'!G10</f>
        <v>15</v>
      </c>
      <c r="G10" s="53">
        <f>'Raw-Data'!H10</f>
        <v>23</v>
      </c>
      <c r="H10" s="53">
        <f>'Raw-Data'!I10</f>
        <v>20</v>
      </c>
      <c r="I10" s="53">
        <f>'Raw-Data'!J10</f>
        <v>22</v>
      </c>
      <c r="J10" s="54">
        <f t="shared" si="0"/>
        <v>0.75</v>
      </c>
      <c r="K10" s="55">
        <f t="shared" si="1"/>
        <v>1.0454545454545454</v>
      </c>
      <c r="L10" s="56" t="str">
        <f>'Raw-Data'!P10</f>
        <v>Partially explained</v>
      </c>
      <c r="M10" s="48"/>
      <c r="O10" s="33"/>
      <c r="Q10" s="40"/>
      <c r="R10" s="40"/>
      <c r="S10" s="40"/>
      <c r="T10" s="40"/>
      <c r="U10" s="37"/>
      <c r="V10" s="37"/>
      <c r="W10" s="37"/>
      <c r="X10" s="37"/>
    </row>
    <row r="11" spans="1:24" s="36" customFormat="1" x14ac:dyDescent="0.35">
      <c r="A11" s="52">
        <f>'Raw-Data'!A11</f>
        <v>9</v>
      </c>
      <c r="B11" s="52" t="str">
        <f>'Raw-Data'!B11</f>
        <v>g06-uc</v>
      </c>
      <c r="C11" s="52" t="str">
        <f>'Raw-Data'!C11</f>
        <v>C</v>
      </c>
      <c r="D11" s="52" t="str">
        <f>'Raw-Data'!D11</f>
        <v>Hos</v>
      </c>
      <c r="E11" s="52" t="str">
        <f>'Raw-Data'!F11</f>
        <v>H</v>
      </c>
      <c r="F11" s="53">
        <f>'Raw-Data'!G11</f>
        <v>11</v>
      </c>
      <c r="G11" s="53">
        <f>'Raw-Data'!H11</f>
        <v>12</v>
      </c>
      <c r="H11" s="53">
        <f>'Raw-Data'!I11</f>
        <v>16</v>
      </c>
      <c r="I11" s="53">
        <f>'Raw-Data'!J11</f>
        <v>23</v>
      </c>
      <c r="J11" s="54">
        <f t="shared" si="0"/>
        <v>0.6875</v>
      </c>
      <c r="K11" s="55">
        <f t="shared" si="1"/>
        <v>0.52173913043478259</v>
      </c>
      <c r="L11" s="56" t="str">
        <f>'Raw-Data'!P11</f>
        <v>Partially explained</v>
      </c>
      <c r="M11" s="48"/>
      <c r="Q11" s="40"/>
      <c r="R11" s="40"/>
      <c r="S11" s="40"/>
      <c r="T11" s="40"/>
      <c r="U11" s="37"/>
      <c r="V11" s="37"/>
      <c r="W11" s="37"/>
      <c r="X11" s="37"/>
    </row>
    <row r="12" spans="1:24" s="36" customFormat="1" x14ac:dyDescent="0.35">
      <c r="A12" s="52">
        <f>'Raw-Data'!A12</f>
        <v>10</v>
      </c>
      <c r="B12" s="52" t="str">
        <f>'Raw-Data'!B12</f>
        <v>g06-us</v>
      </c>
      <c r="C12" s="52" t="str">
        <f>'Raw-Data'!C12</f>
        <v>S</v>
      </c>
      <c r="D12" s="52" t="str">
        <f>'Raw-Data'!D12</f>
        <v>Hos</v>
      </c>
      <c r="E12" s="52" t="str">
        <f>'Raw-Data'!F12</f>
        <v>H</v>
      </c>
      <c r="F12" s="53">
        <f>'Raw-Data'!G12</f>
        <v>14</v>
      </c>
      <c r="G12" s="53">
        <f>'Raw-Data'!H12</f>
        <v>16</v>
      </c>
      <c r="H12" s="53">
        <f>'Raw-Data'!I12</f>
        <v>20</v>
      </c>
      <c r="I12" s="53">
        <f>'Raw-Data'!J12</f>
        <v>30</v>
      </c>
      <c r="J12" s="54">
        <f t="shared" si="0"/>
        <v>0.7</v>
      </c>
      <c r="K12" s="55">
        <f t="shared" si="1"/>
        <v>0.53333333333333333</v>
      </c>
      <c r="L12" s="56" t="str">
        <f>'Raw-Data'!P12</f>
        <v>Partially explained</v>
      </c>
      <c r="M12" s="48"/>
      <c r="Q12" s="40"/>
      <c r="R12" s="40"/>
      <c r="S12" s="40"/>
      <c r="T12" s="40"/>
      <c r="U12" s="37"/>
      <c r="V12" s="37"/>
      <c r="W12" s="37"/>
      <c r="X12" s="37"/>
    </row>
    <row r="13" spans="1:24" s="36" customFormat="1" x14ac:dyDescent="0.35">
      <c r="A13" s="52">
        <f>'Raw-Data'!A13</f>
        <v>11</v>
      </c>
      <c r="B13" s="52" t="str">
        <f>'Raw-Data'!B13</f>
        <v>g07-uc</v>
      </c>
      <c r="C13" s="52" t="str">
        <f>'Raw-Data'!C13</f>
        <v>C</v>
      </c>
      <c r="D13" s="52" t="str">
        <f>'Raw-Data'!D13</f>
        <v>Sim</v>
      </c>
      <c r="E13" s="52" t="str">
        <f>'Raw-Data'!F13</f>
        <v>L</v>
      </c>
      <c r="F13" s="53">
        <f>'Raw-Data'!G13</f>
        <v>9</v>
      </c>
      <c r="G13" s="53">
        <f>'Raw-Data'!H13</f>
        <v>8</v>
      </c>
      <c r="H13" s="53">
        <f>'Raw-Data'!I13</f>
        <v>24</v>
      </c>
      <c r="I13" s="53">
        <f>'Raw-Data'!J13</f>
        <v>25</v>
      </c>
      <c r="J13" s="54">
        <f t="shared" si="0"/>
        <v>0.375</v>
      </c>
      <c r="K13" s="55">
        <f t="shared" si="1"/>
        <v>0.32</v>
      </c>
      <c r="L13" s="56" t="str">
        <f>'Raw-Data'!P13</f>
        <v>Partially explained</v>
      </c>
      <c r="M13" s="48"/>
      <c r="Q13" s="40"/>
      <c r="R13" s="40"/>
      <c r="S13" s="40"/>
      <c r="T13" s="40"/>
      <c r="U13" s="37"/>
      <c r="V13" s="37"/>
      <c r="W13" s="37"/>
      <c r="X13" s="37"/>
    </row>
    <row r="14" spans="1:24" s="36" customFormat="1" x14ac:dyDescent="0.35">
      <c r="A14" s="52">
        <f>'Raw-Data'!A14</f>
        <v>12</v>
      </c>
      <c r="B14" s="52" t="str">
        <f>'Raw-Data'!B14</f>
        <v>g08-uc</v>
      </c>
      <c r="C14" s="52" t="str">
        <f>'Raw-Data'!C14</f>
        <v>C</v>
      </c>
      <c r="D14" s="52" t="str">
        <f>'Raw-Data'!D14</f>
        <v>IFA</v>
      </c>
      <c r="E14" s="52" t="str">
        <f>'Raw-Data'!F14</f>
        <v>L</v>
      </c>
      <c r="F14" s="53">
        <f>'Raw-Data'!G14</f>
        <v>17</v>
      </c>
      <c r="G14" s="53">
        <f>'Raw-Data'!H14</f>
        <v>26</v>
      </c>
      <c r="H14" s="53">
        <f>'Raw-Data'!I14</f>
        <v>27</v>
      </c>
      <c r="I14" s="53">
        <f>'Raw-Data'!J14</f>
        <v>31</v>
      </c>
      <c r="J14" s="54">
        <f t="shared" si="0"/>
        <v>0.62962962962962965</v>
      </c>
      <c r="K14" s="55">
        <f t="shared" si="1"/>
        <v>0.83870967741935487</v>
      </c>
      <c r="L14" s="56" t="str">
        <f>'Raw-Data'!P14</f>
        <v>Not present</v>
      </c>
      <c r="M14" s="48"/>
      <c r="O14" s="33"/>
      <c r="Q14" s="40"/>
      <c r="R14" s="40"/>
      <c r="S14" s="40"/>
      <c r="T14" s="40"/>
      <c r="U14" s="37"/>
      <c r="V14" s="37"/>
      <c r="W14" s="37"/>
      <c r="X14" s="37"/>
    </row>
    <row r="15" spans="1:24" s="36" customFormat="1" x14ac:dyDescent="0.35">
      <c r="A15" s="52">
        <f>'Raw-Data'!A15</f>
        <v>13</v>
      </c>
      <c r="B15" s="52" t="str">
        <f>'Raw-Data'!B15</f>
        <v>g08-us</v>
      </c>
      <c r="C15" s="52" t="str">
        <f>'Raw-Data'!C15</f>
        <v>S</v>
      </c>
      <c r="D15" s="52" t="str">
        <f>'Raw-Data'!D15</f>
        <v>IFA</v>
      </c>
      <c r="E15" s="52" t="str">
        <f>'Raw-Data'!F15</f>
        <v>M</v>
      </c>
      <c r="F15" s="53">
        <f>'Raw-Data'!G15</f>
        <v>12</v>
      </c>
      <c r="G15" s="53">
        <f>'Raw-Data'!H15</f>
        <v>17</v>
      </c>
      <c r="H15" s="53">
        <f>'Raw-Data'!I15</f>
        <v>22</v>
      </c>
      <c r="I15" s="53">
        <f>'Raw-Data'!J15</f>
        <v>27</v>
      </c>
      <c r="J15" s="54">
        <f t="shared" si="0"/>
        <v>0.54545454545454541</v>
      </c>
      <c r="K15" s="55">
        <f t="shared" si="1"/>
        <v>0.62962962962962965</v>
      </c>
      <c r="L15" s="56" t="str">
        <f>'Raw-Data'!P15</f>
        <v>Partially explained</v>
      </c>
      <c r="M15" s="48"/>
      <c r="Q15" s="40"/>
      <c r="R15" s="40"/>
      <c r="S15" s="40"/>
      <c r="T15" s="40"/>
      <c r="U15" s="37"/>
      <c r="V15" s="37"/>
      <c r="W15" s="37"/>
      <c r="X15" s="37"/>
    </row>
    <row r="16" spans="1:24" s="36" customFormat="1" x14ac:dyDescent="0.35">
      <c r="A16" s="52">
        <f>'Raw-Data'!A16</f>
        <v>14</v>
      </c>
      <c r="B16" s="52" t="str">
        <f>'Raw-Data'!B16</f>
        <v>g09-uc</v>
      </c>
      <c r="C16" s="52" t="str">
        <f>'Raw-Data'!C16</f>
        <v>C</v>
      </c>
      <c r="D16" s="52" t="str">
        <f>'Raw-Data'!D16</f>
        <v>Sim</v>
      </c>
      <c r="E16" s="52" t="str">
        <f>'Raw-Data'!F16</f>
        <v>H</v>
      </c>
      <c r="F16" s="53">
        <f>'Raw-Data'!G16</f>
        <v>17</v>
      </c>
      <c r="G16" s="53">
        <f>'Raw-Data'!H16</f>
        <v>19</v>
      </c>
      <c r="H16" s="53">
        <f>'Raw-Data'!I16</f>
        <v>22</v>
      </c>
      <c r="I16" s="53">
        <f>'Raw-Data'!J16</f>
        <v>20</v>
      </c>
      <c r="J16" s="54">
        <f t="shared" si="0"/>
        <v>0.77272727272727271</v>
      </c>
      <c r="K16" s="55">
        <f t="shared" si="1"/>
        <v>0.95</v>
      </c>
      <c r="L16" s="56" t="str">
        <f>'Raw-Data'!P16</f>
        <v>Well explained</v>
      </c>
      <c r="M16" s="50"/>
      <c r="Q16" s="40"/>
      <c r="R16" s="40"/>
      <c r="S16" s="40"/>
      <c r="T16" s="40"/>
      <c r="U16" s="37"/>
      <c r="V16" s="37"/>
      <c r="W16" s="37"/>
    </row>
    <row r="17" spans="1:29" s="36" customFormat="1" x14ac:dyDescent="0.35">
      <c r="A17" s="52">
        <f>'Raw-Data'!A17</f>
        <v>15</v>
      </c>
      <c r="B17" s="52" t="str">
        <f>'Raw-Data'!B17</f>
        <v>g09-us</v>
      </c>
      <c r="C17" s="52" t="str">
        <f>'Raw-Data'!C17</f>
        <v>S</v>
      </c>
      <c r="D17" s="52" t="str">
        <f>'Raw-Data'!D17</f>
        <v>Sim</v>
      </c>
      <c r="E17" s="52" t="str">
        <f>'Raw-Data'!F17</f>
        <v>M</v>
      </c>
      <c r="F17" s="53">
        <f>'Raw-Data'!G17</f>
        <v>5</v>
      </c>
      <c r="G17" s="53">
        <f>'Raw-Data'!H17</f>
        <v>4</v>
      </c>
      <c r="H17" s="53">
        <f>'Raw-Data'!I17</f>
        <v>22</v>
      </c>
      <c r="I17" s="53">
        <f>'Raw-Data'!J17</f>
        <v>23</v>
      </c>
      <c r="J17" s="54">
        <f t="shared" si="0"/>
        <v>0.22727272727272727</v>
      </c>
      <c r="K17" s="55">
        <f t="shared" si="1"/>
        <v>0.17391304347826086</v>
      </c>
      <c r="L17" s="56" t="str">
        <f>'Raw-Data'!P17</f>
        <v>Partially explained</v>
      </c>
      <c r="M17" s="50"/>
      <c r="Q17" s="40"/>
      <c r="R17" s="40"/>
      <c r="S17" s="40"/>
      <c r="T17" s="40"/>
      <c r="U17" s="37"/>
      <c r="V17" s="37"/>
      <c r="W17" s="37"/>
      <c r="X17" s="34"/>
      <c r="Y17" s="34"/>
      <c r="Z17" s="34"/>
      <c r="AA17" s="34"/>
      <c r="AB17" s="34"/>
      <c r="AC17" s="34"/>
    </row>
    <row r="18" spans="1:29" s="36" customFormat="1" x14ac:dyDescent="0.35">
      <c r="A18" s="52">
        <f>'Raw-Data'!A18</f>
        <v>16</v>
      </c>
      <c r="B18" s="52" t="str">
        <f>'Raw-Data'!B18</f>
        <v>g10-uc</v>
      </c>
      <c r="C18" s="52" t="str">
        <f>'Raw-Data'!C18</f>
        <v>C</v>
      </c>
      <c r="D18" s="52" t="str">
        <f>'Raw-Data'!D18</f>
        <v>Hos</v>
      </c>
      <c r="E18" s="52" t="str">
        <f>'Raw-Data'!F18</f>
        <v>L</v>
      </c>
      <c r="F18" s="53">
        <f>'Raw-Data'!G18</f>
        <v>12</v>
      </c>
      <c r="G18" s="53">
        <f>'Raw-Data'!H18</f>
        <v>15</v>
      </c>
      <c r="H18" s="53">
        <f>'Raw-Data'!I18</f>
        <v>15</v>
      </c>
      <c r="I18" s="53">
        <f>'Raw-Data'!J18</f>
        <v>21</v>
      </c>
      <c r="J18" s="54">
        <f t="shared" si="0"/>
        <v>0.8</v>
      </c>
      <c r="K18" s="55">
        <f t="shared" si="1"/>
        <v>0.7142857142857143</v>
      </c>
      <c r="L18" s="56" t="str">
        <f>'Raw-Data'!P18</f>
        <v>Partially explained</v>
      </c>
      <c r="M18" s="48"/>
      <c r="Q18" s="40"/>
      <c r="R18" s="40"/>
      <c r="S18" s="40"/>
      <c r="T18" s="40"/>
      <c r="U18" s="37"/>
      <c r="V18" s="37"/>
      <c r="W18" s="37"/>
      <c r="X18" s="34"/>
      <c r="Y18" s="34"/>
      <c r="Z18" s="34"/>
      <c r="AA18" s="34"/>
      <c r="AB18" s="34"/>
      <c r="AC18" s="34"/>
    </row>
    <row r="19" spans="1:29" s="36" customFormat="1" x14ac:dyDescent="0.35">
      <c r="A19" s="52">
        <f>'Raw-Data'!A19</f>
        <v>17</v>
      </c>
      <c r="B19" s="52" t="str">
        <f>'Raw-Data'!B19</f>
        <v>g10-us</v>
      </c>
      <c r="C19" s="52" t="str">
        <f>'Raw-Data'!C19</f>
        <v>S</v>
      </c>
      <c r="D19" s="52" t="str">
        <f>'Raw-Data'!D19</f>
        <v>Hos</v>
      </c>
      <c r="E19" s="52" t="str">
        <f>'Raw-Data'!F19</f>
        <v>M</v>
      </c>
      <c r="F19" s="53">
        <f>'Raw-Data'!G19</f>
        <v>16</v>
      </c>
      <c r="G19" s="53">
        <f>'Raw-Data'!H19</f>
        <v>23</v>
      </c>
      <c r="H19" s="53">
        <f>'Raw-Data'!I19</f>
        <v>20</v>
      </c>
      <c r="I19" s="53">
        <f>'Raw-Data'!J19</f>
        <v>28</v>
      </c>
      <c r="J19" s="54">
        <f t="shared" si="0"/>
        <v>0.8</v>
      </c>
      <c r="K19" s="55">
        <f t="shared" si="1"/>
        <v>0.8214285714285714</v>
      </c>
      <c r="L19" s="56" t="str">
        <f>'Raw-Data'!P19</f>
        <v>Well explained</v>
      </c>
      <c r="M19" s="48"/>
      <c r="Q19" s="40"/>
      <c r="R19" s="40"/>
      <c r="S19" s="40"/>
      <c r="T19" s="40"/>
      <c r="U19" s="37"/>
      <c r="V19" s="37"/>
      <c r="W19" s="37"/>
      <c r="X19" s="34"/>
      <c r="Y19" s="34"/>
      <c r="Z19" s="34"/>
      <c r="AA19" s="34"/>
      <c r="AB19" s="34"/>
      <c r="AC19" s="34"/>
    </row>
    <row r="20" spans="1:29" s="33" customFormat="1" x14ac:dyDescent="0.35">
      <c r="A20" s="52">
        <f>'Raw-Data'!A20</f>
        <v>18</v>
      </c>
      <c r="B20" s="52" t="str">
        <f>'Raw-Data'!B20</f>
        <v>g11-uc</v>
      </c>
      <c r="C20" s="52" t="str">
        <f>'Raw-Data'!C20</f>
        <v>C</v>
      </c>
      <c r="D20" s="52" t="str">
        <f>'Raw-Data'!D20</f>
        <v>IFA</v>
      </c>
      <c r="E20" s="45" t="str">
        <f>'Raw-Data'!F20</f>
        <v>M</v>
      </c>
      <c r="F20" s="53">
        <f>'Raw-Data'!G20</f>
        <v>15</v>
      </c>
      <c r="G20" s="53">
        <f>'Raw-Data'!H20</f>
        <v>18</v>
      </c>
      <c r="H20" s="53">
        <f>'Raw-Data'!I20</f>
        <v>21</v>
      </c>
      <c r="I20" s="53">
        <f>'Raw-Data'!J20</f>
        <v>25</v>
      </c>
      <c r="J20" s="57">
        <f t="shared" si="0"/>
        <v>0.7142857142857143</v>
      </c>
      <c r="K20" s="58">
        <f t="shared" si="1"/>
        <v>0.72</v>
      </c>
      <c r="L20" s="56" t="str">
        <f>'Raw-Data'!P20</f>
        <v>Well explained</v>
      </c>
      <c r="M20" s="49"/>
      <c r="Q20" s="40"/>
      <c r="R20" s="40"/>
      <c r="S20" s="40"/>
      <c r="T20" s="40"/>
      <c r="U20" s="32"/>
      <c r="V20" s="32"/>
      <c r="W20" s="32"/>
      <c r="X20" s="38"/>
      <c r="Y20" s="38"/>
      <c r="Z20" s="38"/>
      <c r="AA20" s="38"/>
      <c r="AB20" s="38"/>
      <c r="AC20" s="38"/>
    </row>
    <row r="21" spans="1:29" s="36" customFormat="1" x14ac:dyDescent="0.35">
      <c r="A21" s="52">
        <f>'Raw-Data'!A21</f>
        <v>19</v>
      </c>
      <c r="B21" s="52" t="str">
        <f>'Raw-Data'!B21</f>
        <v>g11-us</v>
      </c>
      <c r="C21" s="52" t="str">
        <f>'Raw-Data'!C21</f>
        <v>S</v>
      </c>
      <c r="D21" s="52" t="str">
        <f>'Raw-Data'!D21</f>
        <v>IFA</v>
      </c>
      <c r="E21" s="52" t="str">
        <f>'Raw-Data'!F21</f>
        <v>L</v>
      </c>
      <c r="F21" s="53">
        <f>'Raw-Data'!G21</f>
        <v>11</v>
      </c>
      <c r="G21" s="53">
        <f>'Raw-Data'!H21</f>
        <v>16</v>
      </c>
      <c r="H21" s="53">
        <f>'Raw-Data'!I21</f>
        <v>22</v>
      </c>
      <c r="I21" s="53">
        <f>'Raw-Data'!J21</f>
        <v>27</v>
      </c>
      <c r="J21" s="54">
        <f t="shared" si="0"/>
        <v>0.5</v>
      </c>
      <c r="K21" s="55">
        <f t="shared" si="1"/>
        <v>0.59259259259259256</v>
      </c>
      <c r="L21" s="56" t="str">
        <f>'Raw-Data'!P21</f>
        <v>Partially explained</v>
      </c>
      <c r="M21" s="48"/>
      <c r="Q21" s="40"/>
      <c r="R21" s="40"/>
      <c r="S21" s="40"/>
      <c r="T21" s="40"/>
      <c r="U21" s="37"/>
      <c r="V21" s="37"/>
      <c r="W21" s="37"/>
      <c r="X21" s="34"/>
      <c r="Y21" s="34"/>
      <c r="Z21" s="34"/>
      <c r="AA21" s="34"/>
      <c r="AB21" s="34"/>
      <c r="AC21" s="34"/>
    </row>
    <row r="22" spans="1:29" s="36" customFormat="1" x14ac:dyDescent="0.35">
      <c r="A22" s="52">
        <f>'Raw-Data'!A22</f>
        <v>20</v>
      </c>
      <c r="B22" s="52" t="str">
        <f>'Raw-Data'!B22</f>
        <v>g12-us</v>
      </c>
      <c r="C22" s="52" t="str">
        <f>'Raw-Data'!C22</f>
        <v>S</v>
      </c>
      <c r="D22" s="52" t="str">
        <f>'Raw-Data'!D22</f>
        <v>Hos</v>
      </c>
      <c r="E22" s="52" t="str">
        <f>'Raw-Data'!F22</f>
        <v>M</v>
      </c>
      <c r="F22" s="53">
        <f>'Raw-Data'!G22</f>
        <v>12</v>
      </c>
      <c r="G22" s="53">
        <f>'Raw-Data'!H22</f>
        <v>15</v>
      </c>
      <c r="H22" s="53">
        <f>'Raw-Data'!I22</f>
        <v>17</v>
      </c>
      <c r="I22" s="53">
        <f>'Raw-Data'!J22</f>
        <v>26</v>
      </c>
      <c r="J22" s="54">
        <f t="shared" si="0"/>
        <v>0.70588235294117652</v>
      </c>
      <c r="K22" s="55">
        <f t="shared" si="1"/>
        <v>0.57692307692307687</v>
      </c>
      <c r="L22" s="56" t="str">
        <f>'Raw-Data'!P22</f>
        <v>Not present</v>
      </c>
      <c r="M22" s="48"/>
      <c r="Q22" s="40"/>
      <c r="R22" s="40"/>
      <c r="S22" s="40"/>
      <c r="T22" s="40"/>
      <c r="U22" s="37"/>
      <c r="V22" s="37"/>
      <c r="W22" s="37"/>
      <c r="X22" s="34"/>
      <c r="Y22" s="34"/>
      <c r="Z22" s="34"/>
    </row>
    <row r="23" spans="1:29" s="36" customFormat="1" x14ac:dyDescent="0.35">
      <c r="A23" s="52">
        <f>'Raw-Data'!A23</f>
        <v>21</v>
      </c>
      <c r="B23" s="52" t="str">
        <f>'Raw-Data'!B23</f>
        <v>g13-uc</v>
      </c>
      <c r="C23" s="52" t="str">
        <f>'Raw-Data'!C23</f>
        <v>C</v>
      </c>
      <c r="D23" s="52" t="str">
        <f>'Raw-Data'!D23</f>
        <v>Hos</v>
      </c>
      <c r="E23" s="52" t="str">
        <f>'Raw-Data'!F23</f>
        <v>M</v>
      </c>
      <c r="F23" s="53">
        <f>'Raw-Data'!G23</f>
        <v>26</v>
      </c>
      <c r="G23" s="53">
        <f>'Raw-Data'!H23</f>
        <v>36</v>
      </c>
      <c r="H23" s="53">
        <f>'Raw-Data'!I23</f>
        <v>29</v>
      </c>
      <c r="I23" s="53">
        <f>'Raw-Data'!J23</f>
        <v>42</v>
      </c>
      <c r="J23" s="54">
        <f t="shared" si="0"/>
        <v>0.89655172413793105</v>
      </c>
      <c r="K23" s="55">
        <f t="shared" si="1"/>
        <v>0.8571428571428571</v>
      </c>
      <c r="L23" s="56" t="str">
        <f>'Raw-Data'!P23</f>
        <v>Well explained</v>
      </c>
      <c r="M23" s="48"/>
      <c r="Q23" s="40"/>
      <c r="R23" s="40"/>
      <c r="S23" s="40"/>
      <c r="T23" s="40"/>
      <c r="U23" s="37"/>
      <c r="V23" s="37"/>
      <c r="W23" s="37"/>
      <c r="X23" s="34"/>
      <c r="Y23" s="34"/>
      <c r="Z23" s="34"/>
    </row>
    <row r="24" spans="1:29" s="36" customFormat="1" x14ac:dyDescent="0.35">
      <c r="A24" s="52">
        <f>'Raw-Data'!A24</f>
        <v>22</v>
      </c>
      <c r="B24" s="52" t="str">
        <f>'Raw-Data'!B24</f>
        <v>g14-uc</v>
      </c>
      <c r="C24" s="52" t="str">
        <f>'Raw-Data'!C24</f>
        <v>C</v>
      </c>
      <c r="D24" s="52" t="str">
        <f>'Raw-Data'!D24</f>
        <v>IFA</v>
      </c>
      <c r="E24" s="52" t="str">
        <f>'Raw-Data'!F24</f>
        <v/>
      </c>
      <c r="F24" s="53">
        <f>'Raw-Data'!G24</f>
        <v>27</v>
      </c>
      <c r="G24" s="53">
        <f>'Raw-Data'!H24</f>
        <v>31</v>
      </c>
      <c r="H24" s="53">
        <f>'Raw-Data'!I24</f>
        <v>29</v>
      </c>
      <c r="I24" s="53">
        <f>'Raw-Data'!J24</f>
        <v>31</v>
      </c>
      <c r="J24" s="54">
        <f t="shared" si="0"/>
        <v>0.93103448275862066</v>
      </c>
      <c r="K24" s="55">
        <f t="shared" si="1"/>
        <v>1</v>
      </c>
      <c r="L24" s="56" t="str">
        <f>'Raw-Data'!P24</f>
        <v>Well explained</v>
      </c>
      <c r="M24" s="48"/>
      <c r="Q24" s="40"/>
      <c r="R24" s="40"/>
      <c r="S24" s="40"/>
      <c r="T24" s="40"/>
      <c r="U24" s="37"/>
      <c r="V24" s="37"/>
      <c r="W24" s="37"/>
      <c r="X24" s="34"/>
      <c r="Y24" s="34"/>
      <c r="Z24" s="34"/>
    </row>
    <row r="25" spans="1:29" s="36" customFormat="1" x14ac:dyDescent="0.35">
      <c r="A25" s="52">
        <f>'Raw-Data'!A25</f>
        <v>23</v>
      </c>
      <c r="B25" s="52" t="str">
        <f>'Raw-Data'!B25</f>
        <v>g14-us</v>
      </c>
      <c r="C25" s="52" t="str">
        <f>'Raw-Data'!C25</f>
        <v>S</v>
      </c>
      <c r="D25" s="52" t="str">
        <f>'Raw-Data'!D25</f>
        <v>IFA</v>
      </c>
      <c r="E25" s="52" t="str">
        <f>'Raw-Data'!F25</f>
        <v>L</v>
      </c>
      <c r="F25" s="53">
        <f>'Raw-Data'!G25</f>
        <v>20</v>
      </c>
      <c r="G25" s="53">
        <f>'Raw-Data'!H25</f>
        <v>30</v>
      </c>
      <c r="H25" s="53">
        <f>'Raw-Data'!I25</f>
        <v>25</v>
      </c>
      <c r="I25" s="53">
        <f>'Raw-Data'!J25</f>
        <v>33</v>
      </c>
      <c r="J25" s="54">
        <f t="shared" si="0"/>
        <v>0.8</v>
      </c>
      <c r="K25" s="55">
        <f t="shared" si="1"/>
        <v>0.90909090909090906</v>
      </c>
      <c r="L25" s="56" t="str">
        <f>'Raw-Data'!P25</f>
        <v>Not present</v>
      </c>
      <c r="M25" s="48"/>
      <c r="Q25" s="40"/>
      <c r="R25" s="40"/>
      <c r="S25" s="40"/>
      <c r="T25" s="40"/>
      <c r="U25" s="37"/>
      <c r="V25" s="37"/>
      <c r="W25" s="37"/>
      <c r="X25" s="34"/>
      <c r="Y25" s="34"/>
      <c r="Z25" s="34"/>
    </row>
    <row r="26" spans="1:29" s="36" customFormat="1" x14ac:dyDescent="0.35">
      <c r="A26" s="52">
        <f>'Raw-Data'!A26</f>
        <v>24</v>
      </c>
      <c r="B26" s="52" t="str">
        <f>'Raw-Data'!B26</f>
        <v>g15-uc</v>
      </c>
      <c r="C26" s="52" t="str">
        <f>'Raw-Data'!C26</f>
        <v>C</v>
      </c>
      <c r="D26" s="52" t="str">
        <f>'Raw-Data'!D26</f>
        <v>Sim</v>
      </c>
      <c r="E26" s="52" t="str">
        <f>'Raw-Data'!F26</f>
        <v>M</v>
      </c>
      <c r="F26" s="53">
        <f>'Raw-Data'!G26</f>
        <v>9</v>
      </c>
      <c r="G26" s="53">
        <f>'Raw-Data'!H26</f>
        <v>9</v>
      </c>
      <c r="H26" s="53">
        <f>'Raw-Data'!I26</f>
        <v>22</v>
      </c>
      <c r="I26" s="53">
        <f>'Raw-Data'!J26</f>
        <v>22</v>
      </c>
      <c r="J26" s="54">
        <f t="shared" si="0"/>
        <v>0.40909090909090912</v>
      </c>
      <c r="K26" s="55">
        <f t="shared" si="1"/>
        <v>0.40909090909090912</v>
      </c>
      <c r="L26" s="56" t="str">
        <f>'Raw-Data'!P26</f>
        <v>Not present</v>
      </c>
      <c r="M26" s="48"/>
      <c r="Q26" s="40"/>
      <c r="R26" s="40"/>
      <c r="S26" s="40"/>
      <c r="T26" s="40"/>
      <c r="U26" s="37"/>
      <c r="V26" s="37"/>
      <c r="W26" s="37"/>
      <c r="X26" s="34"/>
      <c r="Y26" s="34"/>
      <c r="Z26" s="34"/>
    </row>
    <row r="27" spans="1:29" s="33" customFormat="1" x14ac:dyDescent="0.35">
      <c r="A27" s="42"/>
      <c r="B27" s="42"/>
      <c r="C27" s="42"/>
      <c r="D27" s="42"/>
      <c r="E27" s="42"/>
      <c r="F27" s="42"/>
      <c r="G27" s="42"/>
      <c r="H27" s="42"/>
      <c r="I27" s="42"/>
      <c r="J27" s="42"/>
      <c r="K27" s="42"/>
      <c r="L27" s="42"/>
      <c r="X27" s="38"/>
      <c r="Y27" s="38"/>
      <c r="Z27" s="38"/>
    </row>
    <row r="28" spans="1:29" x14ac:dyDescent="0.35">
      <c r="L28" s="15"/>
      <c r="M28" s="15"/>
    </row>
    <row r="31" spans="1:29" s="18" customFormat="1" ht="19" customHeight="1" x14ac:dyDescent="0.35">
      <c r="A31" s="123" t="s">
        <v>107</v>
      </c>
      <c r="B31" s="123"/>
      <c r="C31" s="123"/>
      <c r="D31" s="123"/>
      <c r="E31" s="123"/>
      <c r="F31" s="123"/>
      <c r="G31" s="123"/>
      <c r="H31" s="123"/>
      <c r="I31" s="123"/>
      <c r="J31" s="123"/>
      <c r="K31" s="123"/>
      <c r="L31" s="123"/>
    </row>
    <row r="32" spans="1:29" s="18" customFormat="1" x14ac:dyDescent="0.35">
      <c r="A32" s="68"/>
      <c r="B32" s="68"/>
      <c r="C32" s="68"/>
      <c r="D32" s="68"/>
      <c r="E32" s="68"/>
      <c r="F32" s="68"/>
      <c r="G32" s="68"/>
      <c r="H32" s="68"/>
      <c r="I32" s="68"/>
      <c r="J32" s="68"/>
      <c r="K32" s="68"/>
      <c r="L32" s="68"/>
    </row>
    <row r="33" spans="1:42" x14ac:dyDescent="0.35">
      <c r="A33" s="122" t="s">
        <v>105</v>
      </c>
      <c r="B33" s="122"/>
      <c r="C33" s="122"/>
      <c r="D33" s="10"/>
      <c r="E33" s="10"/>
      <c r="G33" s="10"/>
      <c r="H33" s="10"/>
      <c r="I33" s="10"/>
      <c r="J33" s="10"/>
      <c r="K33" s="10"/>
    </row>
    <row r="34" spans="1:42" x14ac:dyDescent="0.35">
      <c r="A34" s="69" t="s">
        <v>26</v>
      </c>
      <c r="B34" s="69" t="s">
        <v>27</v>
      </c>
      <c r="C34" s="69" t="s">
        <v>34</v>
      </c>
      <c r="D34" s="17"/>
      <c r="E34" s="17"/>
      <c r="F34" s="15"/>
      <c r="J34" s="15"/>
      <c r="K34" s="125"/>
    </row>
    <row r="35" spans="1:42" x14ac:dyDescent="0.35">
      <c r="A35" s="12">
        <v>0.57894736842105265</v>
      </c>
      <c r="B35" s="12">
        <v>0.65384615384615385</v>
      </c>
      <c r="C35" s="12">
        <v>0.84210526315789469</v>
      </c>
      <c r="D35" s="17"/>
      <c r="E35" s="17"/>
      <c r="F35" s="15"/>
      <c r="J35" s="15"/>
      <c r="K35" s="126"/>
      <c r="AJ35" s="12"/>
      <c r="AK35" s="12"/>
      <c r="AL35" s="12"/>
      <c r="AM35" s="12"/>
      <c r="AN35" s="12"/>
      <c r="AO35" s="12"/>
      <c r="AP35" s="12"/>
    </row>
    <row r="36" spans="1:42" x14ac:dyDescent="0.35">
      <c r="A36" s="12">
        <v>0.95454545454545459</v>
      </c>
      <c r="B36" s="12">
        <v>0.75</v>
      </c>
      <c r="C36" s="12">
        <v>0.5714285714285714</v>
      </c>
      <c r="D36" s="17"/>
      <c r="E36" s="17"/>
      <c r="F36" s="15"/>
      <c r="I36" s="15"/>
      <c r="J36" s="15"/>
      <c r="K36" s="125"/>
      <c r="AJ36" s="12"/>
      <c r="AK36" s="12"/>
      <c r="AL36" s="12"/>
      <c r="AM36" s="12"/>
      <c r="AN36" s="12"/>
      <c r="AO36" s="12"/>
      <c r="AP36" s="12"/>
    </row>
    <row r="37" spans="1:42" x14ac:dyDescent="0.35">
      <c r="A37" s="12">
        <v>0.375</v>
      </c>
      <c r="B37" s="12">
        <v>0.36363636363636365</v>
      </c>
      <c r="C37" s="12">
        <v>0.75</v>
      </c>
      <c r="D37" s="17"/>
      <c r="E37" s="17"/>
      <c r="F37" s="15"/>
      <c r="I37" s="15"/>
      <c r="J37" s="15"/>
      <c r="K37" s="126"/>
      <c r="AJ37" s="12"/>
      <c r="AK37" s="12"/>
      <c r="AL37" s="12"/>
      <c r="AM37" s="12"/>
      <c r="AN37" s="12"/>
      <c r="AO37" s="12"/>
      <c r="AP37" s="12"/>
    </row>
    <row r="38" spans="1:42" x14ac:dyDescent="0.35">
      <c r="A38" s="12">
        <v>0.77272727272727271</v>
      </c>
      <c r="B38" s="12">
        <v>0.6875</v>
      </c>
      <c r="C38" s="12">
        <v>0.62962962962962965</v>
      </c>
      <c r="D38" s="17"/>
      <c r="E38" s="17"/>
      <c r="F38" s="15"/>
      <c r="I38" s="15"/>
      <c r="J38" s="15"/>
      <c r="K38" s="125"/>
      <c r="U38" s="10"/>
      <c r="AJ38" s="12"/>
      <c r="AK38" s="12"/>
      <c r="AL38" s="12"/>
      <c r="AM38" s="12"/>
      <c r="AN38" s="12"/>
      <c r="AO38" s="12"/>
      <c r="AP38" s="12"/>
    </row>
    <row r="39" spans="1:42" x14ac:dyDescent="0.35">
      <c r="A39" s="12">
        <v>0.22727272727272727</v>
      </c>
      <c r="B39" s="12">
        <v>0.7</v>
      </c>
      <c r="C39" s="12">
        <v>0.54545454545454541</v>
      </c>
      <c r="D39" s="17"/>
      <c r="E39" s="17"/>
      <c r="J39" s="15"/>
      <c r="K39" s="126"/>
      <c r="U39" s="11"/>
      <c r="AJ39" s="12"/>
      <c r="AK39" s="12"/>
      <c r="AL39" s="12"/>
      <c r="AM39" s="12"/>
      <c r="AN39" s="12"/>
      <c r="AO39" s="12"/>
    </row>
    <row r="40" spans="1:42" x14ac:dyDescent="0.35">
      <c r="A40" s="12">
        <v>0.40909090909090912</v>
      </c>
      <c r="B40" s="12">
        <v>0.8</v>
      </c>
      <c r="C40" s="12">
        <v>0.7142857142857143</v>
      </c>
      <c r="D40" s="15"/>
      <c r="E40" s="15"/>
      <c r="F40" s="15"/>
      <c r="U40" s="11"/>
      <c r="AK40" s="12"/>
      <c r="AL40" s="12"/>
      <c r="AM40" s="12"/>
    </row>
    <row r="41" spans="1:42" x14ac:dyDescent="0.35">
      <c r="A41" s="12"/>
      <c r="B41" s="12">
        <v>0.8</v>
      </c>
      <c r="C41" s="12">
        <v>0.5</v>
      </c>
      <c r="D41" s="17"/>
      <c r="E41" s="17"/>
      <c r="F41" s="15"/>
      <c r="U41" s="11"/>
      <c r="AK41" s="12"/>
      <c r="AL41" s="12"/>
      <c r="AM41" s="12"/>
    </row>
    <row r="42" spans="1:42" x14ac:dyDescent="0.35">
      <c r="A42" s="12"/>
      <c r="B42" s="12">
        <v>0.70588235294117652</v>
      </c>
      <c r="C42" s="12">
        <v>0.93103448275862066</v>
      </c>
      <c r="D42" s="15"/>
      <c r="E42" s="15"/>
      <c r="U42" s="10"/>
      <c r="AK42" s="12"/>
      <c r="AL42" s="12"/>
      <c r="AM42" s="12"/>
    </row>
    <row r="43" spans="1:42" x14ac:dyDescent="0.35">
      <c r="A43" s="12"/>
      <c r="B43" s="12">
        <v>0.89655172413793105</v>
      </c>
      <c r="C43" s="12">
        <v>0.8</v>
      </c>
      <c r="D43" s="15"/>
      <c r="E43" s="15"/>
      <c r="U43" s="10"/>
      <c r="AK43" s="12"/>
      <c r="AL43" s="12"/>
      <c r="AM43" s="12"/>
    </row>
    <row r="44" spans="1:42" x14ac:dyDescent="0.35">
      <c r="U44" s="10"/>
      <c r="AB44" s="12"/>
      <c r="AC44" s="12"/>
      <c r="AD44" s="12"/>
      <c r="AK44" s="12"/>
      <c r="AL44" s="12"/>
      <c r="AM44" s="12"/>
    </row>
    <row r="45" spans="1:42" x14ac:dyDescent="0.35">
      <c r="AB45" s="12"/>
      <c r="AC45" s="12"/>
      <c r="AD45" s="12"/>
      <c r="AK45" s="12"/>
      <c r="AL45" s="12"/>
      <c r="AM45" s="12"/>
    </row>
    <row r="46" spans="1:42" ht="15" customHeight="1" x14ac:dyDescent="0.35">
      <c r="A46" s="122" t="s">
        <v>106</v>
      </c>
      <c r="B46" s="122"/>
      <c r="C46" s="122"/>
      <c r="D46" s="10"/>
      <c r="E46" s="10"/>
    </row>
    <row r="47" spans="1:42" x14ac:dyDescent="0.35">
      <c r="A47" s="21" t="s">
        <v>38</v>
      </c>
      <c r="B47" s="21" t="s">
        <v>37</v>
      </c>
      <c r="C47" s="21"/>
      <c r="D47" s="15"/>
      <c r="E47" s="15"/>
    </row>
    <row r="48" spans="1:42" x14ac:dyDescent="0.35">
      <c r="A48" s="12">
        <v>0.65384615384615385</v>
      </c>
      <c r="B48" s="12">
        <v>0.75</v>
      </c>
      <c r="D48" s="15"/>
      <c r="E48" s="15"/>
    </row>
    <row r="49" spans="1:5" x14ac:dyDescent="0.35">
      <c r="A49" s="12">
        <v>0.36363636363636365</v>
      </c>
      <c r="B49" s="12">
        <v>0.84210526315789469</v>
      </c>
      <c r="D49" s="15"/>
      <c r="E49" s="15"/>
    </row>
    <row r="50" spans="1:5" ht="15" customHeight="1" x14ac:dyDescent="0.35">
      <c r="A50" s="12">
        <v>0.95454545454545459</v>
      </c>
      <c r="B50" s="12">
        <v>0.57894736842105265</v>
      </c>
      <c r="D50" s="15"/>
      <c r="E50" s="15"/>
    </row>
    <row r="51" spans="1:5" x14ac:dyDescent="0.35">
      <c r="A51" s="12">
        <v>0.75</v>
      </c>
      <c r="B51" s="12">
        <v>0.5714285714285714</v>
      </c>
      <c r="D51" s="15"/>
      <c r="E51" s="15"/>
    </row>
    <row r="52" spans="1:5" x14ac:dyDescent="0.35">
      <c r="A52" s="12">
        <v>0.7</v>
      </c>
      <c r="B52" s="12">
        <v>0.6875</v>
      </c>
      <c r="D52" s="15"/>
      <c r="E52" s="15"/>
    </row>
    <row r="53" spans="1:5" x14ac:dyDescent="0.35">
      <c r="A53" s="12">
        <v>0.54545454545454541</v>
      </c>
      <c r="B53" s="12">
        <v>0.375</v>
      </c>
      <c r="D53" s="15"/>
      <c r="E53" s="15"/>
    </row>
    <row r="54" spans="1:5" x14ac:dyDescent="0.35">
      <c r="A54" s="12">
        <v>0.22727272727272727</v>
      </c>
      <c r="B54" s="12">
        <v>0.62962962962962965</v>
      </c>
      <c r="D54" s="15"/>
      <c r="E54" s="15"/>
    </row>
    <row r="55" spans="1:5" x14ac:dyDescent="0.35">
      <c r="A55" s="12">
        <v>0.8</v>
      </c>
      <c r="B55" s="12">
        <v>0.77272727272727271</v>
      </c>
      <c r="D55" s="15"/>
      <c r="E55" s="15"/>
    </row>
    <row r="56" spans="1:5" x14ac:dyDescent="0.35">
      <c r="A56" s="12">
        <v>0.5</v>
      </c>
      <c r="B56" s="12">
        <v>0.8</v>
      </c>
      <c r="D56" s="15"/>
      <c r="E56" s="15"/>
    </row>
    <row r="57" spans="1:5" x14ac:dyDescent="0.35">
      <c r="A57" s="12">
        <v>0.70588235294117652</v>
      </c>
      <c r="B57" s="12">
        <v>0.7142857142857143</v>
      </c>
      <c r="D57" s="15"/>
      <c r="E57" s="15"/>
    </row>
    <row r="58" spans="1:5" x14ac:dyDescent="0.35">
      <c r="A58" s="12">
        <v>0.8</v>
      </c>
      <c r="B58" s="12">
        <v>0.89655172413793105</v>
      </c>
      <c r="D58" s="15"/>
      <c r="E58" s="15"/>
    </row>
    <row r="59" spans="1:5" x14ac:dyDescent="0.35">
      <c r="A59" s="12"/>
      <c r="B59" s="12">
        <v>0.93103448275862066</v>
      </c>
      <c r="D59" s="15"/>
      <c r="E59" s="15"/>
    </row>
    <row r="60" spans="1:5" x14ac:dyDescent="0.35">
      <c r="A60" s="12"/>
      <c r="B60" s="12">
        <v>0.40909090909090912</v>
      </c>
      <c r="D60" s="15"/>
      <c r="E60" s="15"/>
    </row>
    <row r="61" spans="1:5" x14ac:dyDescent="0.35">
      <c r="D61" s="15"/>
      <c r="E61" s="15"/>
    </row>
    <row r="62" spans="1:5" x14ac:dyDescent="0.35">
      <c r="D62" s="15"/>
      <c r="E62" s="15"/>
    </row>
    <row r="63" spans="1:5" x14ac:dyDescent="0.35">
      <c r="A63" s="111" t="s">
        <v>108</v>
      </c>
      <c r="B63" s="111"/>
      <c r="C63" s="111"/>
      <c r="D63" s="15"/>
      <c r="E63" s="15"/>
    </row>
    <row r="64" spans="1:5" x14ac:dyDescent="0.35">
      <c r="A64" s="21" t="s">
        <v>48</v>
      </c>
      <c r="B64" s="21" t="s">
        <v>63</v>
      </c>
      <c r="C64" s="21" t="s">
        <v>65</v>
      </c>
      <c r="D64" s="15"/>
      <c r="E64" s="15"/>
    </row>
    <row r="65" spans="1:5" x14ac:dyDescent="0.35">
      <c r="A65" s="12">
        <v>0.65384615384615385</v>
      </c>
      <c r="B65" s="12">
        <v>0.75</v>
      </c>
      <c r="C65" s="12">
        <v>0.84210526315789469</v>
      </c>
      <c r="D65" s="15"/>
      <c r="E65" s="15"/>
    </row>
    <row r="66" spans="1:5" x14ac:dyDescent="0.35">
      <c r="A66" s="12">
        <v>0.77272727272727271</v>
      </c>
      <c r="B66" s="12">
        <v>0.36363636363636365</v>
      </c>
      <c r="C66" s="12">
        <v>0.57894736842105265</v>
      </c>
      <c r="D66" s="15"/>
      <c r="E66" s="15"/>
    </row>
    <row r="67" spans="1:5" x14ac:dyDescent="0.35">
      <c r="A67" s="12">
        <v>0.8</v>
      </c>
      <c r="B67" s="12">
        <v>0.95454545454545459</v>
      </c>
      <c r="C67" s="12">
        <v>0.5714285714285714</v>
      </c>
      <c r="D67" s="15"/>
      <c r="E67" s="15"/>
    </row>
    <row r="68" spans="1:5" x14ac:dyDescent="0.35">
      <c r="A68" s="12">
        <v>0.7142857142857143</v>
      </c>
      <c r="B68" s="12">
        <v>0.75</v>
      </c>
      <c r="C68" s="12">
        <v>0.62962962962962965</v>
      </c>
      <c r="D68" s="15"/>
      <c r="E68" s="15"/>
    </row>
    <row r="69" spans="1:5" x14ac:dyDescent="0.35">
      <c r="A69" s="12">
        <v>0.89655172413793105</v>
      </c>
      <c r="B69" s="12">
        <v>0.6875</v>
      </c>
      <c r="C69" s="12">
        <v>0.70588235294117652</v>
      </c>
      <c r="D69" s="15"/>
      <c r="E69" s="15"/>
    </row>
    <row r="70" spans="1:5" x14ac:dyDescent="0.35">
      <c r="A70" s="12">
        <v>0.93103448275862066</v>
      </c>
      <c r="B70" s="12">
        <v>0.7</v>
      </c>
      <c r="C70" s="12">
        <v>0.8</v>
      </c>
      <c r="D70" s="15"/>
      <c r="E70" s="15"/>
    </row>
    <row r="71" spans="1:5" x14ac:dyDescent="0.35">
      <c r="A71" s="12"/>
      <c r="B71" s="12">
        <v>0.375</v>
      </c>
      <c r="C71" s="12">
        <v>0.40909090909090912</v>
      </c>
      <c r="D71" s="15"/>
      <c r="E71" s="15"/>
    </row>
    <row r="72" spans="1:5" x14ac:dyDescent="0.35">
      <c r="A72" s="12"/>
      <c r="B72" s="12">
        <v>0.54545454545454541</v>
      </c>
      <c r="C72" s="12"/>
      <c r="D72" s="15"/>
      <c r="E72" s="15"/>
    </row>
    <row r="73" spans="1:5" x14ac:dyDescent="0.35">
      <c r="A73" s="12"/>
      <c r="B73" s="12">
        <v>0.22727272727272727</v>
      </c>
      <c r="C73" s="12"/>
      <c r="D73" s="15"/>
      <c r="E73" s="15"/>
    </row>
    <row r="74" spans="1:5" x14ac:dyDescent="0.35">
      <c r="A74" s="12"/>
      <c r="B74" s="12">
        <v>0.8</v>
      </c>
      <c r="C74" s="12"/>
      <c r="D74" s="15"/>
      <c r="E74" s="15"/>
    </row>
    <row r="75" spans="1:5" x14ac:dyDescent="0.35">
      <c r="A75" s="12"/>
      <c r="B75" s="12">
        <v>0.5</v>
      </c>
      <c r="C75" s="12"/>
      <c r="D75" s="15"/>
      <c r="E75" s="15"/>
    </row>
    <row r="76" spans="1:5" x14ac:dyDescent="0.35">
      <c r="B76" s="15"/>
      <c r="C76" s="15"/>
      <c r="D76" s="15"/>
      <c r="E76" s="15"/>
    </row>
    <row r="77" spans="1:5" x14ac:dyDescent="0.35">
      <c r="B77" s="15"/>
      <c r="C77" s="15"/>
      <c r="D77" s="15"/>
      <c r="E77" s="15"/>
    </row>
    <row r="78" spans="1:5" x14ac:dyDescent="0.35">
      <c r="A78" s="21" t="s">
        <v>109</v>
      </c>
      <c r="B78" s="70"/>
      <c r="C78" s="70"/>
      <c r="D78" s="15"/>
      <c r="E78" s="15"/>
    </row>
    <row r="79" spans="1:5" x14ac:dyDescent="0.35">
      <c r="A79" s="32" t="s">
        <v>100</v>
      </c>
      <c r="B79" s="32" t="s">
        <v>101</v>
      </c>
      <c r="C79" s="32" t="s">
        <v>102</v>
      </c>
      <c r="D79" s="15"/>
      <c r="E79" s="15"/>
    </row>
    <row r="80" spans="1:5" x14ac:dyDescent="0.35">
      <c r="A80" s="34">
        <v>0.36363636363636365</v>
      </c>
      <c r="B80" s="34">
        <v>0.65384615384615385</v>
      </c>
      <c r="C80" s="34">
        <v>0.84210526315789469</v>
      </c>
      <c r="D80" s="15"/>
      <c r="E80" s="15"/>
    </row>
    <row r="81" spans="1:12" x14ac:dyDescent="0.35">
      <c r="A81" s="34">
        <v>0.95454545454545459</v>
      </c>
      <c r="B81" s="34">
        <v>0.75</v>
      </c>
      <c r="C81" s="34">
        <v>0.5714285714285714</v>
      </c>
      <c r="D81" s="15"/>
      <c r="E81" s="15"/>
    </row>
    <row r="82" spans="1:12" x14ac:dyDescent="0.35">
      <c r="A82" s="34">
        <v>0.375</v>
      </c>
      <c r="B82" s="34">
        <v>0.54545454545454541</v>
      </c>
      <c r="C82" s="34">
        <v>0.75</v>
      </c>
      <c r="D82" s="15"/>
      <c r="E82" s="15"/>
    </row>
    <row r="83" spans="1:12" x14ac:dyDescent="0.35">
      <c r="A83" s="34">
        <v>0.62962962962962965</v>
      </c>
      <c r="B83" s="34">
        <v>0.22727272727272727</v>
      </c>
      <c r="C83" s="34">
        <v>0.6875</v>
      </c>
      <c r="D83" s="15"/>
      <c r="E83" s="15"/>
    </row>
    <row r="84" spans="1:12" x14ac:dyDescent="0.35">
      <c r="A84" s="34">
        <v>0.8</v>
      </c>
      <c r="B84" s="34">
        <v>0.8</v>
      </c>
      <c r="C84" s="34">
        <v>0.7</v>
      </c>
      <c r="D84" s="15"/>
      <c r="E84" s="15"/>
    </row>
    <row r="85" spans="1:12" x14ac:dyDescent="0.35">
      <c r="A85" s="34">
        <v>0.5</v>
      </c>
      <c r="B85" s="34">
        <v>0.7142857142857143</v>
      </c>
      <c r="C85" s="34">
        <v>0.77272727272727271</v>
      </c>
      <c r="D85" s="15"/>
      <c r="E85" s="15"/>
    </row>
    <row r="86" spans="1:12" x14ac:dyDescent="0.35">
      <c r="A86" s="34">
        <v>0.8</v>
      </c>
      <c r="B86" s="34">
        <v>0.70588235294117652</v>
      </c>
      <c r="C86" s="38"/>
      <c r="D86" s="15"/>
      <c r="E86" s="15"/>
    </row>
    <row r="87" spans="1:12" x14ac:dyDescent="0.35">
      <c r="A87" s="38"/>
      <c r="B87" s="34">
        <v>0.89655172413793105</v>
      </c>
      <c r="C87" s="38"/>
      <c r="D87" s="15"/>
      <c r="E87" s="15"/>
    </row>
    <row r="88" spans="1:12" x14ac:dyDescent="0.35">
      <c r="A88" s="38"/>
      <c r="B88" s="34">
        <v>0.40909090909090912</v>
      </c>
      <c r="C88" s="38"/>
      <c r="D88" s="15"/>
      <c r="E88" s="15"/>
    </row>
    <row r="89" spans="1:12" x14ac:dyDescent="0.35">
      <c r="B89" s="15"/>
      <c r="C89" s="15"/>
      <c r="D89" s="15"/>
      <c r="E89" s="15"/>
    </row>
    <row r="90" spans="1:12" ht="15" thickBot="1" x14ac:dyDescent="0.4">
      <c r="A90" s="74"/>
      <c r="B90" s="75"/>
      <c r="C90" s="75"/>
      <c r="D90" s="75"/>
      <c r="E90" s="75"/>
      <c r="F90" s="74"/>
      <c r="G90" s="74"/>
      <c r="H90" s="74"/>
      <c r="I90" s="74"/>
      <c r="J90" s="74"/>
      <c r="K90" s="74"/>
      <c r="L90" s="74"/>
    </row>
    <row r="91" spans="1:12" x14ac:dyDescent="0.35">
      <c r="B91" s="15"/>
      <c r="C91" s="15"/>
      <c r="D91" s="15"/>
      <c r="E91" s="15"/>
    </row>
    <row r="92" spans="1:12" x14ac:dyDescent="0.35">
      <c r="A92" s="123" t="s">
        <v>110</v>
      </c>
      <c r="B92" s="123"/>
      <c r="C92" s="123"/>
      <c r="D92" s="123"/>
      <c r="E92" s="123"/>
      <c r="F92" s="123"/>
      <c r="G92" s="123"/>
      <c r="H92" s="123"/>
      <c r="I92" s="123"/>
      <c r="J92" s="123"/>
      <c r="K92" s="123"/>
      <c r="L92" s="123"/>
    </row>
    <row r="93" spans="1:12" s="18" customFormat="1" x14ac:dyDescent="0.35">
      <c r="A93" s="124"/>
      <c r="B93" s="124"/>
      <c r="C93" s="71"/>
      <c r="D93" s="72"/>
      <c r="E93" s="72"/>
      <c r="F93" s="71"/>
      <c r="I93" s="71"/>
      <c r="J93" s="71"/>
      <c r="K93" s="71"/>
    </row>
    <row r="94" spans="1:12" x14ac:dyDescent="0.35">
      <c r="A94" s="10"/>
      <c r="B94" s="17"/>
      <c r="C94" s="17"/>
      <c r="D94" s="10"/>
      <c r="E94" s="10"/>
      <c r="F94" s="15"/>
      <c r="G94" s="10"/>
      <c r="H94" s="10"/>
      <c r="I94" s="10"/>
      <c r="J94" s="10"/>
      <c r="K94" s="10"/>
    </row>
    <row r="95" spans="1:12" x14ac:dyDescent="0.35">
      <c r="A95" s="122" t="s">
        <v>111</v>
      </c>
      <c r="B95" s="122"/>
      <c r="C95" s="122"/>
      <c r="D95" s="15"/>
      <c r="E95" s="15"/>
      <c r="F95" s="15"/>
      <c r="J95" s="15"/>
      <c r="K95" s="125"/>
    </row>
    <row r="96" spans="1:12" x14ac:dyDescent="0.35">
      <c r="A96" s="69" t="s">
        <v>26</v>
      </c>
      <c r="B96" s="69" t="s">
        <v>27</v>
      </c>
      <c r="C96" s="73" t="s">
        <v>34</v>
      </c>
      <c r="D96" s="17"/>
      <c r="E96" s="17"/>
      <c r="F96" s="15"/>
      <c r="J96" s="15"/>
      <c r="K96" s="126"/>
    </row>
    <row r="97" spans="1:38" x14ac:dyDescent="0.35">
      <c r="A97" s="11">
        <v>0.6470588235294118</v>
      </c>
      <c r="B97" s="12">
        <v>0.65853658536585369</v>
      </c>
      <c r="C97" s="12">
        <v>0.77272727272727271</v>
      </c>
      <c r="D97" s="17"/>
      <c r="E97" s="17"/>
      <c r="F97" s="15"/>
      <c r="I97" s="15"/>
      <c r="J97" s="15"/>
      <c r="K97" s="125"/>
    </row>
    <row r="98" spans="1:38" x14ac:dyDescent="0.35">
      <c r="A98" s="11">
        <v>1.2380952380952381</v>
      </c>
      <c r="B98" s="12">
        <v>0.84210526315789469</v>
      </c>
      <c r="C98" s="12">
        <v>0.48571428571428571</v>
      </c>
      <c r="D98" s="17"/>
      <c r="E98" s="17"/>
      <c r="F98" s="15"/>
      <c r="I98" s="15"/>
      <c r="J98" s="15"/>
      <c r="K98" s="126"/>
    </row>
    <row r="99" spans="1:38" x14ac:dyDescent="0.35">
      <c r="A99" s="11">
        <v>0.32</v>
      </c>
      <c r="B99" s="12">
        <v>0.37931034482758619</v>
      </c>
      <c r="C99" s="12">
        <v>1.0454545454545454</v>
      </c>
      <c r="D99" s="17"/>
      <c r="E99" s="17"/>
      <c r="F99" s="15"/>
      <c r="I99" s="15"/>
      <c r="J99" s="15"/>
      <c r="K99" s="125"/>
    </row>
    <row r="100" spans="1:38" x14ac:dyDescent="0.35">
      <c r="A100" s="11">
        <v>0.95</v>
      </c>
      <c r="B100" s="11">
        <v>0.52173913043478259</v>
      </c>
      <c r="C100" s="11">
        <v>0.83870967741935487</v>
      </c>
      <c r="D100" s="17"/>
      <c r="E100" s="17"/>
      <c r="F100" s="15"/>
      <c r="J100" s="15"/>
      <c r="K100" s="126"/>
    </row>
    <row r="101" spans="1:38" x14ac:dyDescent="0.35">
      <c r="A101" s="12">
        <v>0.17391304347826086</v>
      </c>
      <c r="B101" s="11">
        <v>0.53333333333333333</v>
      </c>
      <c r="C101" s="11">
        <v>0.62962962962962965</v>
      </c>
      <c r="D101" s="17"/>
      <c r="E101" s="17"/>
    </row>
    <row r="102" spans="1:38" x14ac:dyDescent="0.35">
      <c r="A102" s="11">
        <v>0.40909090909090912</v>
      </c>
      <c r="B102" s="12">
        <v>0.7142857142857143</v>
      </c>
      <c r="C102" s="12">
        <v>0.72</v>
      </c>
      <c r="D102" s="15"/>
      <c r="E102" s="15"/>
      <c r="F102" s="15"/>
      <c r="AJ102" s="12"/>
      <c r="AK102" s="12"/>
      <c r="AL102" s="12"/>
    </row>
    <row r="103" spans="1:38" x14ac:dyDescent="0.35">
      <c r="A103" s="11"/>
      <c r="B103" s="11">
        <v>0.8214285714285714</v>
      </c>
      <c r="C103" s="11">
        <v>0.59259259259259256</v>
      </c>
      <c r="D103" s="17"/>
      <c r="E103" s="17"/>
      <c r="F103" s="15"/>
      <c r="AJ103" s="12"/>
      <c r="AK103" s="12"/>
      <c r="AL103" s="12"/>
    </row>
    <row r="104" spans="1:38" x14ac:dyDescent="0.35">
      <c r="A104" s="12"/>
      <c r="B104" s="12">
        <v>0.57692307692307687</v>
      </c>
      <c r="C104" s="12">
        <v>1</v>
      </c>
      <c r="D104" s="15"/>
      <c r="E104" s="15"/>
      <c r="AJ104" s="12"/>
      <c r="AK104" s="12"/>
      <c r="AL104" s="12"/>
    </row>
    <row r="105" spans="1:38" x14ac:dyDescent="0.35">
      <c r="A105" s="12"/>
      <c r="B105" s="12">
        <v>0.8571428571428571</v>
      </c>
      <c r="C105" s="12">
        <v>0.90909090909090906</v>
      </c>
      <c r="AJ105" s="12"/>
      <c r="AK105" s="12"/>
      <c r="AL105" s="12"/>
    </row>
    <row r="106" spans="1:38" x14ac:dyDescent="0.35">
      <c r="AJ106" s="12"/>
      <c r="AK106" s="12"/>
      <c r="AL106" s="12"/>
    </row>
    <row r="107" spans="1:38" x14ac:dyDescent="0.35">
      <c r="AJ107" s="12"/>
      <c r="AK107" s="12"/>
      <c r="AL107" s="12"/>
    </row>
    <row r="108" spans="1:38" x14ac:dyDescent="0.35">
      <c r="A108" s="111" t="s">
        <v>112</v>
      </c>
      <c r="B108" s="111"/>
      <c r="C108" s="111"/>
    </row>
    <row r="109" spans="1:38" x14ac:dyDescent="0.35">
      <c r="A109" s="21" t="s">
        <v>38</v>
      </c>
      <c r="B109" s="21" t="s">
        <v>37</v>
      </c>
      <c r="C109" s="21"/>
    </row>
    <row r="110" spans="1:38" x14ac:dyDescent="0.35">
      <c r="A110" s="12">
        <v>0.65853658536585369</v>
      </c>
      <c r="B110" s="12">
        <v>0.84210526315789469</v>
      </c>
    </row>
    <row r="111" spans="1:38" x14ac:dyDescent="0.35">
      <c r="A111" s="12">
        <v>0.37931034482758619</v>
      </c>
      <c r="B111" s="12">
        <v>0.77272727272727271</v>
      </c>
    </row>
    <row r="112" spans="1:38" x14ac:dyDescent="0.35">
      <c r="A112" s="12">
        <v>1.2380952380952381</v>
      </c>
      <c r="B112" s="12">
        <v>0.6470588235294118</v>
      </c>
    </row>
    <row r="113" spans="1:3" x14ac:dyDescent="0.35">
      <c r="A113" s="12">
        <v>1.0454545454545454</v>
      </c>
      <c r="B113" s="12">
        <v>0.48571428571428571</v>
      </c>
    </row>
    <row r="114" spans="1:3" x14ac:dyDescent="0.35">
      <c r="A114" s="12">
        <v>0.53333333333333333</v>
      </c>
      <c r="B114" s="12">
        <v>0.52173913043478259</v>
      </c>
    </row>
    <row r="115" spans="1:3" x14ac:dyDescent="0.35">
      <c r="A115" s="12">
        <v>0.62962962962962965</v>
      </c>
      <c r="B115" s="12">
        <v>0.32</v>
      </c>
    </row>
    <row r="116" spans="1:3" x14ac:dyDescent="0.35">
      <c r="A116" s="12">
        <v>0.17391304347826086</v>
      </c>
      <c r="B116" s="12">
        <v>0.83870967741935487</v>
      </c>
    </row>
    <row r="117" spans="1:3" x14ac:dyDescent="0.35">
      <c r="A117" s="12">
        <v>0.8214285714285714</v>
      </c>
      <c r="B117" s="12">
        <v>0.95</v>
      </c>
    </row>
    <row r="118" spans="1:3" x14ac:dyDescent="0.35">
      <c r="A118" s="12">
        <v>0.59259259259259256</v>
      </c>
      <c r="B118" s="12">
        <v>0.7142857142857143</v>
      </c>
    </row>
    <row r="119" spans="1:3" x14ac:dyDescent="0.35">
      <c r="A119" s="12">
        <v>0.57692307692307687</v>
      </c>
      <c r="B119" s="12">
        <v>0.72</v>
      </c>
    </row>
    <row r="120" spans="1:3" x14ac:dyDescent="0.35">
      <c r="A120" s="12">
        <v>0.90909090909090906</v>
      </c>
      <c r="B120" s="12">
        <v>0.8571428571428571</v>
      </c>
    </row>
    <row r="121" spans="1:3" x14ac:dyDescent="0.35">
      <c r="A121" s="12"/>
      <c r="B121" s="12">
        <v>1</v>
      </c>
    </row>
    <row r="122" spans="1:3" x14ac:dyDescent="0.35">
      <c r="A122" s="12"/>
      <c r="B122" s="12">
        <v>0.40909090909090912</v>
      </c>
    </row>
    <row r="125" spans="1:3" x14ac:dyDescent="0.35">
      <c r="A125" s="111" t="s">
        <v>113</v>
      </c>
      <c r="B125" s="111"/>
      <c r="C125" s="111"/>
    </row>
    <row r="126" spans="1:3" x14ac:dyDescent="0.35">
      <c r="A126" s="21" t="s">
        <v>64</v>
      </c>
      <c r="B126" s="21" t="s">
        <v>63</v>
      </c>
      <c r="C126" s="21" t="s">
        <v>49</v>
      </c>
    </row>
    <row r="127" spans="1:3" x14ac:dyDescent="0.35">
      <c r="A127" s="12">
        <v>0.65853658536585369</v>
      </c>
      <c r="B127" s="12">
        <v>0.84210526315789469</v>
      </c>
      <c r="C127" s="12">
        <v>0.77272727272727271</v>
      </c>
    </row>
    <row r="128" spans="1:3" x14ac:dyDescent="0.35">
      <c r="A128" s="12">
        <v>0.95</v>
      </c>
      <c r="B128" s="12">
        <v>0.37931034482758619</v>
      </c>
      <c r="C128" s="12">
        <v>0.6470588235294118</v>
      </c>
    </row>
    <row r="129" spans="1:5" x14ac:dyDescent="0.35">
      <c r="A129" s="12">
        <v>0.8214285714285714</v>
      </c>
      <c r="B129" s="12">
        <v>1.2380952380952381</v>
      </c>
      <c r="C129" s="12">
        <v>0.48571428571428571</v>
      </c>
    </row>
    <row r="130" spans="1:5" x14ac:dyDescent="0.35">
      <c r="A130" s="12">
        <v>0.72</v>
      </c>
      <c r="B130" s="12">
        <v>1.0454545454545454</v>
      </c>
      <c r="C130" s="12">
        <v>0.83870967741935487</v>
      </c>
    </row>
    <row r="131" spans="1:5" x14ac:dyDescent="0.35">
      <c r="A131" s="12">
        <v>0.8571428571428571</v>
      </c>
      <c r="B131" s="12">
        <v>0.52173913043478259</v>
      </c>
      <c r="C131" s="12">
        <v>0.57692307692307687</v>
      </c>
      <c r="D131" s="10"/>
      <c r="E131" s="10"/>
    </row>
    <row r="132" spans="1:5" x14ac:dyDescent="0.35">
      <c r="A132" s="12">
        <v>1</v>
      </c>
      <c r="B132" s="12">
        <v>0.53333333333333333</v>
      </c>
      <c r="C132" s="12">
        <v>0.90909090909090906</v>
      </c>
      <c r="D132" s="12"/>
      <c r="E132" s="12"/>
    </row>
    <row r="133" spans="1:5" x14ac:dyDescent="0.35">
      <c r="A133" s="12"/>
      <c r="B133" s="12">
        <v>0.32</v>
      </c>
      <c r="C133" s="12">
        <v>0.40909090909090912</v>
      </c>
      <c r="D133" s="12"/>
      <c r="E133" s="12"/>
    </row>
    <row r="134" spans="1:5" x14ac:dyDescent="0.35">
      <c r="A134" s="12"/>
      <c r="B134" s="12">
        <v>0.62962962962962965</v>
      </c>
      <c r="C134" s="12"/>
      <c r="D134" s="12"/>
      <c r="E134" s="12"/>
    </row>
    <row r="135" spans="1:5" x14ac:dyDescent="0.35">
      <c r="A135" s="12"/>
      <c r="B135" s="12">
        <v>0.17391304347826086</v>
      </c>
      <c r="C135" s="12"/>
      <c r="D135" s="12"/>
      <c r="E135" s="12"/>
    </row>
    <row r="136" spans="1:5" x14ac:dyDescent="0.35">
      <c r="A136" s="12"/>
      <c r="B136" s="12">
        <v>0.7142857142857143</v>
      </c>
      <c r="C136" s="12"/>
      <c r="D136" s="12"/>
      <c r="E136" s="12"/>
    </row>
    <row r="137" spans="1:5" x14ac:dyDescent="0.35">
      <c r="A137" s="12"/>
      <c r="B137" s="12">
        <v>0.59259259259259256</v>
      </c>
      <c r="C137" s="12"/>
      <c r="D137" s="12"/>
      <c r="E137" s="12"/>
    </row>
    <row r="138" spans="1:5" x14ac:dyDescent="0.35">
      <c r="B138" s="12"/>
      <c r="C138" s="12"/>
      <c r="D138" s="12"/>
      <c r="E138" s="12"/>
    </row>
    <row r="139" spans="1:5" x14ac:dyDescent="0.35">
      <c r="B139" s="12"/>
      <c r="C139" s="12"/>
      <c r="D139" s="12"/>
      <c r="E139" s="12"/>
    </row>
    <row r="140" spans="1:5" x14ac:dyDescent="0.35">
      <c r="A140" s="21" t="s">
        <v>114</v>
      </c>
      <c r="B140" s="70"/>
      <c r="C140" s="70"/>
      <c r="D140" s="12"/>
      <c r="E140" s="12"/>
    </row>
    <row r="141" spans="1:5" x14ac:dyDescent="0.35">
      <c r="A141" s="76" t="s">
        <v>100</v>
      </c>
      <c r="B141" s="76" t="s">
        <v>101</v>
      </c>
      <c r="C141" s="76" t="s">
        <v>102</v>
      </c>
    </row>
    <row r="142" spans="1:5" x14ac:dyDescent="0.35">
      <c r="A142" s="35">
        <v>0.37931034482758619</v>
      </c>
      <c r="B142" s="35">
        <v>0.65853658536585369</v>
      </c>
      <c r="C142" s="35">
        <v>0.77272727272727271</v>
      </c>
    </row>
    <row r="143" spans="1:5" x14ac:dyDescent="0.35">
      <c r="A143" s="35">
        <v>1.2380952380952381</v>
      </c>
      <c r="B143" s="35">
        <v>0.84210526315789469</v>
      </c>
      <c r="C143" s="35">
        <v>0.48571428571428571</v>
      </c>
    </row>
    <row r="144" spans="1:5" x14ac:dyDescent="0.35">
      <c r="A144" s="35">
        <v>0.32</v>
      </c>
      <c r="B144" s="35">
        <v>0.62962962962962965</v>
      </c>
      <c r="C144" s="35">
        <v>1.0454545454545454</v>
      </c>
    </row>
    <row r="145" spans="1:3" x14ac:dyDescent="0.35">
      <c r="A145" s="35">
        <v>0.83870967741935487</v>
      </c>
      <c r="B145" s="35">
        <v>0.17391304347826086</v>
      </c>
      <c r="C145" s="35">
        <v>0.52173913043478259</v>
      </c>
    </row>
    <row r="146" spans="1:3" x14ac:dyDescent="0.35">
      <c r="A146" s="35">
        <v>0.7142857142857143</v>
      </c>
      <c r="B146" s="35">
        <v>0.8214285714285714</v>
      </c>
      <c r="C146" s="35">
        <v>0.53333333333333333</v>
      </c>
    </row>
    <row r="147" spans="1:3" x14ac:dyDescent="0.35">
      <c r="A147" s="35">
        <v>0.59259259259259256</v>
      </c>
      <c r="B147" s="35">
        <v>0.72</v>
      </c>
      <c r="C147" s="33">
        <v>0.95</v>
      </c>
    </row>
    <row r="148" spans="1:3" x14ac:dyDescent="0.35">
      <c r="A148" s="35">
        <v>0.90909090909090906</v>
      </c>
      <c r="B148" s="35">
        <v>0.57692307692307687</v>
      </c>
      <c r="C148" s="33"/>
    </row>
    <row r="149" spans="1:3" x14ac:dyDescent="0.35">
      <c r="A149" s="33"/>
      <c r="B149" s="35">
        <v>0.8571428571428571</v>
      </c>
      <c r="C149" s="33"/>
    </row>
    <row r="150" spans="1:3" x14ac:dyDescent="0.35">
      <c r="A150" s="33"/>
      <c r="B150" s="35">
        <v>0.40909090909090912</v>
      </c>
      <c r="C150" s="33"/>
    </row>
  </sheetData>
  <mergeCells count="24">
    <mergeCell ref="J1:K1"/>
    <mergeCell ref="L1:L2"/>
    <mergeCell ref="H1:I1"/>
    <mergeCell ref="A1:A2"/>
    <mergeCell ref="B1:B2"/>
    <mergeCell ref="C1:C2"/>
    <mergeCell ref="D1:D2"/>
    <mergeCell ref="F1:G1"/>
    <mergeCell ref="E1:E2"/>
    <mergeCell ref="A108:C108"/>
    <mergeCell ref="A125:C125"/>
    <mergeCell ref="A33:C33"/>
    <mergeCell ref="A31:L31"/>
    <mergeCell ref="A46:C46"/>
    <mergeCell ref="A93:B93"/>
    <mergeCell ref="A63:C63"/>
    <mergeCell ref="K99:K100"/>
    <mergeCell ref="K34:K35"/>
    <mergeCell ref="K36:K37"/>
    <mergeCell ref="K38:K39"/>
    <mergeCell ref="K95:K96"/>
    <mergeCell ref="K97:K98"/>
    <mergeCell ref="A92:L92"/>
    <mergeCell ref="A95:C9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6"/>
  <sheetViews>
    <sheetView topLeftCell="N1" zoomScale="115" zoomScaleNormal="115" workbookViewId="0">
      <selection activeCell="Z1" sqref="Z1:AE1"/>
    </sheetView>
  </sheetViews>
  <sheetFormatPr defaultColWidth="8.81640625" defaultRowHeight="14.5" x14ac:dyDescent="0.35"/>
  <cols>
    <col min="1" max="6" width="9" customWidth="1"/>
    <col min="12" max="12" width="9" customWidth="1"/>
    <col min="17" max="17" width="24.26953125" bestFit="1" customWidth="1"/>
    <col min="18" max="18" width="8.26953125" customWidth="1"/>
  </cols>
  <sheetData>
    <row r="1" spans="1:31" x14ac:dyDescent="0.35">
      <c r="A1" s="131" t="s">
        <v>47</v>
      </c>
      <c r="B1" s="131" t="s">
        <v>0</v>
      </c>
      <c r="C1" s="133" t="s">
        <v>36</v>
      </c>
      <c r="D1" s="133" t="s">
        <v>25</v>
      </c>
      <c r="E1" s="133" t="s">
        <v>43</v>
      </c>
      <c r="F1" s="128"/>
      <c r="G1" s="128" t="s">
        <v>81</v>
      </c>
      <c r="H1" s="129" t="s">
        <v>116</v>
      </c>
      <c r="I1" s="130"/>
      <c r="J1" s="129" t="s">
        <v>1</v>
      </c>
      <c r="K1" s="130"/>
      <c r="L1" s="129" t="s">
        <v>2</v>
      </c>
      <c r="M1" s="127"/>
      <c r="N1" s="127"/>
      <c r="O1" s="127"/>
      <c r="P1" s="130"/>
      <c r="Q1" s="106" t="s">
        <v>16</v>
      </c>
      <c r="R1" s="5"/>
      <c r="S1" s="127" t="s">
        <v>127</v>
      </c>
      <c r="T1" s="127"/>
      <c r="U1" s="127"/>
      <c r="V1" s="127"/>
      <c r="W1" s="127"/>
      <c r="X1" s="127"/>
      <c r="Z1" s="127" t="s">
        <v>132</v>
      </c>
      <c r="AA1" s="127"/>
      <c r="AB1" s="127"/>
      <c r="AC1" s="127"/>
      <c r="AD1" s="127"/>
      <c r="AE1" s="127"/>
    </row>
    <row r="2" spans="1:31" x14ac:dyDescent="0.35">
      <c r="A2" s="132"/>
      <c r="B2" s="132"/>
      <c r="C2" s="115"/>
      <c r="D2" s="115"/>
      <c r="E2" s="115"/>
      <c r="F2" s="108"/>
      <c r="G2" s="108"/>
      <c r="H2" s="1" t="s">
        <v>3</v>
      </c>
      <c r="I2" s="2" t="s">
        <v>4</v>
      </c>
      <c r="J2" s="1" t="s">
        <v>3</v>
      </c>
      <c r="K2" s="2" t="s">
        <v>4</v>
      </c>
      <c r="L2" s="1" t="s">
        <v>5</v>
      </c>
      <c r="M2" s="2" t="s">
        <v>6</v>
      </c>
      <c r="N2" s="2" t="s">
        <v>7</v>
      </c>
      <c r="O2" s="2" t="s">
        <v>8</v>
      </c>
      <c r="P2" s="2" t="s">
        <v>9</v>
      </c>
      <c r="Q2" s="106"/>
      <c r="R2" s="5"/>
      <c r="S2" s="21" t="s">
        <v>50</v>
      </c>
      <c r="T2" s="6" t="s">
        <v>35</v>
      </c>
      <c r="U2" s="6" t="str">
        <f>$N2</f>
        <v>System-Or</v>
      </c>
      <c r="V2" s="6" t="str">
        <f>$M2</f>
        <v>Wrong-Rep</v>
      </c>
      <c r="W2" s="6" t="str">
        <f>$L2</f>
        <v>Alignment</v>
      </c>
      <c r="X2" s="6" t="s">
        <v>35</v>
      </c>
      <c r="Z2" s="21" t="s">
        <v>50</v>
      </c>
      <c r="AA2" s="6" t="s">
        <v>35</v>
      </c>
      <c r="AB2" s="6" t="str">
        <f>$O2</f>
        <v>Omitted</v>
      </c>
      <c r="AC2" s="6" t="str">
        <f>$M2</f>
        <v>Wrong-Rep</v>
      </c>
      <c r="AD2" s="6" t="str">
        <f>$L2</f>
        <v>Alignment</v>
      </c>
      <c r="AE2" s="6" t="s">
        <v>35</v>
      </c>
    </row>
    <row r="3" spans="1:31" x14ac:dyDescent="0.35">
      <c r="A3" s="3">
        <f>'Raw-Data'!A3</f>
        <v>1</v>
      </c>
      <c r="B3" s="3" t="str">
        <f>'Raw-Data'!B3</f>
        <v>g01-us</v>
      </c>
      <c r="C3" s="3" t="str">
        <f>'Raw-Data'!C3</f>
        <v>S</v>
      </c>
      <c r="D3" s="3" t="str">
        <f>'Raw-Data'!D3</f>
        <v>Hos</v>
      </c>
      <c r="E3" s="3">
        <f>'Raw-Data'!E3</f>
        <v>77</v>
      </c>
      <c r="F3" s="3"/>
      <c r="G3" s="3" t="str">
        <f>'Raw-Data'!F3</f>
        <v>M</v>
      </c>
      <c r="H3" s="3">
        <f>'Raw-Data'!G3</f>
        <v>17</v>
      </c>
      <c r="I3" s="3">
        <f>'Raw-Data'!H3</f>
        <v>27</v>
      </c>
      <c r="J3" s="3">
        <f>'Raw-Data'!I3</f>
        <v>26</v>
      </c>
      <c r="K3" s="3">
        <f>'Raw-Data'!J3</f>
        <v>41</v>
      </c>
      <c r="L3" s="3">
        <f>'Raw-Data'!K3</f>
        <v>13</v>
      </c>
      <c r="M3" s="3">
        <f>'Raw-Data'!L3</f>
        <v>9</v>
      </c>
      <c r="N3" s="3">
        <f>'Raw-Data'!M3</f>
        <v>4</v>
      </c>
      <c r="O3" s="3">
        <f>'Raw-Data'!N3</f>
        <v>3</v>
      </c>
      <c r="P3" s="3">
        <f>'Raw-Data'!O3</f>
        <v>0</v>
      </c>
      <c r="Q3" s="3" t="str">
        <f>'Raw-Data'!P3</f>
        <v>Well explained</v>
      </c>
      <c r="R3" s="8"/>
      <c r="S3" t="str">
        <f t="shared" ref="S3:S26" si="0">$B3</f>
        <v>g01-us</v>
      </c>
      <c r="T3" s="7">
        <f>1-U3-V3</f>
        <v>0.5</v>
      </c>
      <c r="U3" s="19">
        <f>$N3/SUM($L3:$N3)</f>
        <v>0.15384615384615385</v>
      </c>
      <c r="V3" s="19">
        <f>$M3/SUM($L3:$N3)</f>
        <v>0.34615384615384615</v>
      </c>
      <c r="W3" s="20">
        <f>$L3/SUM($L3:$N3)</f>
        <v>0.5</v>
      </c>
      <c r="X3" s="7">
        <f t="shared" ref="X3" si="1">1-W3</f>
        <v>0.5</v>
      </c>
      <c r="Z3" t="str">
        <f t="shared" ref="Z3:Z26" si="2">$B3</f>
        <v>g01-us</v>
      </c>
      <c r="AA3" s="7">
        <f>1-AB3</f>
        <v>0.88</v>
      </c>
      <c r="AB3" s="19">
        <f t="shared" ref="AB3:AB26" si="3">$O3/($L3+$M3+$O3)</f>
        <v>0.12</v>
      </c>
      <c r="AC3" s="20">
        <f t="shared" ref="AC3:AC26" si="4">$M3/($L3+$M3+$O3)</f>
        <v>0.36</v>
      </c>
      <c r="AD3" s="20">
        <f t="shared" ref="AD3:AD26" si="5">$L3/($L3+$M3+$O3)</f>
        <v>0.52</v>
      </c>
      <c r="AE3" s="7">
        <f>1-AD3-AC3</f>
        <v>0.12</v>
      </c>
    </row>
    <row r="4" spans="1:31" x14ac:dyDescent="0.35">
      <c r="A4" s="3">
        <f>'Raw-Data'!A4</f>
        <v>2</v>
      </c>
      <c r="B4" s="3" t="str">
        <f>'Raw-Data'!B4</f>
        <v>g02-uc</v>
      </c>
      <c r="C4" s="3" t="str">
        <f>'Raw-Data'!C4</f>
        <v>C</v>
      </c>
      <c r="D4" s="3" t="str">
        <f>'Raw-Data'!D4</f>
        <v>Hos</v>
      </c>
      <c r="E4" s="3">
        <f>'Raw-Data'!E4</f>
        <v>73</v>
      </c>
      <c r="F4" s="3"/>
      <c r="G4" s="3" t="str">
        <f>'Raw-Data'!F4</f>
        <v>M</v>
      </c>
      <c r="H4" s="3">
        <f>'Raw-Data'!G4</f>
        <v>12</v>
      </c>
      <c r="I4" s="3">
        <f>'Raw-Data'!H4</f>
        <v>16</v>
      </c>
      <c r="J4" s="3">
        <f>'Raw-Data'!I4</f>
        <v>16</v>
      </c>
      <c r="K4" s="3">
        <f>'Raw-Data'!J4</f>
        <v>19</v>
      </c>
      <c r="L4" s="3">
        <f>'Raw-Data'!K4</f>
        <v>9</v>
      </c>
      <c r="M4" s="3">
        <f>'Raw-Data'!L4</f>
        <v>6</v>
      </c>
      <c r="N4" s="3">
        <f>'Raw-Data'!M4</f>
        <v>3</v>
      </c>
      <c r="O4" s="3">
        <f>'Raw-Data'!N4</f>
        <v>1</v>
      </c>
      <c r="P4" s="3">
        <f>'Raw-Data'!O4</f>
        <v>0</v>
      </c>
      <c r="Q4" s="3" t="str">
        <f>'Raw-Data'!P4</f>
        <v>Partially explained</v>
      </c>
      <c r="R4" s="8"/>
      <c r="S4" t="str">
        <f t="shared" si="0"/>
        <v>g02-uc</v>
      </c>
      <c r="T4" s="7">
        <f t="shared" ref="T4:T26" si="6">1-U4-V4</f>
        <v>0.5</v>
      </c>
      <c r="U4" s="19">
        <f t="shared" ref="U4:U26" si="7">$N4/SUM($L4:$N4)</f>
        <v>0.16666666666666666</v>
      </c>
      <c r="V4" s="19">
        <f t="shared" ref="V4:V26" si="8">$M4/SUM($L4:$N4)</f>
        <v>0.33333333333333331</v>
      </c>
      <c r="W4" s="20">
        <f t="shared" ref="W4:W26" si="9">$L4/SUM($L4:$N4)</f>
        <v>0.5</v>
      </c>
      <c r="X4" s="7">
        <f t="shared" ref="X4:X26" si="10">1-W4</f>
        <v>0.5</v>
      </c>
      <c r="Z4" t="str">
        <f t="shared" si="2"/>
        <v>g02-uc</v>
      </c>
      <c r="AA4" s="7">
        <f t="shared" ref="AA4:AA26" si="11">1-AB4</f>
        <v>0.9375</v>
      </c>
      <c r="AB4" s="19">
        <f t="shared" si="3"/>
        <v>6.25E-2</v>
      </c>
      <c r="AC4" s="20">
        <f t="shared" si="4"/>
        <v>0.375</v>
      </c>
      <c r="AD4" s="20">
        <f t="shared" si="5"/>
        <v>0.5625</v>
      </c>
      <c r="AE4" s="7">
        <f t="shared" ref="AE4:AE26" si="12">1-AD4-AC4</f>
        <v>6.25E-2</v>
      </c>
    </row>
    <row r="5" spans="1:31" x14ac:dyDescent="0.35">
      <c r="A5" s="3">
        <f>'Raw-Data'!A5</f>
        <v>3</v>
      </c>
      <c r="B5" s="3" t="str">
        <f>'Raw-Data'!B5</f>
        <v>g02-us</v>
      </c>
      <c r="C5" s="3" t="str">
        <f>'Raw-Data'!C5</f>
        <v>S</v>
      </c>
      <c r="D5" s="3" t="str">
        <f>'Raw-Data'!D5</f>
        <v>Hos</v>
      </c>
      <c r="E5" s="3">
        <f>'Raw-Data'!E5</f>
        <v>44</v>
      </c>
      <c r="F5" s="3"/>
      <c r="G5" s="3" t="str">
        <f>'Raw-Data'!F5</f>
        <v>L</v>
      </c>
      <c r="H5" s="3">
        <f>'Raw-Data'!G5</f>
        <v>8</v>
      </c>
      <c r="I5" s="3">
        <f>'Raw-Data'!H5</f>
        <v>11</v>
      </c>
      <c r="J5" s="3">
        <f>'Raw-Data'!I5</f>
        <v>22</v>
      </c>
      <c r="K5" s="3">
        <f>'Raw-Data'!J5</f>
        <v>29</v>
      </c>
      <c r="L5" s="3">
        <f>'Raw-Data'!K5</f>
        <v>8</v>
      </c>
      <c r="M5" s="3">
        <f>'Raw-Data'!L5</f>
        <v>8</v>
      </c>
      <c r="N5" s="3">
        <f>'Raw-Data'!M5</f>
        <v>0</v>
      </c>
      <c r="O5" s="3">
        <f>'Raw-Data'!N5</f>
        <v>6</v>
      </c>
      <c r="P5" s="3">
        <f>'Raw-Data'!O5</f>
        <v>0</v>
      </c>
      <c r="Q5" s="3" t="str">
        <f>'Raw-Data'!P5</f>
        <v>Partially explained</v>
      </c>
      <c r="R5" s="8"/>
      <c r="S5" t="str">
        <f t="shared" si="0"/>
        <v>g02-us</v>
      </c>
      <c r="T5" s="7">
        <f t="shared" si="6"/>
        <v>0.5</v>
      </c>
      <c r="U5" s="19">
        <f t="shared" si="7"/>
        <v>0</v>
      </c>
      <c r="V5" s="19">
        <f t="shared" si="8"/>
        <v>0.5</v>
      </c>
      <c r="W5" s="20">
        <f t="shared" si="9"/>
        <v>0.5</v>
      </c>
      <c r="X5" s="7">
        <f t="shared" si="10"/>
        <v>0.5</v>
      </c>
      <c r="Z5" t="str">
        <f t="shared" si="2"/>
        <v>g02-us</v>
      </c>
      <c r="AA5" s="7">
        <f t="shared" si="11"/>
        <v>0.72727272727272729</v>
      </c>
      <c r="AB5" s="19">
        <f t="shared" si="3"/>
        <v>0.27272727272727271</v>
      </c>
      <c r="AC5" s="20">
        <f t="shared" si="4"/>
        <v>0.36363636363636365</v>
      </c>
      <c r="AD5" s="20">
        <f t="shared" si="5"/>
        <v>0.36363636363636365</v>
      </c>
      <c r="AE5" s="7">
        <f t="shared" si="12"/>
        <v>0.27272727272727271</v>
      </c>
    </row>
    <row r="6" spans="1:31" x14ac:dyDescent="0.35">
      <c r="A6" s="3">
        <f>'Raw-Data'!A6</f>
        <v>4</v>
      </c>
      <c r="B6" s="3" t="str">
        <f>'Raw-Data'!B6</f>
        <v>g03-uc</v>
      </c>
      <c r="C6" s="3" t="str">
        <f>'Raw-Data'!C6</f>
        <v>C</v>
      </c>
      <c r="D6" s="3" t="str">
        <f>'Raw-Data'!D6</f>
        <v>IFA</v>
      </c>
      <c r="E6" s="3">
        <f>'Raw-Data'!E6</f>
        <v>95</v>
      </c>
      <c r="F6" s="3"/>
      <c r="G6" s="3" t="str">
        <f>'Raw-Data'!F6</f>
        <v>H</v>
      </c>
      <c r="H6" s="3">
        <f>'Raw-Data'!G6</f>
        <v>16</v>
      </c>
      <c r="I6" s="3">
        <f>'Raw-Data'!H6</f>
        <v>17</v>
      </c>
      <c r="J6" s="3">
        <f>'Raw-Data'!I6</f>
        <v>19</v>
      </c>
      <c r="K6" s="3">
        <f>'Raw-Data'!J6</f>
        <v>22</v>
      </c>
      <c r="L6" s="3">
        <f>'Raw-Data'!K6</f>
        <v>13</v>
      </c>
      <c r="M6" s="3">
        <f>'Raw-Data'!L6</f>
        <v>2</v>
      </c>
      <c r="N6" s="3">
        <f>'Raw-Data'!M6</f>
        <v>0</v>
      </c>
      <c r="O6" s="3">
        <f>'Raw-Data'!N6</f>
        <v>3</v>
      </c>
      <c r="P6" s="3">
        <f>'Raw-Data'!O6</f>
        <v>0</v>
      </c>
      <c r="Q6" s="3" t="str">
        <f>'Raw-Data'!P6</f>
        <v>Not present</v>
      </c>
      <c r="R6" s="8"/>
      <c r="S6" t="str">
        <f t="shared" si="0"/>
        <v>g03-uc</v>
      </c>
      <c r="T6" s="7">
        <f t="shared" si="6"/>
        <v>0.8666666666666667</v>
      </c>
      <c r="U6" s="19">
        <f t="shared" si="7"/>
        <v>0</v>
      </c>
      <c r="V6" s="19">
        <f t="shared" si="8"/>
        <v>0.13333333333333333</v>
      </c>
      <c r="W6" s="20">
        <f t="shared" si="9"/>
        <v>0.8666666666666667</v>
      </c>
      <c r="X6" s="7">
        <f t="shared" si="10"/>
        <v>0.1333333333333333</v>
      </c>
      <c r="Z6" t="str">
        <f t="shared" si="2"/>
        <v>g03-uc</v>
      </c>
      <c r="AA6" s="7">
        <f t="shared" si="11"/>
        <v>0.83333333333333337</v>
      </c>
      <c r="AB6" s="19">
        <f t="shared" si="3"/>
        <v>0.16666666666666666</v>
      </c>
      <c r="AC6" s="20">
        <f t="shared" si="4"/>
        <v>0.1111111111111111</v>
      </c>
      <c r="AD6" s="20">
        <f t="shared" si="5"/>
        <v>0.72222222222222221</v>
      </c>
      <c r="AE6" s="7">
        <f t="shared" si="12"/>
        <v>0.16666666666666669</v>
      </c>
    </row>
    <row r="7" spans="1:31" x14ac:dyDescent="0.35">
      <c r="A7" s="3">
        <f>'Raw-Data'!A7</f>
        <v>5</v>
      </c>
      <c r="B7" s="3" t="str">
        <f>'Raw-Data'!B7</f>
        <v>g04-uc</v>
      </c>
      <c r="C7" s="3" t="str">
        <f>'Raw-Data'!C7</f>
        <v>C</v>
      </c>
      <c r="D7" s="3" t="str">
        <f>'Raw-Data'!D7</f>
        <v>Sim</v>
      </c>
      <c r="E7" s="3">
        <f>'Raw-Data'!E7</f>
        <v>0</v>
      </c>
      <c r="F7" s="3"/>
      <c r="G7" s="3" t="str">
        <f>'Raw-Data'!F7</f>
        <v/>
      </c>
      <c r="H7" s="3">
        <f>'Raw-Data'!G7</f>
        <v>11</v>
      </c>
      <c r="I7" s="3">
        <f>'Raw-Data'!H7</f>
        <v>11</v>
      </c>
      <c r="J7" s="3">
        <f>'Raw-Data'!I7</f>
        <v>19</v>
      </c>
      <c r="K7" s="3">
        <f>'Raw-Data'!J7</f>
        <v>17</v>
      </c>
      <c r="L7" s="3">
        <f>'Raw-Data'!K7</f>
        <v>6</v>
      </c>
      <c r="M7" s="3">
        <f>'Raw-Data'!L7</f>
        <v>1</v>
      </c>
      <c r="N7" s="3">
        <f>'Raw-Data'!M7</f>
        <v>2</v>
      </c>
      <c r="O7" s="3">
        <f>'Raw-Data'!N7</f>
        <v>11</v>
      </c>
      <c r="P7" s="3">
        <f>'Raw-Data'!O7</f>
        <v>3</v>
      </c>
      <c r="Q7" s="3" t="str">
        <f>'Raw-Data'!P7</f>
        <v>Not present</v>
      </c>
      <c r="R7" s="8"/>
      <c r="S7" t="str">
        <f t="shared" si="0"/>
        <v>g04-uc</v>
      </c>
      <c r="T7" s="7">
        <f t="shared" si="6"/>
        <v>0.66666666666666674</v>
      </c>
      <c r="U7" s="19">
        <f t="shared" si="7"/>
        <v>0.22222222222222221</v>
      </c>
      <c r="V7" s="19">
        <f t="shared" si="8"/>
        <v>0.1111111111111111</v>
      </c>
      <c r="W7" s="20">
        <f t="shared" si="9"/>
        <v>0.66666666666666663</v>
      </c>
      <c r="X7" s="7">
        <f t="shared" si="10"/>
        <v>0.33333333333333337</v>
      </c>
      <c r="Z7" t="str">
        <f t="shared" si="2"/>
        <v>g04-uc</v>
      </c>
      <c r="AA7" s="7">
        <f t="shared" si="11"/>
        <v>0.38888888888888884</v>
      </c>
      <c r="AB7" s="19">
        <f t="shared" si="3"/>
        <v>0.61111111111111116</v>
      </c>
      <c r="AC7" s="20">
        <f t="shared" si="4"/>
        <v>5.5555555555555552E-2</v>
      </c>
      <c r="AD7" s="20">
        <f t="shared" si="5"/>
        <v>0.33333333333333331</v>
      </c>
      <c r="AE7" s="7">
        <f t="shared" si="12"/>
        <v>0.61111111111111116</v>
      </c>
    </row>
    <row r="8" spans="1:31" x14ac:dyDescent="0.35">
      <c r="A8" s="3">
        <f>'Raw-Data'!A8</f>
        <v>6</v>
      </c>
      <c r="B8" s="3" t="str">
        <f>'Raw-Data'!B8</f>
        <v>g04-us</v>
      </c>
      <c r="C8" s="3" t="str">
        <f>'Raw-Data'!C8</f>
        <v>S</v>
      </c>
      <c r="D8" s="3" t="str">
        <f>'Raw-Data'!D8</f>
        <v>Sim</v>
      </c>
      <c r="E8" s="3">
        <f>'Raw-Data'!E8</f>
        <v>61</v>
      </c>
      <c r="F8" s="3"/>
      <c r="G8" s="3" t="str">
        <f>'Raw-Data'!F8</f>
        <v>L</v>
      </c>
      <c r="H8" s="3">
        <f>'Raw-Data'!G8</f>
        <v>21</v>
      </c>
      <c r="I8" s="3">
        <f>'Raw-Data'!H8</f>
        <v>26</v>
      </c>
      <c r="J8" s="3">
        <f>'Raw-Data'!I8</f>
        <v>22</v>
      </c>
      <c r="K8" s="3">
        <f>'Raw-Data'!J8</f>
        <v>21</v>
      </c>
      <c r="L8" s="3">
        <f>'Raw-Data'!K8</f>
        <v>11</v>
      </c>
      <c r="M8" s="3">
        <f>'Raw-Data'!L8</f>
        <v>4</v>
      </c>
      <c r="N8" s="3">
        <f>'Raw-Data'!M8</f>
        <v>0</v>
      </c>
      <c r="O8" s="3">
        <f>'Raw-Data'!N8</f>
        <v>6</v>
      </c>
      <c r="P8" s="3">
        <f>'Raw-Data'!O8</f>
        <v>10</v>
      </c>
      <c r="Q8" s="3" t="str">
        <f>'Raw-Data'!P8</f>
        <v>Partially explained</v>
      </c>
      <c r="R8" s="8"/>
      <c r="S8" t="str">
        <f t="shared" si="0"/>
        <v>g04-us</v>
      </c>
      <c r="T8" s="7">
        <f t="shared" si="6"/>
        <v>0.73333333333333339</v>
      </c>
      <c r="U8" s="19">
        <f t="shared" si="7"/>
        <v>0</v>
      </c>
      <c r="V8" s="19">
        <f t="shared" si="8"/>
        <v>0.26666666666666666</v>
      </c>
      <c r="W8" s="20">
        <f t="shared" si="9"/>
        <v>0.73333333333333328</v>
      </c>
      <c r="X8" s="7">
        <f t="shared" si="10"/>
        <v>0.26666666666666672</v>
      </c>
      <c r="Z8" t="str">
        <f t="shared" si="2"/>
        <v>g04-us</v>
      </c>
      <c r="AA8" s="7">
        <f t="shared" si="11"/>
        <v>0.7142857142857143</v>
      </c>
      <c r="AB8" s="19">
        <f t="shared" si="3"/>
        <v>0.2857142857142857</v>
      </c>
      <c r="AC8" s="20">
        <f t="shared" si="4"/>
        <v>0.19047619047619047</v>
      </c>
      <c r="AD8" s="20">
        <f t="shared" si="5"/>
        <v>0.52380952380952384</v>
      </c>
      <c r="AE8" s="7">
        <f t="shared" si="12"/>
        <v>0.2857142857142857</v>
      </c>
    </row>
    <row r="9" spans="1:31" x14ac:dyDescent="0.35">
      <c r="A9" s="3">
        <f>'Raw-Data'!A9</f>
        <v>7</v>
      </c>
      <c r="B9" s="3" t="str">
        <f>'Raw-Data'!B9</f>
        <v>g05-uc</v>
      </c>
      <c r="C9" s="3" t="str">
        <f>'Raw-Data'!C9</f>
        <v>C</v>
      </c>
      <c r="D9" s="3" t="str">
        <f>'Raw-Data'!D9</f>
        <v>IFA</v>
      </c>
      <c r="E9" s="3">
        <f>'Raw-Data'!E9</f>
        <v>87</v>
      </c>
      <c r="F9" s="3"/>
      <c r="G9" s="3" t="str">
        <f>'Raw-Data'!F9</f>
        <v>H</v>
      </c>
      <c r="H9" s="3">
        <f>'Raw-Data'!G9</f>
        <v>12</v>
      </c>
      <c r="I9" s="3">
        <f>'Raw-Data'!H9</f>
        <v>17</v>
      </c>
      <c r="J9" s="3">
        <f>'Raw-Data'!I9</f>
        <v>21</v>
      </c>
      <c r="K9" s="3">
        <f>'Raw-Data'!J9</f>
        <v>35</v>
      </c>
      <c r="L9" s="3">
        <f>'Raw-Data'!K9</f>
        <v>8</v>
      </c>
      <c r="M9" s="3">
        <f>'Raw-Data'!L9</f>
        <v>8</v>
      </c>
      <c r="N9" s="3">
        <f>'Raw-Data'!M9</f>
        <v>1</v>
      </c>
      <c r="O9" s="3">
        <f>'Raw-Data'!N9</f>
        <v>1</v>
      </c>
      <c r="P9" s="3">
        <f>'Raw-Data'!O9</f>
        <v>0</v>
      </c>
      <c r="Q9" s="3" t="str">
        <f>'Raw-Data'!P9</f>
        <v>Not present</v>
      </c>
      <c r="R9" s="8"/>
      <c r="S9" t="str">
        <f t="shared" si="0"/>
        <v>g05-uc</v>
      </c>
      <c r="T9" s="7">
        <f t="shared" si="6"/>
        <v>0.47058823529411764</v>
      </c>
      <c r="U9" s="19">
        <f t="shared" si="7"/>
        <v>5.8823529411764705E-2</v>
      </c>
      <c r="V9" s="19">
        <f t="shared" si="8"/>
        <v>0.47058823529411764</v>
      </c>
      <c r="W9" s="20">
        <f t="shared" si="9"/>
        <v>0.47058823529411764</v>
      </c>
      <c r="X9" s="7">
        <f t="shared" si="10"/>
        <v>0.52941176470588236</v>
      </c>
      <c r="Z9" t="str">
        <f t="shared" si="2"/>
        <v>g05-uc</v>
      </c>
      <c r="AA9" s="7">
        <f t="shared" si="11"/>
        <v>0.94117647058823528</v>
      </c>
      <c r="AB9" s="19">
        <f t="shared" si="3"/>
        <v>5.8823529411764705E-2</v>
      </c>
      <c r="AC9" s="20">
        <f t="shared" si="4"/>
        <v>0.47058823529411764</v>
      </c>
      <c r="AD9" s="20">
        <f t="shared" si="5"/>
        <v>0.47058823529411764</v>
      </c>
      <c r="AE9" s="7">
        <f t="shared" si="12"/>
        <v>5.8823529411764719E-2</v>
      </c>
    </row>
    <row r="10" spans="1:31" x14ac:dyDescent="0.35">
      <c r="A10" s="3">
        <f>'Raw-Data'!A10</f>
        <v>8</v>
      </c>
      <c r="B10" s="3" t="str">
        <f>'Raw-Data'!B10</f>
        <v>g05-us</v>
      </c>
      <c r="C10" s="3" t="str">
        <f>'Raw-Data'!C10</f>
        <v>S</v>
      </c>
      <c r="D10" s="3" t="str">
        <f>'Raw-Data'!D10</f>
        <v>IFA</v>
      </c>
      <c r="E10" s="3">
        <f>'Raw-Data'!E10</f>
        <v>81</v>
      </c>
      <c r="F10" s="3"/>
      <c r="G10" s="3" t="str">
        <f>'Raw-Data'!F10</f>
        <v>H</v>
      </c>
      <c r="H10" s="3">
        <f>'Raw-Data'!G10</f>
        <v>15</v>
      </c>
      <c r="I10" s="3">
        <f>'Raw-Data'!H10</f>
        <v>23</v>
      </c>
      <c r="J10" s="3">
        <f>'Raw-Data'!I10</f>
        <v>20</v>
      </c>
      <c r="K10" s="3">
        <f>'Raw-Data'!J10</f>
        <v>22</v>
      </c>
      <c r="L10" s="3">
        <f>'Raw-Data'!K10</f>
        <v>9</v>
      </c>
      <c r="M10" s="3">
        <f>'Raw-Data'!L10</f>
        <v>1</v>
      </c>
      <c r="N10" s="3">
        <f>'Raw-Data'!M10</f>
        <v>4</v>
      </c>
      <c r="O10" s="3">
        <f>'Raw-Data'!N10</f>
        <v>10</v>
      </c>
      <c r="P10" s="3">
        <f>'Raw-Data'!O10</f>
        <v>1</v>
      </c>
      <c r="Q10" s="3" t="str">
        <f>'Raw-Data'!P10</f>
        <v>Partially explained</v>
      </c>
      <c r="R10" s="8"/>
      <c r="S10" t="str">
        <f t="shared" si="0"/>
        <v>g05-us</v>
      </c>
      <c r="T10" s="7">
        <f t="shared" si="6"/>
        <v>0.6428571428571429</v>
      </c>
      <c r="U10" s="19">
        <f t="shared" si="7"/>
        <v>0.2857142857142857</v>
      </c>
      <c r="V10" s="19">
        <f t="shared" si="8"/>
        <v>7.1428571428571425E-2</v>
      </c>
      <c r="W10" s="20">
        <f t="shared" si="9"/>
        <v>0.6428571428571429</v>
      </c>
      <c r="X10" s="7">
        <f t="shared" si="10"/>
        <v>0.3571428571428571</v>
      </c>
      <c r="Z10" t="str">
        <f t="shared" si="2"/>
        <v>g05-us</v>
      </c>
      <c r="AA10" s="7">
        <f t="shared" si="11"/>
        <v>0.5</v>
      </c>
      <c r="AB10" s="19">
        <f t="shared" si="3"/>
        <v>0.5</v>
      </c>
      <c r="AC10" s="20">
        <f t="shared" si="4"/>
        <v>0.05</v>
      </c>
      <c r="AD10" s="20">
        <f t="shared" si="5"/>
        <v>0.45</v>
      </c>
      <c r="AE10" s="7">
        <f t="shared" si="12"/>
        <v>0.5</v>
      </c>
    </row>
    <row r="11" spans="1:31" x14ac:dyDescent="0.35">
      <c r="A11" s="3">
        <f>'Raw-Data'!A11</f>
        <v>9</v>
      </c>
      <c r="B11" s="3" t="str">
        <f>'Raw-Data'!B11</f>
        <v>g06-uc</v>
      </c>
      <c r="C11" s="3" t="str">
        <f>'Raw-Data'!C11</f>
        <v>C</v>
      </c>
      <c r="D11" s="3" t="str">
        <f>'Raw-Data'!D11</f>
        <v>Hos</v>
      </c>
      <c r="E11" s="3">
        <f>'Raw-Data'!E11</f>
        <v>80</v>
      </c>
      <c r="F11" s="3"/>
      <c r="G11" s="3" t="str">
        <f>'Raw-Data'!F11</f>
        <v>H</v>
      </c>
      <c r="H11" s="3">
        <f>'Raw-Data'!G11</f>
        <v>11</v>
      </c>
      <c r="I11" s="3">
        <f>'Raw-Data'!H11</f>
        <v>12</v>
      </c>
      <c r="J11" s="3">
        <f>'Raw-Data'!I11</f>
        <v>16</v>
      </c>
      <c r="K11" s="3">
        <f>'Raw-Data'!J11</f>
        <v>23</v>
      </c>
      <c r="L11" s="3">
        <f>'Raw-Data'!K11</f>
        <v>9</v>
      </c>
      <c r="M11" s="3">
        <f>'Raw-Data'!L11</f>
        <v>1</v>
      </c>
      <c r="N11" s="3">
        <f>'Raw-Data'!M11</f>
        <v>1</v>
      </c>
      <c r="O11" s="3">
        <f>'Raw-Data'!N11</f>
        <v>5</v>
      </c>
      <c r="P11" s="3">
        <f>'Raw-Data'!O11</f>
        <v>2</v>
      </c>
      <c r="Q11" s="3" t="str">
        <f>'Raw-Data'!P11</f>
        <v>Partially explained</v>
      </c>
      <c r="R11" s="8"/>
      <c r="S11" t="str">
        <f t="shared" si="0"/>
        <v>g06-uc</v>
      </c>
      <c r="T11" s="7">
        <f t="shared" si="6"/>
        <v>0.81818181818181812</v>
      </c>
      <c r="U11" s="19">
        <f t="shared" si="7"/>
        <v>9.0909090909090912E-2</v>
      </c>
      <c r="V11" s="19">
        <f t="shared" si="8"/>
        <v>9.0909090909090912E-2</v>
      </c>
      <c r="W11" s="20">
        <f t="shared" si="9"/>
        <v>0.81818181818181823</v>
      </c>
      <c r="X11" s="7">
        <f t="shared" si="10"/>
        <v>0.18181818181818177</v>
      </c>
      <c r="Z11" t="str">
        <f t="shared" si="2"/>
        <v>g06-uc</v>
      </c>
      <c r="AA11" s="7">
        <f t="shared" si="11"/>
        <v>0.66666666666666674</v>
      </c>
      <c r="AB11" s="19">
        <f t="shared" si="3"/>
        <v>0.33333333333333331</v>
      </c>
      <c r="AC11" s="20">
        <f t="shared" si="4"/>
        <v>6.6666666666666666E-2</v>
      </c>
      <c r="AD11" s="20">
        <f t="shared" si="5"/>
        <v>0.6</v>
      </c>
      <c r="AE11" s="7">
        <f t="shared" si="12"/>
        <v>0.33333333333333337</v>
      </c>
    </row>
    <row r="12" spans="1:31" x14ac:dyDescent="0.35">
      <c r="A12" s="3">
        <f>'Raw-Data'!A12</f>
        <v>10</v>
      </c>
      <c r="B12" s="3" t="str">
        <f>'Raw-Data'!B12</f>
        <v>g06-us</v>
      </c>
      <c r="C12" s="3" t="str">
        <f>'Raw-Data'!C12</f>
        <v>S</v>
      </c>
      <c r="D12" s="3" t="str">
        <f>'Raw-Data'!D12</f>
        <v>Hos</v>
      </c>
      <c r="E12" s="3">
        <f>'Raw-Data'!E12</f>
        <v>80</v>
      </c>
      <c r="F12" s="3"/>
      <c r="G12" s="3" t="str">
        <f>'Raw-Data'!F12</f>
        <v>H</v>
      </c>
      <c r="H12" s="3">
        <f>'Raw-Data'!G12</f>
        <v>14</v>
      </c>
      <c r="I12" s="3">
        <f>'Raw-Data'!H12</f>
        <v>16</v>
      </c>
      <c r="J12" s="3">
        <f>'Raw-Data'!I12</f>
        <v>20</v>
      </c>
      <c r="K12" s="3">
        <f>'Raw-Data'!J12</f>
        <v>30</v>
      </c>
      <c r="L12" s="3">
        <f>'Raw-Data'!K12</f>
        <v>12</v>
      </c>
      <c r="M12" s="3">
        <f>'Raw-Data'!L12</f>
        <v>3</v>
      </c>
      <c r="N12" s="3">
        <f>'Raw-Data'!M12</f>
        <v>0</v>
      </c>
      <c r="O12" s="3">
        <f>'Raw-Data'!N12</f>
        <v>7</v>
      </c>
      <c r="P12" s="3">
        <f>'Raw-Data'!O12</f>
        <v>0</v>
      </c>
      <c r="Q12" s="3" t="str">
        <f>'Raw-Data'!P12</f>
        <v>Partially explained</v>
      </c>
      <c r="R12" s="8"/>
      <c r="S12" t="str">
        <f t="shared" si="0"/>
        <v>g06-us</v>
      </c>
      <c r="T12" s="7">
        <f t="shared" si="6"/>
        <v>0.8</v>
      </c>
      <c r="U12" s="19">
        <f t="shared" si="7"/>
        <v>0</v>
      </c>
      <c r="V12" s="19">
        <f t="shared" si="8"/>
        <v>0.2</v>
      </c>
      <c r="W12" s="20">
        <f t="shared" si="9"/>
        <v>0.8</v>
      </c>
      <c r="X12" s="7">
        <f t="shared" si="10"/>
        <v>0.19999999999999996</v>
      </c>
      <c r="Z12" t="str">
        <f t="shared" si="2"/>
        <v>g06-us</v>
      </c>
      <c r="AA12" s="7">
        <f t="shared" si="11"/>
        <v>0.68181818181818188</v>
      </c>
      <c r="AB12" s="19">
        <f t="shared" si="3"/>
        <v>0.31818181818181818</v>
      </c>
      <c r="AC12" s="20">
        <f t="shared" si="4"/>
        <v>0.13636363636363635</v>
      </c>
      <c r="AD12" s="20">
        <f t="shared" si="5"/>
        <v>0.54545454545454541</v>
      </c>
      <c r="AE12" s="7">
        <f t="shared" si="12"/>
        <v>0.31818181818181823</v>
      </c>
    </row>
    <row r="13" spans="1:31" x14ac:dyDescent="0.35">
      <c r="A13" s="3">
        <f>'Raw-Data'!A13</f>
        <v>11</v>
      </c>
      <c r="B13" s="3" t="str">
        <f>'Raw-Data'!B13</f>
        <v>g07-uc</v>
      </c>
      <c r="C13" s="3" t="str">
        <f>'Raw-Data'!C13</f>
        <v>C</v>
      </c>
      <c r="D13" s="3" t="str">
        <f>'Raw-Data'!D13</f>
        <v>Sim</v>
      </c>
      <c r="E13" s="3">
        <f>'Raw-Data'!E13</f>
        <v>55</v>
      </c>
      <c r="F13" s="3"/>
      <c r="G13" s="3" t="str">
        <f>'Raw-Data'!F13</f>
        <v>L</v>
      </c>
      <c r="H13" s="3">
        <f>'Raw-Data'!G13</f>
        <v>9</v>
      </c>
      <c r="I13" s="3">
        <f>'Raw-Data'!H13</f>
        <v>8</v>
      </c>
      <c r="J13" s="3">
        <f>'Raw-Data'!I13</f>
        <v>24</v>
      </c>
      <c r="K13" s="3">
        <f>'Raw-Data'!J13</f>
        <v>25</v>
      </c>
      <c r="L13" s="3">
        <f>'Raw-Data'!K13</f>
        <v>5</v>
      </c>
      <c r="M13" s="3">
        <f>'Raw-Data'!L13</f>
        <v>6</v>
      </c>
      <c r="N13" s="3">
        <f>'Raw-Data'!M13</f>
        <v>1</v>
      </c>
      <c r="O13" s="3">
        <f>'Raw-Data'!N13</f>
        <v>12</v>
      </c>
      <c r="P13" s="3">
        <f>'Raw-Data'!O13</f>
        <v>2</v>
      </c>
      <c r="Q13" s="3" t="str">
        <f>'Raw-Data'!P13</f>
        <v>Partially explained</v>
      </c>
      <c r="R13" s="8"/>
      <c r="S13" t="str">
        <f t="shared" si="0"/>
        <v>g07-uc</v>
      </c>
      <c r="T13" s="7">
        <f t="shared" si="6"/>
        <v>0.41666666666666663</v>
      </c>
      <c r="U13" s="19">
        <f t="shared" si="7"/>
        <v>8.3333333333333329E-2</v>
      </c>
      <c r="V13" s="19">
        <f t="shared" si="8"/>
        <v>0.5</v>
      </c>
      <c r="W13" s="20">
        <f t="shared" si="9"/>
        <v>0.41666666666666669</v>
      </c>
      <c r="X13" s="7">
        <f t="shared" si="10"/>
        <v>0.58333333333333326</v>
      </c>
      <c r="Z13" t="str">
        <f t="shared" si="2"/>
        <v>g07-uc</v>
      </c>
      <c r="AA13" s="7">
        <f t="shared" si="11"/>
        <v>0.47826086956521741</v>
      </c>
      <c r="AB13" s="19">
        <f t="shared" si="3"/>
        <v>0.52173913043478259</v>
      </c>
      <c r="AC13" s="20">
        <f t="shared" si="4"/>
        <v>0.2608695652173913</v>
      </c>
      <c r="AD13" s="20">
        <f t="shared" si="5"/>
        <v>0.21739130434782608</v>
      </c>
      <c r="AE13" s="7">
        <f t="shared" si="12"/>
        <v>0.52173913043478271</v>
      </c>
    </row>
    <row r="14" spans="1:31" x14ac:dyDescent="0.35">
      <c r="A14" s="3">
        <f>'Raw-Data'!A14</f>
        <v>12</v>
      </c>
      <c r="B14" s="3" t="str">
        <f>'Raw-Data'!B14</f>
        <v>g08-uc</v>
      </c>
      <c r="C14" s="3" t="str">
        <f>'Raw-Data'!C14</f>
        <v>C</v>
      </c>
      <c r="D14" s="3" t="str">
        <f>'Raw-Data'!D14</f>
        <v>IFA</v>
      </c>
      <c r="E14" s="3">
        <f>'Raw-Data'!E14</f>
        <v>36</v>
      </c>
      <c r="F14" s="3"/>
      <c r="G14" s="3" t="str">
        <f>'Raw-Data'!F14</f>
        <v>L</v>
      </c>
      <c r="H14" s="3">
        <f>'Raw-Data'!G14</f>
        <v>17</v>
      </c>
      <c r="I14" s="3">
        <f>'Raw-Data'!H14</f>
        <v>26</v>
      </c>
      <c r="J14" s="3">
        <f>'Raw-Data'!I14</f>
        <v>27</v>
      </c>
      <c r="K14" s="3">
        <f>'Raw-Data'!J14</f>
        <v>31</v>
      </c>
      <c r="L14" s="3">
        <f>'Raw-Data'!K14</f>
        <v>11</v>
      </c>
      <c r="M14" s="3">
        <f>'Raw-Data'!L14</f>
        <v>7</v>
      </c>
      <c r="N14" s="3">
        <f>'Raw-Data'!M14</f>
        <v>2</v>
      </c>
      <c r="O14" s="3">
        <f>'Raw-Data'!N14</f>
        <v>5</v>
      </c>
      <c r="P14" s="3">
        <f>'Raw-Data'!O14</f>
        <v>0</v>
      </c>
      <c r="Q14" s="3" t="str">
        <f>'Raw-Data'!P14</f>
        <v>Not present</v>
      </c>
      <c r="R14" s="8"/>
      <c r="S14" t="str">
        <f t="shared" si="0"/>
        <v>g08-uc</v>
      </c>
      <c r="T14" s="7">
        <f t="shared" si="6"/>
        <v>0.55000000000000004</v>
      </c>
      <c r="U14" s="19">
        <f t="shared" si="7"/>
        <v>0.1</v>
      </c>
      <c r="V14" s="19">
        <f t="shared" si="8"/>
        <v>0.35</v>
      </c>
      <c r="W14" s="20">
        <f t="shared" si="9"/>
        <v>0.55000000000000004</v>
      </c>
      <c r="X14" s="7">
        <f t="shared" si="10"/>
        <v>0.44999999999999996</v>
      </c>
      <c r="Z14" t="str">
        <f t="shared" si="2"/>
        <v>g08-uc</v>
      </c>
      <c r="AA14" s="7">
        <f t="shared" si="11"/>
        <v>0.78260869565217395</v>
      </c>
      <c r="AB14" s="19">
        <f t="shared" si="3"/>
        <v>0.21739130434782608</v>
      </c>
      <c r="AC14" s="20">
        <f t="shared" si="4"/>
        <v>0.30434782608695654</v>
      </c>
      <c r="AD14" s="20">
        <f t="shared" si="5"/>
        <v>0.47826086956521741</v>
      </c>
      <c r="AE14" s="7">
        <f t="shared" si="12"/>
        <v>0.21739130434782605</v>
      </c>
    </row>
    <row r="15" spans="1:31" x14ac:dyDescent="0.35">
      <c r="A15" s="3">
        <f>'Raw-Data'!A15</f>
        <v>13</v>
      </c>
      <c r="B15" s="3" t="str">
        <f>'Raw-Data'!B15</f>
        <v>g08-us</v>
      </c>
      <c r="C15" s="3" t="str">
        <f>'Raw-Data'!C15</f>
        <v>S</v>
      </c>
      <c r="D15" s="3" t="str">
        <f>'Raw-Data'!D15</f>
        <v>IFA</v>
      </c>
      <c r="E15" s="3">
        <f>'Raw-Data'!E15</f>
        <v>79</v>
      </c>
      <c r="F15" s="3"/>
      <c r="G15" s="3" t="str">
        <f>'Raw-Data'!F15</f>
        <v>M</v>
      </c>
      <c r="H15" s="3">
        <f>'Raw-Data'!G15</f>
        <v>12</v>
      </c>
      <c r="I15" s="3">
        <f>'Raw-Data'!H15</f>
        <v>17</v>
      </c>
      <c r="J15" s="3">
        <f>'Raw-Data'!I15</f>
        <v>22</v>
      </c>
      <c r="K15" s="3">
        <f>'Raw-Data'!J15</f>
        <v>27</v>
      </c>
      <c r="L15" s="3">
        <f>'Raw-Data'!K15</f>
        <v>11</v>
      </c>
      <c r="M15" s="3">
        <f>'Raw-Data'!L15</f>
        <v>2</v>
      </c>
      <c r="N15" s="3">
        <f>'Raw-Data'!M15</f>
        <v>1</v>
      </c>
      <c r="O15" s="3">
        <f>'Raw-Data'!N15</f>
        <v>8</v>
      </c>
      <c r="P15" s="3">
        <f>'Raw-Data'!O15</f>
        <v>0</v>
      </c>
      <c r="Q15" s="3" t="str">
        <f>'Raw-Data'!P15</f>
        <v>Partially explained</v>
      </c>
      <c r="R15" s="8"/>
      <c r="S15" t="str">
        <f t="shared" si="0"/>
        <v>g08-us</v>
      </c>
      <c r="T15" s="7">
        <f t="shared" si="6"/>
        <v>0.78571428571428581</v>
      </c>
      <c r="U15" s="19">
        <f t="shared" si="7"/>
        <v>7.1428571428571425E-2</v>
      </c>
      <c r="V15" s="19">
        <f t="shared" si="8"/>
        <v>0.14285714285714285</v>
      </c>
      <c r="W15" s="20">
        <f t="shared" si="9"/>
        <v>0.7857142857142857</v>
      </c>
      <c r="X15" s="7">
        <f t="shared" si="10"/>
        <v>0.2142857142857143</v>
      </c>
      <c r="Z15" t="str">
        <f t="shared" si="2"/>
        <v>g08-us</v>
      </c>
      <c r="AA15" s="7">
        <f t="shared" si="11"/>
        <v>0.61904761904761907</v>
      </c>
      <c r="AB15" s="19">
        <f t="shared" si="3"/>
        <v>0.38095238095238093</v>
      </c>
      <c r="AC15" s="20">
        <f t="shared" si="4"/>
        <v>9.5238095238095233E-2</v>
      </c>
      <c r="AD15" s="20">
        <f t="shared" si="5"/>
        <v>0.52380952380952384</v>
      </c>
      <c r="AE15" s="7">
        <f t="shared" si="12"/>
        <v>0.38095238095238093</v>
      </c>
    </row>
    <row r="16" spans="1:31" x14ac:dyDescent="0.35">
      <c r="A16" s="3">
        <f>'Raw-Data'!A16</f>
        <v>14</v>
      </c>
      <c r="B16" s="3" t="str">
        <f>'Raw-Data'!B16</f>
        <v>g09-uc</v>
      </c>
      <c r="C16" s="3" t="str">
        <f>'Raw-Data'!C16</f>
        <v>C</v>
      </c>
      <c r="D16" s="3" t="str">
        <f>'Raw-Data'!D16</f>
        <v>Sim</v>
      </c>
      <c r="E16" s="3">
        <f>'Raw-Data'!E16</f>
        <v>80</v>
      </c>
      <c r="F16" s="3"/>
      <c r="G16" s="3" t="str">
        <f>'Raw-Data'!F16</f>
        <v>H</v>
      </c>
      <c r="H16" s="3">
        <f>'Raw-Data'!G16</f>
        <v>17</v>
      </c>
      <c r="I16" s="3">
        <f>'Raw-Data'!H16</f>
        <v>19</v>
      </c>
      <c r="J16" s="3">
        <f>'Raw-Data'!I16</f>
        <v>22</v>
      </c>
      <c r="K16" s="3">
        <f>'Raw-Data'!J16</f>
        <v>20</v>
      </c>
      <c r="L16" s="3">
        <f>'Raw-Data'!K16</f>
        <v>14</v>
      </c>
      <c r="M16" s="3">
        <f>'Raw-Data'!L16</f>
        <v>4</v>
      </c>
      <c r="N16" s="3">
        <f>'Raw-Data'!M16</f>
        <v>1</v>
      </c>
      <c r="O16" s="3">
        <f>'Raw-Data'!N16</f>
        <v>4</v>
      </c>
      <c r="P16" s="3">
        <f>'Raw-Data'!O16</f>
        <v>2</v>
      </c>
      <c r="Q16" s="3" t="str">
        <f>'Raw-Data'!P16</f>
        <v>Well explained</v>
      </c>
      <c r="R16" s="9"/>
      <c r="S16" t="str">
        <f t="shared" si="0"/>
        <v>g09-uc</v>
      </c>
      <c r="T16" s="7">
        <f t="shared" si="6"/>
        <v>0.73684210526315796</v>
      </c>
      <c r="U16" s="19">
        <f t="shared" si="7"/>
        <v>5.2631578947368418E-2</v>
      </c>
      <c r="V16" s="19">
        <f t="shared" si="8"/>
        <v>0.21052631578947367</v>
      </c>
      <c r="W16" s="20">
        <f t="shared" si="9"/>
        <v>0.73684210526315785</v>
      </c>
      <c r="X16" s="7">
        <f t="shared" si="10"/>
        <v>0.26315789473684215</v>
      </c>
      <c r="Z16" t="str">
        <f t="shared" si="2"/>
        <v>g09-uc</v>
      </c>
      <c r="AA16" s="7">
        <f t="shared" si="11"/>
        <v>0.81818181818181812</v>
      </c>
      <c r="AB16" s="19">
        <f t="shared" si="3"/>
        <v>0.18181818181818182</v>
      </c>
      <c r="AC16" s="20">
        <f t="shared" si="4"/>
        <v>0.18181818181818182</v>
      </c>
      <c r="AD16" s="20">
        <f t="shared" si="5"/>
        <v>0.63636363636363635</v>
      </c>
      <c r="AE16" s="7">
        <f t="shared" si="12"/>
        <v>0.18181818181818182</v>
      </c>
    </row>
    <row r="17" spans="1:31" x14ac:dyDescent="0.35">
      <c r="A17" s="3">
        <f>'Raw-Data'!A17</f>
        <v>15</v>
      </c>
      <c r="B17" s="3" t="str">
        <f>'Raw-Data'!B17</f>
        <v>g09-us</v>
      </c>
      <c r="C17" s="3" t="str">
        <f>'Raw-Data'!C17</f>
        <v>S</v>
      </c>
      <c r="D17" s="3" t="str">
        <f>'Raw-Data'!D17</f>
        <v>Sim</v>
      </c>
      <c r="E17" s="3">
        <f>'Raw-Data'!E17</f>
        <v>76</v>
      </c>
      <c r="F17" s="3"/>
      <c r="G17" s="3" t="str">
        <f>'Raw-Data'!F17</f>
        <v>M</v>
      </c>
      <c r="H17" s="3">
        <f>'Raw-Data'!G17</f>
        <v>5</v>
      </c>
      <c r="I17" s="3">
        <f>'Raw-Data'!H17</f>
        <v>4</v>
      </c>
      <c r="J17" s="3">
        <f>'Raw-Data'!I17</f>
        <v>22</v>
      </c>
      <c r="K17" s="3">
        <f>'Raw-Data'!J17</f>
        <v>23</v>
      </c>
      <c r="L17" s="3">
        <f>'Raw-Data'!K17</f>
        <v>3</v>
      </c>
      <c r="M17" s="3">
        <f>'Raw-Data'!L17</f>
        <v>9</v>
      </c>
      <c r="N17" s="3">
        <f>'Raw-Data'!M17</f>
        <v>0</v>
      </c>
      <c r="O17" s="3">
        <f>'Raw-Data'!N17</f>
        <v>8</v>
      </c>
      <c r="P17" s="3">
        <f>'Raw-Data'!O17</f>
        <v>1</v>
      </c>
      <c r="Q17" s="3" t="str">
        <f>'Raw-Data'!P17</f>
        <v>Partially explained</v>
      </c>
      <c r="R17" s="9"/>
      <c r="S17" t="str">
        <f t="shared" si="0"/>
        <v>g09-us</v>
      </c>
      <c r="T17" s="7">
        <f t="shared" si="6"/>
        <v>0.25</v>
      </c>
      <c r="U17" s="19">
        <f t="shared" si="7"/>
        <v>0</v>
      </c>
      <c r="V17" s="19">
        <f t="shared" si="8"/>
        <v>0.75</v>
      </c>
      <c r="W17" s="20">
        <f t="shared" si="9"/>
        <v>0.25</v>
      </c>
      <c r="X17" s="7">
        <f t="shared" si="10"/>
        <v>0.75</v>
      </c>
      <c r="Z17" t="str">
        <f t="shared" si="2"/>
        <v>g09-us</v>
      </c>
      <c r="AA17" s="7">
        <f t="shared" si="11"/>
        <v>0.6</v>
      </c>
      <c r="AB17" s="19">
        <f t="shared" si="3"/>
        <v>0.4</v>
      </c>
      <c r="AC17" s="20">
        <f t="shared" si="4"/>
        <v>0.45</v>
      </c>
      <c r="AD17" s="20">
        <f t="shared" si="5"/>
        <v>0.15</v>
      </c>
      <c r="AE17" s="7">
        <f t="shared" si="12"/>
        <v>0.39999999999999997</v>
      </c>
    </row>
    <row r="18" spans="1:31" x14ac:dyDescent="0.35">
      <c r="A18" s="3">
        <f>'Raw-Data'!A18</f>
        <v>16</v>
      </c>
      <c r="B18" s="3" t="str">
        <f>'Raw-Data'!B18</f>
        <v>g10-uc</v>
      </c>
      <c r="C18" s="3" t="str">
        <f>'Raw-Data'!C18</f>
        <v>C</v>
      </c>
      <c r="D18" s="3" t="str">
        <f>'Raw-Data'!D18</f>
        <v>Hos</v>
      </c>
      <c r="E18" s="3">
        <f>'Raw-Data'!E18</f>
        <v>60</v>
      </c>
      <c r="F18" s="3"/>
      <c r="G18" s="3" t="str">
        <f>'Raw-Data'!F18</f>
        <v>L</v>
      </c>
      <c r="H18" s="3">
        <f>'Raw-Data'!G18</f>
        <v>12</v>
      </c>
      <c r="I18" s="3">
        <f>'Raw-Data'!H18</f>
        <v>15</v>
      </c>
      <c r="J18" s="3">
        <f>'Raw-Data'!I18</f>
        <v>15</v>
      </c>
      <c r="K18" s="3">
        <f>'Raw-Data'!J18</f>
        <v>21</v>
      </c>
      <c r="L18" s="3">
        <f>'Raw-Data'!K18</f>
        <v>12</v>
      </c>
      <c r="M18" s="3">
        <f>'Raw-Data'!L18</f>
        <v>0</v>
      </c>
      <c r="N18" s="3">
        <f>'Raw-Data'!M18</f>
        <v>0</v>
      </c>
      <c r="O18" s="3">
        <f>'Raw-Data'!N18</f>
        <v>3</v>
      </c>
      <c r="P18" s="3">
        <f>'Raw-Data'!O18</f>
        <v>0</v>
      </c>
      <c r="Q18" s="3" t="str">
        <f>'Raw-Data'!P18</f>
        <v>Partially explained</v>
      </c>
      <c r="R18" s="8"/>
      <c r="S18" t="str">
        <f t="shared" si="0"/>
        <v>g10-uc</v>
      </c>
      <c r="T18" s="7">
        <f t="shared" si="6"/>
        <v>1</v>
      </c>
      <c r="U18" s="19">
        <f t="shared" si="7"/>
        <v>0</v>
      </c>
      <c r="V18" s="19">
        <f t="shared" si="8"/>
        <v>0</v>
      </c>
      <c r="W18" s="20">
        <f t="shared" si="9"/>
        <v>1</v>
      </c>
      <c r="X18" s="7">
        <f t="shared" si="10"/>
        <v>0</v>
      </c>
      <c r="Z18" t="str">
        <f t="shared" si="2"/>
        <v>g10-uc</v>
      </c>
      <c r="AA18" s="7">
        <f t="shared" si="11"/>
        <v>0.8</v>
      </c>
      <c r="AB18" s="19">
        <f t="shared" si="3"/>
        <v>0.2</v>
      </c>
      <c r="AC18" s="20">
        <f t="shared" si="4"/>
        <v>0</v>
      </c>
      <c r="AD18" s="20">
        <f t="shared" si="5"/>
        <v>0.8</v>
      </c>
      <c r="AE18" s="7">
        <f t="shared" si="12"/>
        <v>0.19999999999999996</v>
      </c>
    </row>
    <row r="19" spans="1:31" x14ac:dyDescent="0.35">
      <c r="A19" s="3">
        <f>'Raw-Data'!A19</f>
        <v>17</v>
      </c>
      <c r="B19" s="3" t="str">
        <f>'Raw-Data'!B19</f>
        <v>g10-us</v>
      </c>
      <c r="C19" s="3" t="str">
        <f>'Raw-Data'!C19</f>
        <v>S</v>
      </c>
      <c r="D19" s="3" t="str">
        <f>'Raw-Data'!D19</f>
        <v>Hos</v>
      </c>
      <c r="E19" s="3">
        <f>'Raw-Data'!E19</f>
        <v>75</v>
      </c>
      <c r="F19" s="3"/>
      <c r="G19" s="3" t="str">
        <f>'Raw-Data'!F19</f>
        <v>M</v>
      </c>
      <c r="H19" s="3">
        <f>'Raw-Data'!G19</f>
        <v>16</v>
      </c>
      <c r="I19" s="3">
        <f>'Raw-Data'!H19</f>
        <v>23</v>
      </c>
      <c r="J19" s="3">
        <f>'Raw-Data'!I19</f>
        <v>20</v>
      </c>
      <c r="K19" s="3">
        <f>'Raw-Data'!J19</f>
        <v>28</v>
      </c>
      <c r="L19" s="3">
        <f>'Raw-Data'!K19</f>
        <v>13</v>
      </c>
      <c r="M19" s="3">
        <f>'Raw-Data'!L19</f>
        <v>1</v>
      </c>
      <c r="N19" s="3">
        <f>'Raw-Data'!M19</f>
        <v>0</v>
      </c>
      <c r="O19" s="3">
        <f>'Raw-Data'!N19</f>
        <v>5</v>
      </c>
      <c r="P19" s="3">
        <f>'Raw-Data'!O19</f>
        <v>3</v>
      </c>
      <c r="Q19" s="3" t="str">
        <f>'Raw-Data'!P19</f>
        <v>Well explained</v>
      </c>
      <c r="R19" s="8"/>
      <c r="S19" t="str">
        <f t="shared" si="0"/>
        <v>g10-us</v>
      </c>
      <c r="T19" s="7">
        <f t="shared" si="6"/>
        <v>0.9285714285714286</v>
      </c>
      <c r="U19" s="19">
        <f t="shared" si="7"/>
        <v>0</v>
      </c>
      <c r="V19" s="19">
        <f t="shared" si="8"/>
        <v>7.1428571428571425E-2</v>
      </c>
      <c r="W19" s="20">
        <f t="shared" si="9"/>
        <v>0.9285714285714286</v>
      </c>
      <c r="X19" s="7">
        <f t="shared" si="10"/>
        <v>7.1428571428571397E-2</v>
      </c>
      <c r="Z19" t="str">
        <f t="shared" si="2"/>
        <v>g10-us</v>
      </c>
      <c r="AA19" s="7">
        <f t="shared" si="11"/>
        <v>0.73684210526315796</v>
      </c>
      <c r="AB19" s="19">
        <f t="shared" si="3"/>
        <v>0.26315789473684209</v>
      </c>
      <c r="AC19" s="20">
        <f t="shared" si="4"/>
        <v>5.2631578947368418E-2</v>
      </c>
      <c r="AD19" s="20">
        <f t="shared" si="5"/>
        <v>0.68421052631578949</v>
      </c>
      <c r="AE19" s="7">
        <f t="shared" si="12"/>
        <v>0.26315789473684209</v>
      </c>
    </row>
    <row r="20" spans="1:31" x14ac:dyDescent="0.35">
      <c r="A20" s="3">
        <f>'Raw-Data'!A20</f>
        <v>18</v>
      </c>
      <c r="B20" s="3" t="str">
        <f>'Raw-Data'!B20</f>
        <v>g11-uc</v>
      </c>
      <c r="C20" s="3" t="str">
        <f>'Raw-Data'!C20</f>
        <v>C</v>
      </c>
      <c r="D20" s="3" t="str">
        <f>'Raw-Data'!D20</f>
        <v>IFA</v>
      </c>
      <c r="E20" s="3">
        <f>'Raw-Data'!E20</f>
        <v>69</v>
      </c>
      <c r="F20" s="3"/>
      <c r="G20" s="3" t="str">
        <f>'Raw-Data'!F20</f>
        <v>M</v>
      </c>
      <c r="H20" s="3">
        <f>'Raw-Data'!G20</f>
        <v>15</v>
      </c>
      <c r="I20" s="3">
        <f>'Raw-Data'!H20</f>
        <v>18</v>
      </c>
      <c r="J20" s="3">
        <f>'Raw-Data'!I20</f>
        <v>21</v>
      </c>
      <c r="K20" s="3">
        <f>'Raw-Data'!J20</f>
        <v>25</v>
      </c>
      <c r="L20" s="3">
        <f>'Raw-Data'!K20</f>
        <v>14</v>
      </c>
      <c r="M20" s="3">
        <f>'Raw-Data'!L20</f>
        <v>4</v>
      </c>
      <c r="N20" s="3">
        <f>'Raw-Data'!M20</f>
        <v>0</v>
      </c>
      <c r="O20" s="3">
        <f>'Raw-Data'!N20</f>
        <v>3</v>
      </c>
      <c r="P20" s="3">
        <f>'Raw-Data'!O20</f>
        <v>0</v>
      </c>
      <c r="Q20" s="3" t="str">
        <f>'Raw-Data'!P20</f>
        <v>Well explained</v>
      </c>
      <c r="R20" s="8"/>
      <c r="S20" t="str">
        <f t="shared" si="0"/>
        <v>g11-uc</v>
      </c>
      <c r="T20" s="7">
        <f t="shared" si="6"/>
        <v>0.77777777777777779</v>
      </c>
      <c r="U20" s="19">
        <f t="shared" si="7"/>
        <v>0</v>
      </c>
      <c r="V20" s="19">
        <f t="shared" si="8"/>
        <v>0.22222222222222221</v>
      </c>
      <c r="W20" s="20">
        <f t="shared" si="9"/>
        <v>0.77777777777777779</v>
      </c>
      <c r="X20" s="7">
        <f t="shared" si="10"/>
        <v>0.22222222222222221</v>
      </c>
      <c r="Z20" t="str">
        <f t="shared" si="2"/>
        <v>g11-uc</v>
      </c>
      <c r="AA20" s="7">
        <f t="shared" si="11"/>
        <v>0.85714285714285721</v>
      </c>
      <c r="AB20" s="19">
        <f t="shared" si="3"/>
        <v>0.14285714285714285</v>
      </c>
      <c r="AC20" s="20">
        <f t="shared" si="4"/>
        <v>0.19047619047619047</v>
      </c>
      <c r="AD20" s="20">
        <f t="shared" si="5"/>
        <v>0.66666666666666663</v>
      </c>
      <c r="AE20" s="7">
        <f t="shared" si="12"/>
        <v>0.1428571428571429</v>
      </c>
    </row>
    <row r="21" spans="1:31" x14ac:dyDescent="0.35">
      <c r="A21" s="3">
        <f>'Raw-Data'!A21</f>
        <v>19</v>
      </c>
      <c r="B21" s="3" t="str">
        <f>'Raw-Data'!B21</f>
        <v>g11-us</v>
      </c>
      <c r="C21" s="3" t="str">
        <f>'Raw-Data'!C21</f>
        <v>S</v>
      </c>
      <c r="D21" s="3" t="str">
        <f>'Raw-Data'!D21</f>
        <v>IFA</v>
      </c>
      <c r="E21" s="3">
        <f>'Raw-Data'!E21</f>
        <v>60</v>
      </c>
      <c r="F21" s="3"/>
      <c r="G21" s="3" t="str">
        <f>'Raw-Data'!F21</f>
        <v>L</v>
      </c>
      <c r="H21" s="3">
        <f>'Raw-Data'!G21</f>
        <v>11</v>
      </c>
      <c r="I21" s="3">
        <f>'Raw-Data'!H21</f>
        <v>16</v>
      </c>
      <c r="J21" s="3">
        <f>'Raw-Data'!I21</f>
        <v>22</v>
      </c>
      <c r="K21" s="3">
        <f>'Raw-Data'!J21</f>
        <v>27</v>
      </c>
      <c r="L21" s="3">
        <f>'Raw-Data'!K21</f>
        <v>8</v>
      </c>
      <c r="M21" s="3">
        <f>'Raw-Data'!L21</f>
        <v>4</v>
      </c>
      <c r="N21" s="3">
        <f>'Raw-Data'!M21</f>
        <v>0</v>
      </c>
      <c r="O21" s="3">
        <f>'Raw-Data'!N21</f>
        <v>10</v>
      </c>
      <c r="P21" s="3">
        <f>'Raw-Data'!O21</f>
        <v>0</v>
      </c>
      <c r="Q21" s="3" t="str">
        <f>'Raw-Data'!P21</f>
        <v>Partially explained</v>
      </c>
      <c r="R21" s="8"/>
      <c r="S21" t="str">
        <f t="shared" si="0"/>
        <v>g11-us</v>
      </c>
      <c r="T21" s="7">
        <f t="shared" si="6"/>
        <v>0.66666666666666674</v>
      </c>
      <c r="U21" s="19">
        <f t="shared" si="7"/>
        <v>0</v>
      </c>
      <c r="V21" s="19">
        <f t="shared" si="8"/>
        <v>0.33333333333333331</v>
      </c>
      <c r="W21" s="20">
        <f t="shared" si="9"/>
        <v>0.66666666666666663</v>
      </c>
      <c r="X21" s="7">
        <f t="shared" si="10"/>
        <v>0.33333333333333337</v>
      </c>
      <c r="Z21" t="str">
        <f t="shared" si="2"/>
        <v>g11-us</v>
      </c>
      <c r="AA21" s="7">
        <f t="shared" si="11"/>
        <v>0.54545454545454541</v>
      </c>
      <c r="AB21" s="19">
        <f t="shared" si="3"/>
        <v>0.45454545454545453</v>
      </c>
      <c r="AC21" s="20">
        <f t="shared" si="4"/>
        <v>0.18181818181818182</v>
      </c>
      <c r="AD21" s="20">
        <f t="shared" si="5"/>
        <v>0.36363636363636365</v>
      </c>
      <c r="AE21" s="7">
        <f t="shared" si="12"/>
        <v>0.45454545454545453</v>
      </c>
    </row>
    <row r="22" spans="1:31" x14ac:dyDescent="0.35">
      <c r="A22" s="3">
        <f>'Raw-Data'!A22</f>
        <v>20</v>
      </c>
      <c r="B22" s="3" t="str">
        <f>'Raw-Data'!B22</f>
        <v>g12-us</v>
      </c>
      <c r="C22" s="3" t="str">
        <f>'Raw-Data'!C22</f>
        <v>S</v>
      </c>
      <c r="D22" s="3" t="str">
        <f>'Raw-Data'!D22</f>
        <v>Hos</v>
      </c>
      <c r="E22" s="3">
        <f>'Raw-Data'!E22</f>
        <v>67</v>
      </c>
      <c r="F22" s="3"/>
      <c r="G22" s="3" t="str">
        <f>'Raw-Data'!F22</f>
        <v>M</v>
      </c>
      <c r="H22" s="3">
        <f>'Raw-Data'!G22</f>
        <v>12</v>
      </c>
      <c r="I22" s="3">
        <f>'Raw-Data'!H22</f>
        <v>15</v>
      </c>
      <c r="J22" s="3">
        <f>'Raw-Data'!I22</f>
        <v>17</v>
      </c>
      <c r="K22" s="3">
        <f>'Raw-Data'!J22</f>
        <v>26</v>
      </c>
      <c r="L22" s="3">
        <f>'Raw-Data'!K22</f>
        <v>8</v>
      </c>
      <c r="M22" s="3">
        <f>'Raw-Data'!L22</f>
        <v>3</v>
      </c>
      <c r="N22" s="3">
        <f>'Raw-Data'!M22</f>
        <v>0</v>
      </c>
      <c r="O22" s="3">
        <f>'Raw-Data'!N22</f>
        <v>6</v>
      </c>
      <c r="P22" s="3">
        <f>'Raw-Data'!O22</f>
        <v>4</v>
      </c>
      <c r="Q22" s="3" t="str">
        <f>'Raw-Data'!P22</f>
        <v>Not present</v>
      </c>
      <c r="R22" s="8"/>
      <c r="S22" t="str">
        <f t="shared" si="0"/>
        <v>g12-us</v>
      </c>
      <c r="T22" s="7">
        <f t="shared" si="6"/>
        <v>0.72727272727272729</v>
      </c>
      <c r="U22" s="19">
        <f t="shared" si="7"/>
        <v>0</v>
      </c>
      <c r="V22" s="19">
        <f t="shared" si="8"/>
        <v>0.27272727272727271</v>
      </c>
      <c r="W22" s="20">
        <f t="shared" si="9"/>
        <v>0.72727272727272729</v>
      </c>
      <c r="X22" s="7">
        <f t="shared" si="10"/>
        <v>0.27272727272727271</v>
      </c>
      <c r="Z22" t="str">
        <f t="shared" si="2"/>
        <v>g12-us</v>
      </c>
      <c r="AA22" s="7">
        <f t="shared" si="11"/>
        <v>0.64705882352941169</v>
      </c>
      <c r="AB22" s="19">
        <f t="shared" si="3"/>
        <v>0.35294117647058826</v>
      </c>
      <c r="AC22" s="20">
        <f t="shared" si="4"/>
        <v>0.17647058823529413</v>
      </c>
      <c r="AD22" s="20">
        <f t="shared" si="5"/>
        <v>0.47058823529411764</v>
      </c>
      <c r="AE22" s="7">
        <f t="shared" si="12"/>
        <v>0.3529411764705882</v>
      </c>
    </row>
    <row r="23" spans="1:31" x14ac:dyDescent="0.35">
      <c r="A23" s="3">
        <f>'Raw-Data'!A23</f>
        <v>21</v>
      </c>
      <c r="B23" s="3" t="str">
        <f>'Raw-Data'!B23</f>
        <v>g13-uc</v>
      </c>
      <c r="C23" s="3" t="str">
        <f>'Raw-Data'!C23</f>
        <v>C</v>
      </c>
      <c r="D23" s="3" t="str">
        <f>'Raw-Data'!D23</f>
        <v>Hos</v>
      </c>
      <c r="E23" s="3">
        <f>'Raw-Data'!E23</f>
        <v>77</v>
      </c>
      <c r="F23" s="3"/>
      <c r="G23" s="3" t="str">
        <f>'Raw-Data'!F23</f>
        <v>M</v>
      </c>
      <c r="H23" s="3">
        <f>'Raw-Data'!G23</f>
        <v>26</v>
      </c>
      <c r="I23" s="3">
        <f>'Raw-Data'!H23</f>
        <v>36</v>
      </c>
      <c r="J23" s="3">
        <f>'Raw-Data'!I23</f>
        <v>29</v>
      </c>
      <c r="K23" s="3">
        <f>'Raw-Data'!J23</f>
        <v>42</v>
      </c>
      <c r="L23" s="3">
        <f>'Raw-Data'!K23</f>
        <v>18</v>
      </c>
      <c r="M23" s="3">
        <f>'Raw-Data'!L23</f>
        <v>9</v>
      </c>
      <c r="N23" s="3">
        <f>'Raw-Data'!M23</f>
        <v>6</v>
      </c>
      <c r="O23" s="3">
        <f>'Raw-Data'!N23</f>
        <v>2</v>
      </c>
      <c r="P23" s="3">
        <f>'Raw-Data'!O23</f>
        <v>1</v>
      </c>
      <c r="Q23" s="3" t="str">
        <f>'Raw-Data'!P23</f>
        <v>Well explained</v>
      </c>
      <c r="R23" s="8"/>
      <c r="S23" t="str">
        <f t="shared" si="0"/>
        <v>g13-uc</v>
      </c>
      <c r="T23" s="7">
        <f t="shared" si="6"/>
        <v>0.54545454545454541</v>
      </c>
      <c r="U23" s="19">
        <f t="shared" si="7"/>
        <v>0.18181818181818182</v>
      </c>
      <c r="V23" s="19">
        <f t="shared" si="8"/>
        <v>0.27272727272727271</v>
      </c>
      <c r="W23" s="20">
        <f t="shared" si="9"/>
        <v>0.54545454545454541</v>
      </c>
      <c r="X23" s="7">
        <f t="shared" si="10"/>
        <v>0.45454545454545459</v>
      </c>
      <c r="Z23" t="str">
        <f t="shared" si="2"/>
        <v>g13-uc</v>
      </c>
      <c r="AA23" s="7">
        <f t="shared" si="11"/>
        <v>0.93103448275862066</v>
      </c>
      <c r="AB23" s="19">
        <f t="shared" si="3"/>
        <v>6.8965517241379309E-2</v>
      </c>
      <c r="AC23" s="20">
        <f t="shared" si="4"/>
        <v>0.31034482758620691</v>
      </c>
      <c r="AD23" s="20">
        <f t="shared" si="5"/>
        <v>0.62068965517241381</v>
      </c>
      <c r="AE23" s="7">
        <f t="shared" si="12"/>
        <v>6.8965517241379282E-2</v>
      </c>
    </row>
    <row r="24" spans="1:31" x14ac:dyDescent="0.35">
      <c r="A24" s="3">
        <f>'Raw-Data'!A24</f>
        <v>22</v>
      </c>
      <c r="B24" s="3" t="str">
        <f>'Raw-Data'!B24</f>
        <v>g14-uc</v>
      </c>
      <c r="C24" s="3" t="str">
        <f>'Raw-Data'!C24</f>
        <v>C</v>
      </c>
      <c r="D24" s="3" t="str">
        <f>'Raw-Data'!D24</f>
        <v>IFA</v>
      </c>
      <c r="E24" s="3">
        <f>'Raw-Data'!E24</f>
        <v>0</v>
      </c>
      <c r="F24" s="3"/>
      <c r="G24" s="3" t="str">
        <f>'Raw-Data'!F24</f>
        <v/>
      </c>
      <c r="H24" s="3">
        <f>'Raw-Data'!G24</f>
        <v>27</v>
      </c>
      <c r="I24" s="3">
        <f>'Raw-Data'!H24</f>
        <v>31</v>
      </c>
      <c r="J24" s="3">
        <f>'Raw-Data'!I24</f>
        <v>29</v>
      </c>
      <c r="K24" s="3">
        <f>'Raw-Data'!J24</f>
        <v>31</v>
      </c>
      <c r="L24" s="3">
        <f>'Raw-Data'!K24</f>
        <v>16</v>
      </c>
      <c r="M24" s="3">
        <f>'Raw-Data'!L24</f>
        <v>11</v>
      </c>
      <c r="N24" s="3">
        <f>'Raw-Data'!M24</f>
        <v>0</v>
      </c>
      <c r="O24" s="3">
        <f>'Raw-Data'!N24</f>
        <v>1</v>
      </c>
      <c r="P24" s="3">
        <f>'Raw-Data'!O24</f>
        <v>2</v>
      </c>
      <c r="Q24" s="3" t="str">
        <f>'Raw-Data'!P24</f>
        <v>Well explained</v>
      </c>
      <c r="R24" s="8"/>
      <c r="S24" t="str">
        <f t="shared" si="0"/>
        <v>g14-uc</v>
      </c>
      <c r="T24" s="7">
        <f t="shared" si="6"/>
        <v>0.59259259259259256</v>
      </c>
      <c r="U24" s="19">
        <f t="shared" si="7"/>
        <v>0</v>
      </c>
      <c r="V24" s="19">
        <f t="shared" si="8"/>
        <v>0.40740740740740738</v>
      </c>
      <c r="W24" s="20">
        <f t="shared" si="9"/>
        <v>0.59259259259259256</v>
      </c>
      <c r="X24" s="7">
        <f t="shared" si="10"/>
        <v>0.40740740740740744</v>
      </c>
      <c r="Z24" t="str">
        <f t="shared" si="2"/>
        <v>g14-uc</v>
      </c>
      <c r="AA24" s="7">
        <f t="shared" si="11"/>
        <v>0.9642857142857143</v>
      </c>
      <c r="AB24" s="19">
        <f t="shared" si="3"/>
        <v>3.5714285714285712E-2</v>
      </c>
      <c r="AC24" s="20">
        <f t="shared" si="4"/>
        <v>0.39285714285714285</v>
      </c>
      <c r="AD24" s="20">
        <f t="shared" si="5"/>
        <v>0.5714285714285714</v>
      </c>
      <c r="AE24" s="7">
        <f t="shared" si="12"/>
        <v>3.5714285714285754E-2</v>
      </c>
    </row>
    <row r="25" spans="1:31" x14ac:dyDescent="0.35">
      <c r="A25" s="3">
        <f>'Raw-Data'!A25</f>
        <v>23</v>
      </c>
      <c r="B25" s="3" t="str">
        <f>'Raw-Data'!B25</f>
        <v>g14-us</v>
      </c>
      <c r="C25" s="3" t="str">
        <f>'Raw-Data'!C25</f>
        <v>S</v>
      </c>
      <c r="D25" s="3" t="str">
        <f>'Raw-Data'!D25</f>
        <v>IFA</v>
      </c>
      <c r="E25" s="3">
        <f>'Raw-Data'!E25</f>
        <v>61</v>
      </c>
      <c r="F25" s="3"/>
      <c r="G25" s="3" t="str">
        <f>'Raw-Data'!F25</f>
        <v>L</v>
      </c>
      <c r="H25" s="3">
        <f>'Raw-Data'!G25</f>
        <v>20</v>
      </c>
      <c r="I25" s="3">
        <f>'Raw-Data'!H25</f>
        <v>30</v>
      </c>
      <c r="J25" s="3">
        <f>'Raw-Data'!I25</f>
        <v>25</v>
      </c>
      <c r="K25" s="3">
        <f>'Raw-Data'!J25</f>
        <v>33</v>
      </c>
      <c r="L25" s="3">
        <f>'Raw-Data'!K25</f>
        <v>17</v>
      </c>
      <c r="M25" s="3">
        <f>'Raw-Data'!L25</f>
        <v>2</v>
      </c>
      <c r="N25" s="3">
        <f>'Raw-Data'!M25</f>
        <v>0</v>
      </c>
      <c r="O25" s="3">
        <f>'Raw-Data'!N25</f>
        <v>3</v>
      </c>
      <c r="P25" s="3">
        <f>'Raw-Data'!O25</f>
        <v>2</v>
      </c>
      <c r="Q25" s="3" t="str">
        <f>'Raw-Data'!P25</f>
        <v>Not present</v>
      </c>
      <c r="R25" s="8"/>
      <c r="S25" t="str">
        <f t="shared" si="0"/>
        <v>g14-us</v>
      </c>
      <c r="T25" s="7">
        <f t="shared" si="6"/>
        <v>0.89473684210526316</v>
      </c>
      <c r="U25" s="19">
        <f t="shared" si="7"/>
        <v>0</v>
      </c>
      <c r="V25" s="19">
        <f t="shared" si="8"/>
        <v>0.10526315789473684</v>
      </c>
      <c r="W25" s="20">
        <f t="shared" si="9"/>
        <v>0.89473684210526316</v>
      </c>
      <c r="X25" s="7">
        <f t="shared" si="10"/>
        <v>0.10526315789473684</v>
      </c>
      <c r="Z25" t="str">
        <f t="shared" si="2"/>
        <v>g14-us</v>
      </c>
      <c r="AA25" s="7">
        <f t="shared" si="11"/>
        <v>0.86363636363636365</v>
      </c>
      <c r="AB25" s="19">
        <f t="shared" si="3"/>
        <v>0.13636363636363635</v>
      </c>
      <c r="AC25" s="20">
        <f t="shared" si="4"/>
        <v>9.0909090909090912E-2</v>
      </c>
      <c r="AD25" s="20">
        <f t="shared" si="5"/>
        <v>0.77272727272727271</v>
      </c>
      <c r="AE25" s="7">
        <f t="shared" si="12"/>
        <v>0.13636363636363638</v>
      </c>
    </row>
    <row r="26" spans="1:31" x14ac:dyDescent="0.35">
      <c r="A26" s="3">
        <f>'Raw-Data'!A26</f>
        <v>24</v>
      </c>
      <c r="B26" s="3" t="str">
        <f>'Raw-Data'!B26</f>
        <v>g15-uc</v>
      </c>
      <c r="C26" s="3" t="str">
        <f>'Raw-Data'!C26</f>
        <v>C</v>
      </c>
      <c r="D26" s="3" t="str">
        <f>'Raw-Data'!D26</f>
        <v>Sim</v>
      </c>
      <c r="E26" s="3">
        <f>'Raw-Data'!E26</f>
        <v>69</v>
      </c>
      <c r="F26" s="3"/>
      <c r="G26" s="3" t="str">
        <f>'Raw-Data'!F26</f>
        <v>M</v>
      </c>
      <c r="H26" s="3">
        <f>'Raw-Data'!G26</f>
        <v>9</v>
      </c>
      <c r="I26" s="3">
        <f>'Raw-Data'!H26</f>
        <v>9</v>
      </c>
      <c r="J26" s="3">
        <f>'Raw-Data'!I26</f>
        <v>22</v>
      </c>
      <c r="K26" s="3">
        <f>'Raw-Data'!J26</f>
        <v>22</v>
      </c>
      <c r="L26" s="3">
        <f>'Raw-Data'!K26</f>
        <v>6</v>
      </c>
      <c r="M26" s="3">
        <f>'Raw-Data'!L26</f>
        <v>9</v>
      </c>
      <c r="N26" s="3">
        <f>'Raw-Data'!M26</f>
        <v>0</v>
      </c>
      <c r="O26" s="3">
        <f>'Raw-Data'!N26</f>
        <v>6</v>
      </c>
      <c r="P26" s="3">
        <f>'Raw-Data'!O26</f>
        <v>2</v>
      </c>
      <c r="Q26" s="3" t="str">
        <f>'Raw-Data'!P26</f>
        <v>Not present</v>
      </c>
      <c r="R26" s="8"/>
      <c r="S26" t="str">
        <f t="shared" si="0"/>
        <v>g15-uc</v>
      </c>
      <c r="T26" s="7">
        <f t="shared" si="6"/>
        <v>0.4</v>
      </c>
      <c r="U26" s="19">
        <f t="shared" si="7"/>
        <v>0</v>
      </c>
      <c r="V26" s="19">
        <f t="shared" si="8"/>
        <v>0.6</v>
      </c>
      <c r="W26" s="20">
        <f t="shared" si="9"/>
        <v>0.4</v>
      </c>
      <c r="X26" s="7">
        <f t="shared" si="10"/>
        <v>0.6</v>
      </c>
      <c r="Z26" t="str">
        <f t="shared" si="2"/>
        <v>g15-uc</v>
      </c>
      <c r="AA26" s="7">
        <f t="shared" si="11"/>
        <v>0.7142857142857143</v>
      </c>
      <c r="AB26" s="19">
        <f t="shared" si="3"/>
        <v>0.2857142857142857</v>
      </c>
      <c r="AC26" s="20">
        <f t="shared" si="4"/>
        <v>0.42857142857142855</v>
      </c>
      <c r="AD26" s="20">
        <f t="shared" si="5"/>
        <v>0.2857142857142857</v>
      </c>
      <c r="AE26" s="7">
        <f t="shared" si="12"/>
        <v>0.28571428571428575</v>
      </c>
    </row>
  </sheetData>
  <autoFilter ref="A1:E26" xr:uid="{1FF35A77-AC95-409B-8961-BBFD6CE904B3}"/>
  <mergeCells count="13">
    <mergeCell ref="F1:F2"/>
    <mergeCell ref="A1:A2"/>
    <mergeCell ref="B1:B2"/>
    <mergeCell ref="C1:C2"/>
    <mergeCell ref="D1:D2"/>
    <mergeCell ref="E1:E2"/>
    <mergeCell ref="S1:X1"/>
    <mergeCell ref="Z1:AE1"/>
    <mergeCell ref="G1:G2"/>
    <mergeCell ref="H1:I1"/>
    <mergeCell ref="J1:K1"/>
    <mergeCell ref="L1:P1"/>
    <mergeCell ref="Q1:Q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8"/>
  <sheetViews>
    <sheetView topLeftCell="A23" zoomScaleNormal="100" workbookViewId="0">
      <selection activeCell="B42" sqref="B42"/>
    </sheetView>
  </sheetViews>
  <sheetFormatPr defaultColWidth="8.81640625" defaultRowHeight="14.5" x14ac:dyDescent="0.35"/>
  <sheetData>
    <row r="1" spans="1:14" x14ac:dyDescent="0.35">
      <c r="A1" s="135" t="s">
        <v>128</v>
      </c>
      <c r="B1" s="135"/>
      <c r="C1" s="135"/>
      <c r="D1" s="135"/>
      <c r="E1" s="135"/>
      <c r="F1" s="135"/>
      <c r="G1" s="135"/>
      <c r="I1" s="135" t="s">
        <v>51</v>
      </c>
      <c r="J1" s="135"/>
      <c r="K1" s="135"/>
      <c r="L1" s="135"/>
      <c r="M1" s="135"/>
      <c r="N1" s="135"/>
    </row>
    <row r="2" spans="1:14" x14ac:dyDescent="0.35">
      <c r="A2" s="135"/>
      <c r="B2" s="135"/>
      <c r="C2" s="135"/>
      <c r="D2" s="135"/>
      <c r="E2" s="135"/>
      <c r="F2" s="135"/>
      <c r="G2" s="135"/>
      <c r="I2" s="135"/>
      <c r="J2" s="135"/>
      <c r="K2" s="135"/>
      <c r="L2" s="135"/>
      <c r="M2" s="135"/>
      <c r="N2" s="135"/>
    </row>
    <row r="3" spans="1:14" x14ac:dyDescent="0.35">
      <c r="A3" t="s">
        <v>50</v>
      </c>
      <c r="B3" t="s">
        <v>35</v>
      </c>
      <c r="C3" t="s">
        <v>7</v>
      </c>
      <c r="D3" t="s">
        <v>6</v>
      </c>
      <c r="E3" t="s">
        <v>5</v>
      </c>
      <c r="F3" t="s">
        <v>35</v>
      </c>
      <c r="I3" t="s">
        <v>50</v>
      </c>
      <c r="J3" t="s">
        <v>35</v>
      </c>
      <c r="K3" t="s">
        <v>8</v>
      </c>
      <c r="L3" t="s">
        <v>6</v>
      </c>
      <c r="M3" t="s">
        <v>5</v>
      </c>
      <c r="N3" t="s">
        <v>35</v>
      </c>
    </row>
    <row r="4" spans="1:14" x14ac:dyDescent="0.35">
      <c r="A4" t="s">
        <v>10</v>
      </c>
      <c r="B4" s="7">
        <v>0.5</v>
      </c>
      <c r="C4" s="7">
        <v>0.16666666666666666</v>
      </c>
      <c r="D4" s="7">
        <v>0.33333333333333331</v>
      </c>
      <c r="E4" s="7">
        <v>0.5</v>
      </c>
      <c r="F4" s="7">
        <v>0.5</v>
      </c>
      <c r="I4" t="s">
        <v>10</v>
      </c>
      <c r="J4" s="7">
        <v>0.9375</v>
      </c>
      <c r="K4" s="7">
        <v>6.25E-2</v>
      </c>
      <c r="L4" s="7">
        <v>0.375</v>
      </c>
      <c r="M4" s="7">
        <v>0.5625</v>
      </c>
      <c r="N4" s="7">
        <v>6.25E-2</v>
      </c>
    </row>
    <row r="5" spans="1:14" x14ac:dyDescent="0.35">
      <c r="A5" t="s">
        <v>20</v>
      </c>
      <c r="B5" s="7">
        <v>0.8666666666666667</v>
      </c>
      <c r="C5" s="7">
        <v>0</v>
      </c>
      <c r="D5" s="7">
        <v>0.13333333333333333</v>
      </c>
      <c r="E5" s="7">
        <v>0.8666666666666667</v>
      </c>
      <c r="F5" s="7">
        <v>0.1333333333333333</v>
      </c>
      <c r="I5" t="s">
        <v>20</v>
      </c>
      <c r="J5" s="7">
        <v>0.83333333333333337</v>
      </c>
      <c r="K5" s="7">
        <v>0.16666666666666666</v>
      </c>
      <c r="L5" s="7">
        <v>0.1111111111111111</v>
      </c>
      <c r="M5" s="7">
        <v>0.72222222222222221</v>
      </c>
      <c r="N5" s="7">
        <v>0.16666666666666669</v>
      </c>
    </row>
    <row r="6" spans="1:14" x14ac:dyDescent="0.35">
      <c r="A6" t="s">
        <v>29</v>
      </c>
      <c r="B6" s="7">
        <v>0.66666666666666674</v>
      </c>
      <c r="C6" s="7">
        <v>0.22222222222222221</v>
      </c>
      <c r="D6" s="7">
        <v>0.1111111111111111</v>
      </c>
      <c r="E6" s="7">
        <v>0.66666666666666663</v>
      </c>
      <c r="F6" s="7">
        <v>0.33333333333333337</v>
      </c>
      <c r="I6" t="s">
        <v>29</v>
      </c>
      <c r="J6" s="7">
        <v>0.38888888888888884</v>
      </c>
      <c r="K6" s="7">
        <v>0.61111111111111116</v>
      </c>
      <c r="L6" s="7">
        <v>5.5555555555555552E-2</v>
      </c>
      <c r="M6" s="7">
        <v>0.33333333333333331</v>
      </c>
      <c r="N6" s="7">
        <v>0.61111111111111116</v>
      </c>
    </row>
    <row r="7" spans="1:14" x14ac:dyDescent="0.35">
      <c r="A7" t="s">
        <v>12</v>
      </c>
      <c r="B7" s="7">
        <v>0.47058823529411764</v>
      </c>
      <c r="C7" s="7">
        <v>5.8823529411764705E-2</v>
      </c>
      <c r="D7" s="7">
        <v>0.47058823529411764</v>
      </c>
      <c r="E7" s="7">
        <v>0.47058823529411764</v>
      </c>
      <c r="F7" s="7">
        <v>0.52941176470588236</v>
      </c>
      <c r="I7" t="s">
        <v>12</v>
      </c>
      <c r="J7" s="7">
        <v>0.94117647058823528</v>
      </c>
      <c r="K7" s="7">
        <v>5.8823529411764705E-2</v>
      </c>
      <c r="L7" s="7">
        <v>0.47058823529411764</v>
      </c>
      <c r="M7" s="7">
        <v>0.47058823529411764</v>
      </c>
      <c r="N7" s="7">
        <v>5.8823529411764719E-2</v>
      </c>
    </row>
    <row r="8" spans="1:14" x14ac:dyDescent="0.35">
      <c r="A8" t="s">
        <v>21</v>
      </c>
      <c r="B8" s="7">
        <v>0.81818181818181812</v>
      </c>
      <c r="C8" s="7">
        <v>9.0909090909090912E-2</v>
      </c>
      <c r="D8" s="7">
        <v>9.0909090909090912E-2</v>
      </c>
      <c r="E8" s="7">
        <v>0.81818181818181823</v>
      </c>
      <c r="F8" s="7">
        <v>0.18181818181818177</v>
      </c>
      <c r="I8" t="s">
        <v>21</v>
      </c>
      <c r="J8" s="7">
        <v>0.66666666666666674</v>
      </c>
      <c r="K8" s="7">
        <v>0.33333333333333331</v>
      </c>
      <c r="L8" s="7">
        <v>6.6666666666666666E-2</v>
      </c>
      <c r="M8" s="7">
        <v>0.6</v>
      </c>
      <c r="N8" s="7">
        <v>0.33333333333333337</v>
      </c>
    </row>
    <row r="9" spans="1:14" x14ac:dyDescent="0.35">
      <c r="A9" t="s">
        <v>31</v>
      </c>
      <c r="B9" s="7">
        <v>0.41666666666666663</v>
      </c>
      <c r="C9" s="7">
        <v>8.3333333333333329E-2</v>
      </c>
      <c r="D9" s="7">
        <v>0.5</v>
      </c>
      <c r="E9" s="7">
        <v>0.41666666666666669</v>
      </c>
      <c r="F9" s="7">
        <v>0.58333333333333326</v>
      </c>
      <c r="I9" t="s">
        <v>31</v>
      </c>
      <c r="J9" s="7">
        <v>0.47826086956521741</v>
      </c>
      <c r="K9" s="7">
        <v>0.52173913043478259</v>
      </c>
      <c r="L9" s="7">
        <v>0.2608695652173913</v>
      </c>
      <c r="M9" s="7">
        <v>0.21739130434782608</v>
      </c>
      <c r="N9" s="7">
        <v>0.52173913043478271</v>
      </c>
    </row>
    <row r="10" spans="1:14" x14ac:dyDescent="0.35">
      <c r="A10" t="s">
        <v>121</v>
      </c>
      <c r="B10" s="7">
        <v>0.55000000000000004</v>
      </c>
      <c r="C10" s="7">
        <v>0.1</v>
      </c>
      <c r="D10" s="7">
        <v>0.35</v>
      </c>
      <c r="E10" s="7">
        <v>0.55000000000000004</v>
      </c>
      <c r="F10" s="7">
        <v>0.44999999999999996</v>
      </c>
      <c r="I10" t="s">
        <v>121</v>
      </c>
      <c r="J10" s="7">
        <v>0.78260869565217395</v>
      </c>
      <c r="K10" s="7">
        <v>0.21739130434782608</v>
      </c>
      <c r="L10" s="7">
        <v>0.30434782608695654</v>
      </c>
      <c r="M10" s="7">
        <v>0.47826086956521741</v>
      </c>
      <c r="N10" s="7">
        <v>0.21739130434782605</v>
      </c>
    </row>
    <row r="11" spans="1:14" x14ac:dyDescent="0.35">
      <c r="A11" t="s">
        <v>123</v>
      </c>
      <c r="B11" s="7">
        <v>0.73684210526315796</v>
      </c>
      <c r="C11" s="7">
        <v>5.2631578947368418E-2</v>
      </c>
      <c r="D11" s="7">
        <v>0.21052631578947367</v>
      </c>
      <c r="E11" s="7">
        <v>0.73684210526315785</v>
      </c>
      <c r="F11" s="7">
        <v>0.26315789473684215</v>
      </c>
      <c r="I11" t="s">
        <v>123</v>
      </c>
      <c r="J11" s="7">
        <v>0.81818181818181812</v>
      </c>
      <c r="K11" s="7">
        <v>0.18181818181818182</v>
      </c>
      <c r="L11" s="7">
        <v>0.18181818181818182</v>
      </c>
      <c r="M11" s="7">
        <v>0.63636363636363635</v>
      </c>
      <c r="N11" s="7">
        <v>0.18181818181818182</v>
      </c>
    </row>
    <row r="12" spans="1:14" x14ac:dyDescent="0.35">
      <c r="A12" t="s">
        <v>32</v>
      </c>
      <c r="B12" s="7">
        <v>1</v>
      </c>
      <c r="C12" s="7">
        <v>0</v>
      </c>
      <c r="D12" s="7">
        <v>0</v>
      </c>
      <c r="E12" s="7">
        <v>1</v>
      </c>
      <c r="F12" s="7">
        <v>0</v>
      </c>
      <c r="I12" t="s">
        <v>32</v>
      </c>
      <c r="J12" s="7">
        <v>0.8</v>
      </c>
      <c r="K12" s="7">
        <v>0.2</v>
      </c>
      <c r="L12" s="7">
        <v>0</v>
      </c>
      <c r="M12" s="7">
        <v>0.8</v>
      </c>
      <c r="N12" s="7">
        <v>0.19999999999999996</v>
      </c>
    </row>
    <row r="13" spans="1:14" x14ac:dyDescent="0.35">
      <c r="A13" t="s">
        <v>14</v>
      </c>
      <c r="B13" s="7">
        <v>0.77777777777777779</v>
      </c>
      <c r="C13" s="7">
        <v>0</v>
      </c>
      <c r="D13" s="7">
        <v>0.22222222222222221</v>
      </c>
      <c r="E13" s="7">
        <v>0.77777777777777779</v>
      </c>
      <c r="F13" s="7">
        <v>0.22222222222222221</v>
      </c>
      <c r="I13" t="s">
        <v>14</v>
      </c>
      <c r="J13" s="7">
        <v>0.85714285714285721</v>
      </c>
      <c r="K13" s="7">
        <v>0.14285714285714285</v>
      </c>
      <c r="L13" s="7">
        <v>0.19047619047619047</v>
      </c>
      <c r="M13" s="7">
        <v>0.66666666666666663</v>
      </c>
      <c r="N13" s="7">
        <v>0.1428571428571429</v>
      </c>
    </row>
    <row r="14" spans="1:14" x14ac:dyDescent="0.35">
      <c r="A14" t="s">
        <v>15</v>
      </c>
      <c r="B14" s="7">
        <v>0.54545454545454541</v>
      </c>
      <c r="C14" s="7">
        <v>0.18181818181818182</v>
      </c>
      <c r="D14" s="7">
        <v>0.27272727272727271</v>
      </c>
      <c r="E14" s="7">
        <v>0.54545454545454541</v>
      </c>
      <c r="F14" s="7">
        <v>0.45454545454545459</v>
      </c>
      <c r="I14" t="s">
        <v>15</v>
      </c>
      <c r="J14" s="7">
        <v>0.93103448275862066</v>
      </c>
      <c r="K14" s="7">
        <v>6.8965517241379309E-2</v>
      </c>
      <c r="L14" s="7">
        <v>0.31034482758620691</v>
      </c>
      <c r="M14" s="7">
        <v>0.62068965517241381</v>
      </c>
      <c r="N14" s="7">
        <v>6.8965517241379282E-2</v>
      </c>
    </row>
    <row r="15" spans="1:14" x14ac:dyDescent="0.35">
      <c r="A15" t="s">
        <v>124</v>
      </c>
      <c r="B15" s="7">
        <v>0.59259259259259256</v>
      </c>
      <c r="C15" s="7">
        <v>0</v>
      </c>
      <c r="D15" s="7">
        <v>0.40740740740740738</v>
      </c>
      <c r="E15" s="7">
        <v>0.59259259259259256</v>
      </c>
      <c r="F15" s="7">
        <v>0.40740740740740744</v>
      </c>
      <c r="I15" t="s">
        <v>124</v>
      </c>
      <c r="J15" s="7">
        <v>0.9642857142857143</v>
      </c>
      <c r="K15" s="7">
        <v>3.5714285714285712E-2</v>
      </c>
      <c r="L15" s="7">
        <v>0.39285714285714285</v>
      </c>
      <c r="M15" s="7">
        <v>0.5714285714285714</v>
      </c>
      <c r="N15" s="7">
        <v>3.5714285714285754E-2</v>
      </c>
    </row>
    <row r="16" spans="1:14" x14ac:dyDescent="0.35">
      <c r="A16" t="s">
        <v>120</v>
      </c>
      <c r="B16" s="7">
        <v>0.4</v>
      </c>
      <c r="C16" s="7">
        <v>0</v>
      </c>
      <c r="D16" s="7">
        <v>0.6</v>
      </c>
      <c r="E16" s="7">
        <v>0.4</v>
      </c>
      <c r="F16" s="7">
        <v>0.6</v>
      </c>
      <c r="I16" t="s">
        <v>120</v>
      </c>
      <c r="J16" s="7">
        <v>0.7142857142857143</v>
      </c>
      <c r="K16" s="7">
        <v>0.2857142857142857</v>
      </c>
      <c r="L16" s="7">
        <v>0.42857142857142855</v>
      </c>
      <c r="M16" s="7">
        <v>0.2857142857142857</v>
      </c>
      <c r="N16" s="7">
        <v>0.28571428571428575</v>
      </c>
    </row>
    <row r="18" spans="1:14" x14ac:dyDescent="0.35">
      <c r="A18" t="s">
        <v>28</v>
      </c>
      <c r="B18" s="7">
        <v>0.5</v>
      </c>
      <c r="C18" s="7">
        <v>0.15384615384615385</v>
      </c>
      <c r="D18" s="7">
        <v>0.34615384615384615</v>
      </c>
      <c r="E18" s="7">
        <v>0.5</v>
      </c>
      <c r="F18" s="7">
        <v>0.5</v>
      </c>
      <c r="I18" t="s">
        <v>28</v>
      </c>
      <c r="J18" s="7">
        <v>0.88</v>
      </c>
      <c r="K18" s="7">
        <v>0.12</v>
      </c>
      <c r="L18" s="7">
        <v>0.36</v>
      </c>
      <c r="M18" s="7">
        <v>0.52</v>
      </c>
      <c r="N18" s="7">
        <v>0.12</v>
      </c>
    </row>
    <row r="19" spans="1:14" x14ac:dyDescent="0.35">
      <c r="A19" t="s">
        <v>11</v>
      </c>
      <c r="B19" s="7">
        <v>0.5</v>
      </c>
      <c r="C19" s="7">
        <v>0</v>
      </c>
      <c r="D19" s="7">
        <v>0.5</v>
      </c>
      <c r="E19" s="7">
        <v>0.5</v>
      </c>
      <c r="F19" s="7">
        <v>0.5</v>
      </c>
      <c r="I19" t="s">
        <v>11</v>
      </c>
      <c r="J19" s="7">
        <v>0.72727272727272729</v>
      </c>
      <c r="K19" s="7">
        <v>0.27272727272727271</v>
      </c>
      <c r="L19" s="7">
        <v>0.36363636363636365</v>
      </c>
      <c r="M19" s="7">
        <v>0.36363636363636365</v>
      </c>
      <c r="N19" s="7">
        <v>0.27272727272727271</v>
      </c>
    </row>
    <row r="20" spans="1:14" x14ac:dyDescent="0.35">
      <c r="A20" t="s">
        <v>30</v>
      </c>
      <c r="B20" s="7">
        <v>0.73333333333333339</v>
      </c>
      <c r="C20" s="7">
        <v>0</v>
      </c>
      <c r="D20" s="7">
        <v>0.26666666666666666</v>
      </c>
      <c r="E20" s="7">
        <v>0.73333333333333328</v>
      </c>
      <c r="F20" s="7">
        <v>0.26666666666666672</v>
      </c>
      <c r="I20" t="s">
        <v>30</v>
      </c>
      <c r="J20" s="7">
        <v>0.7142857142857143</v>
      </c>
      <c r="K20" s="7">
        <v>0.2857142857142857</v>
      </c>
      <c r="L20" s="7">
        <v>0.19047619047619047</v>
      </c>
      <c r="M20" s="7">
        <v>0.52380952380952384</v>
      </c>
      <c r="N20" s="7">
        <v>0.2857142857142857</v>
      </c>
    </row>
    <row r="21" spans="1:14" x14ac:dyDescent="0.35">
      <c r="A21" t="s">
        <v>13</v>
      </c>
      <c r="B21" s="7">
        <v>0.6428571428571429</v>
      </c>
      <c r="C21" s="7">
        <v>0.2857142857142857</v>
      </c>
      <c r="D21" s="7">
        <v>7.1428571428571425E-2</v>
      </c>
      <c r="E21" s="7">
        <v>0.6428571428571429</v>
      </c>
      <c r="F21" s="7">
        <v>0.3571428571428571</v>
      </c>
      <c r="I21" t="s">
        <v>13</v>
      </c>
      <c r="J21" s="7">
        <v>0.5</v>
      </c>
      <c r="K21" s="7">
        <v>0.5</v>
      </c>
      <c r="L21" s="7">
        <v>0.05</v>
      </c>
      <c r="M21" s="7">
        <v>0.45</v>
      </c>
      <c r="N21" s="7">
        <v>0.5</v>
      </c>
    </row>
    <row r="22" spans="1:14" x14ac:dyDescent="0.35">
      <c r="A22" t="s">
        <v>22</v>
      </c>
      <c r="B22" s="7">
        <v>0.8</v>
      </c>
      <c r="C22" s="7">
        <v>0</v>
      </c>
      <c r="D22" s="7">
        <v>0.2</v>
      </c>
      <c r="E22" s="7">
        <v>0.8</v>
      </c>
      <c r="F22" s="7">
        <v>0.19999999999999996</v>
      </c>
      <c r="I22" t="s">
        <v>22</v>
      </c>
      <c r="J22" s="7">
        <v>0.68181818181818188</v>
      </c>
      <c r="K22" s="7">
        <v>0.31818181818181818</v>
      </c>
      <c r="L22" s="7">
        <v>0.13636363636363635</v>
      </c>
      <c r="M22" s="7">
        <v>0.54545454545454541</v>
      </c>
      <c r="N22" s="7">
        <v>0.31818181818181823</v>
      </c>
    </row>
    <row r="23" spans="1:14" x14ac:dyDescent="0.35">
      <c r="A23" t="s">
        <v>122</v>
      </c>
      <c r="B23" s="7">
        <v>0.78571428571428581</v>
      </c>
      <c r="C23" s="7">
        <v>7.1428571428571425E-2</v>
      </c>
      <c r="D23" s="7">
        <v>0.14285714285714285</v>
      </c>
      <c r="E23" s="7">
        <v>0.7857142857142857</v>
      </c>
      <c r="F23" s="7">
        <v>0.2142857142857143</v>
      </c>
      <c r="I23" t="s">
        <v>122</v>
      </c>
      <c r="J23" s="7">
        <v>0.61904761904761907</v>
      </c>
      <c r="K23" s="7">
        <v>0.38095238095238093</v>
      </c>
      <c r="L23" s="7">
        <v>9.5238095238095233E-2</v>
      </c>
      <c r="M23" s="7">
        <v>0.52380952380952384</v>
      </c>
      <c r="N23" s="7">
        <v>0.38095238095238093</v>
      </c>
    </row>
    <row r="24" spans="1:14" x14ac:dyDescent="0.35">
      <c r="A24" t="s">
        <v>23</v>
      </c>
      <c r="B24" s="7">
        <v>0.25</v>
      </c>
      <c r="C24" s="7">
        <v>0</v>
      </c>
      <c r="D24" s="7">
        <v>0.75</v>
      </c>
      <c r="E24" s="7">
        <v>0.25</v>
      </c>
      <c r="F24" s="7">
        <v>0.75</v>
      </c>
      <c r="I24" t="s">
        <v>23</v>
      </c>
      <c r="J24" s="7">
        <v>0.6</v>
      </c>
      <c r="K24" s="7">
        <v>0.4</v>
      </c>
      <c r="L24" s="7">
        <v>0.45</v>
      </c>
      <c r="M24" s="7">
        <v>0.15</v>
      </c>
      <c r="N24" s="7">
        <v>0.39999999999999997</v>
      </c>
    </row>
    <row r="25" spans="1:14" x14ac:dyDescent="0.35">
      <c r="A25" t="s">
        <v>33</v>
      </c>
      <c r="B25" s="7">
        <v>0.9285714285714286</v>
      </c>
      <c r="C25" s="7">
        <v>0</v>
      </c>
      <c r="D25" s="7">
        <v>7.1428571428571425E-2</v>
      </c>
      <c r="E25" s="7">
        <v>0.9285714285714286</v>
      </c>
      <c r="F25" s="7">
        <v>7.1428571428571397E-2</v>
      </c>
      <c r="I25" t="s">
        <v>33</v>
      </c>
      <c r="J25" s="7">
        <v>0.73684210526315796</v>
      </c>
      <c r="K25" s="7">
        <v>0.26315789473684209</v>
      </c>
      <c r="L25" s="7">
        <v>5.2631578947368418E-2</v>
      </c>
      <c r="M25" s="7">
        <v>0.68421052631578949</v>
      </c>
      <c r="N25" s="7">
        <v>0.26315789473684209</v>
      </c>
    </row>
    <row r="26" spans="1:14" x14ac:dyDescent="0.35">
      <c r="A26" t="s">
        <v>118</v>
      </c>
      <c r="B26" s="7">
        <v>0.66666666666666674</v>
      </c>
      <c r="C26" s="7">
        <v>0</v>
      </c>
      <c r="D26" s="7">
        <v>0.33333333333333331</v>
      </c>
      <c r="E26" s="7">
        <v>0.66666666666666663</v>
      </c>
      <c r="F26" s="7">
        <v>0.33333333333333337</v>
      </c>
      <c r="I26" t="s">
        <v>118</v>
      </c>
      <c r="J26" s="7">
        <v>0.54545454545454541</v>
      </c>
      <c r="K26" s="7">
        <v>0.45454545454545453</v>
      </c>
      <c r="L26" s="7">
        <v>0.18181818181818182</v>
      </c>
      <c r="M26" s="7">
        <v>0.36363636363636365</v>
      </c>
      <c r="N26" s="7">
        <v>0.45454545454545453</v>
      </c>
    </row>
    <row r="27" spans="1:14" x14ac:dyDescent="0.35">
      <c r="A27" t="s">
        <v>24</v>
      </c>
      <c r="B27" s="7">
        <v>0.72727272727272729</v>
      </c>
      <c r="C27" s="7">
        <v>0</v>
      </c>
      <c r="D27" s="7">
        <v>0.27272727272727271</v>
      </c>
      <c r="E27" s="7">
        <v>0.72727272727272729</v>
      </c>
      <c r="F27" s="7">
        <v>0.27272727272727271</v>
      </c>
      <c r="I27" t="s">
        <v>24</v>
      </c>
      <c r="J27" s="7">
        <v>0.64705882352941169</v>
      </c>
      <c r="K27" s="7">
        <v>0.35294117647058826</v>
      </c>
      <c r="L27" s="7">
        <v>0.17647058823529413</v>
      </c>
      <c r="M27" s="7">
        <v>0.47058823529411764</v>
      </c>
      <c r="N27" s="7">
        <v>0.3529411764705882</v>
      </c>
    </row>
    <row r="28" spans="1:14" x14ac:dyDescent="0.35">
      <c r="A28" t="s">
        <v>119</v>
      </c>
      <c r="B28" s="7">
        <v>0.89473684210526316</v>
      </c>
      <c r="C28" s="7">
        <v>0</v>
      </c>
      <c r="D28" s="7">
        <v>0.10526315789473684</v>
      </c>
      <c r="E28" s="7">
        <v>0.89473684210526316</v>
      </c>
      <c r="F28" s="7">
        <v>0.10526315789473684</v>
      </c>
      <c r="I28" t="s">
        <v>119</v>
      </c>
      <c r="J28" s="7">
        <v>0.86363636363636365</v>
      </c>
      <c r="K28" s="7">
        <v>0.13636363636363635</v>
      </c>
      <c r="L28" s="7">
        <v>9.0909090909090912E-2</v>
      </c>
      <c r="M28" s="7">
        <v>0.77272727272727271</v>
      </c>
      <c r="N28" s="7">
        <v>0.13636363636363638</v>
      </c>
    </row>
    <row r="30" spans="1:14" x14ac:dyDescent="0.35">
      <c r="A30" t="s">
        <v>52</v>
      </c>
      <c r="B30" s="22">
        <f t="shared" ref="B30" si="0">AVERAGE(B4:B16)</f>
        <v>0.64164900573569306</v>
      </c>
      <c r="C30" s="22">
        <f>AVERAGE(C4:C16)</f>
        <v>7.3569584869894483E-2</v>
      </c>
      <c r="D30" s="22">
        <f>AVERAGE(D4:D16)</f>
        <v>0.28478140939441249</v>
      </c>
      <c r="E30" s="22">
        <f>AVERAGE(E4:E16)</f>
        <v>0.64164900573569306</v>
      </c>
      <c r="F30" s="22">
        <f>AVERAGE(F4:F16)</f>
        <v>0.35835099426430694</v>
      </c>
      <c r="H30" s="134" t="s">
        <v>37</v>
      </c>
      <c r="I30" s="134"/>
      <c r="J30" s="22">
        <f>AVERAGE(J4:J16)</f>
        <v>0.77795119318071082</v>
      </c>
      <c r="K30" s="22">
        <f>AVERAGE(K4:K16)</f>
        <v>0.22204880681928921</v>
      </c>
      <c r="L30" s="22">
        <f>AVERAGE(L4:L16)</f>
        <v>0.24216974855699608</v>
      </c>
      <c r="M30" s="22">
        <f>AVERAGE(M4:M16)</f>
        <v>0.53578144462371469</v>
      </c>
      <c r="N30" s="22">
        <f>AVERAGE(N4:N16)</f>
        <v>0.22204880681928921</v>
      </c>
    </row>
    <row r="31" spans="1:14" x14ac:dyDescent="0.35">
      <c r="A31" t="s">
        <v>53</v>
      </c>
      <c r="B31" s="21">
        <f t="shared" ref="B31" si="1">_xlfn.STDEV.P((B4:B16))</f>
        <v>0.17906334027861939</v>
      </c>
      <c r="C31" s="21">
        <f>_xlfn.STDEV.P((C4:C16))</f>
        <v>7.4055724031127992E-2</v>
      </c>
      <c r="D31" s="21">
        <f>_xlfn.STDEV.P((D4:D16))</f>
        <v>0.17169101488982005</v>
      </c>
      <c r="E31" s="21">
        <f>_xlfn.STDEV.P((E4:E16))</f>
        <v>0.17906334027861939</v>
      </c>
      <c r="F31" s="21">
        <f>_xlfn.STDEV.P((F4:F16))</f>
        <v>0.17906334027861934</v>
      </c>
      <c r="H31" s="134"/>
      <c r="I31" s="134"/>
      <c r="J31" s="21">
        <f>_xlfn.STDEV.P((J4:J16))</f>
        <v>0.17082143453776902</v>
      </c>
      <c r="K31" s="21">
        <f>_xlfn.STDEV.P((K4:K16))</f>
        <v>0.17082143453776907</v>
      </c>
      <c r="L31" s="21">
        <f>_xlfn.STDEV.P((L4:L16))</f>
        <v>0.14777791905078602</v>
      </c>
      <c r="M31" s="21">
        <f>_xlfn.STDEV.P((M4:M16))</f>
        <v>0.16585146908694495</v>
      </c>
      <c r="N31" s="21">
        <f>_xlfn.STDEV.P((N4:N16))</f>
        <v>0.17082143453776907</v>
      </c>
    </row>
    <row r="33" spans="1:14" x14ac:dyDescent="0.35">
      <c r="A33" t="s">
        <v>52</v>
      </c>
      <c r="B33" s="7">
        <f t="shared" ref="B33" si="2">AVERAGE(B18:B28)</f>
        <v>0.67537749332007713</v>
      </c>
      <c r="C33" s="7">
        <f>AVERAGE(C18:C28)</f>
        <v>4.6453546453546449E-2</v>
      </c>
      <c r="D33" s="7">
        <f>AVERAGE(D18:D28)</f>
        <v>0.27816896022637649</v>
      </c>
      <c r="E33" s="7">
        <f>AVERAGE(E18:E28)</f>
        <v>0.67537749332007713</v>
      </c>
      <c r="F33" s="7">
        <f>AVERAGE(F18:F28)</f>
        <v>0.32462250667992293</v>
      </c>
      <c r="H33" s="134" t="s">
        <v>38</v>
      </c>
      <c r="I33" s="134"/>
      <c r="J33" s="7">
        <f>AVERAGE(J18:J28)</f>
        <v>0.68321964366433818</v>
      </c>
      <c r="K33" s="7">
        <f>AVERAGE(K18:K28)</f>
        <v>0.31678035633566171</v>
      </c>
      <c r="L33" s="7">
        <f>AVERAGE(L18:L28)</f>
        <v>0.1952312477840201</v>
      </c>
      <c r="M33" s="7">
        <f>AVERAGE(M18:M28)</f>
        <v>0.48798839588031817</v>
      </c>
      <c r="N33" s="7">
        <f>AVERAGE(N18:N28)</f>
        <v>0.31678035633566171</v>
      </c>
    </row>
    <row r="34" spans="1:14" x14ac:dyDescent="0.35">
      <c r="A34" t="s">
        <v>53</v>
      </c>
      <c r="B34">
        <f t="shared" ref="B34" si="3">_xlfn.STDEV.P(B18:B28)</f>
        <v>0.18819155092090134</v>
      </c>
      <c r="C34">
        <f>_xlfn.STDEV.P(C18:C28)</f>
        <v>8.8762236632260585E-2</v>
      </c>
      <c r="D34">
        <f>_xlfn.STDEV.P(D18:D28)</f>
        <v>0.19527597609975961</v>
      </c>
      <c r="E34">
        <f>_xlfn.STDEV.P(E18:E28)</f>
        <v>0.18819155092090117</v>
      </c>
      <c r="F34">
        <f>_xlfn.STDEV.P(F18:F28)</f>
        <v>0.1881915509209014</v>
      </c>
      <c r="H34" s="134"/>
      <c r="I34" s="134"/>
      <c r="J34">
        <f>_xlfn.STDEV.P(J18:J28)</f>
        <v>0.11360042883427342</v>
      </c>
      <c r="K34">
        <f>_xlfn.STDEV.P(K18:K28)</f>
        <v>0.11360042883427278</v>
      </c>
      <c r="L34">
        <f>_xlfn.STDEV.P(L18:L28)</f>
        <v>0.13029496070759289</v>
      </c>
      <c r="M34">
        <f>_xlfn.STDEV.P(M18:M28)</f>
        <v>0.15764795515909488</v>
      </c>
      <c r="N34">
        <f>_xlfn.STDEV.P(N18:N28)</f>
        <v>0.11360042883427271</v>
      </c>
    </row>
    <row r="37" spans="1:14" x14ac:dyDescent="0.35">
      <c r="B37" s="6" t="s">
        <v>35</v>
      </c>
      <c r="C37" s="6" t="s">
        <v>7</v>
      </c>
      <c r="D37" s="6" t="s">
        <v>6</v>
      </c>
      <c r="E37" s="6" t="s">
        <v>5</v>
      </c>
      <c r="F37" s="6" t="s">
        <v>35</v>
      </c>
      <c r="I37" s="6"/>
      <c r="J37" s="21" t="s">
        <v>35</v>
      </c>
      <c r="K37" s="21" t="s">
        <v>8</v>
      </c>
      <c r="L37" s="21" t="s">
        <v>6</v>
      </c>
      <c r="M37" s="21" t="s">
        <v>5</v>
      </c>
      <c r="N37" s="21" t="s">
        <v>35</v>
      </c>
    </row>
    <row r="38" spans="1:14" x14ac:dyDescent="0.35">
      <c r="A38" t="s">
        <v>37</v>
      </c>
      <c r="B38" s="7">
        <f t="shared" ref="B38" si="4">AVERAGE(B4:B16)</f>
        <v>0.64164900573569306</v>
      </c>
      <c r="C38" s="7">
        <f>AVERAGE(C4:C16)</f>
        <v>7.3569584869894483E-2</v>
      </c>
      <c r="D38" s="7">
        <f>AVERAGE(D4:D16)</f>
        <v>0.28478140939441249</v>
      </c>
      <c r="E38" s="7">
        <f>AVERAGE(E4:E16)</f>
        <v>0.64164900573569306</v>
      </c>
      <c r="F38" s="7">
        <f>AVERAGE(F4:F16)</f>
        <v>0.35835099426430694</v>
      </c>
      <c r="I38" s="7"/>
      <c r="J38" s="7">
        <f>AVERAGE(J4:J16)</f>
        <v>0.77795119318071082</v>
      </c>
      <c r="K38" s="7">
        <f>AVERAGE(K4:K16)</f>
        <v>0.22204880681928921</v>
      </c>
      <c r="L38" s="7">
        <f>AVERAGE(L4:L16)</f>
        <v>0.24216974855699608</v>
      </c>
      <c r="M38" s="7">
        <f>AVERAGE(M4:M16)</f>
        <v>0.53578144462371469</v>
      </c>
      <c r="N38" s="7">
        <f>AVERAGE(N4:N16)</f>
        <v>0.22204880681928921</v>
      </c>
    </row>
    <row r="39" spans="1:14" x14ac:dyDescent="0.35">
      <c r="A39" t="s">
        <v>38</v>
      </c>
      <c r="B39" s="7">
        <f t="shared" ref="B39" si="5">AVERAGE(B18:B28)</f>
        <v>0.67537749332007713</v>
      </c>
      <c r="C39" s="7">
        <f>AVERAGE(C18:C28)</f>
        <v>4.6453546453546449E-2</v>
      </c>
      <c r="D39" s="7">
        <f>AVERAGE(D18:D28)</f>
        <v>0.27816896022637649</v>
      </c>
      <c r="E39" s="7">
        <f>AVERAGE(E18:E28)</f>
        <v>0.67537749332007713</v>
      </c>
      <c r="F39" s="7">
        <f>AVERAGE(F18:F28)</f>
        <v>0.32462250667992293</v>
      </c>
      <c r="I39" s="7"/>
      <c r="J39" s="7">
        <f>AVERAGE(J18:J28)</f>
        <v>0.68321964366433818</v>
      </c>
      <c r="K39" s="7">
        <f>AVERAGE(K18:K28)</f>
        <v>0.31678035633566171</v>
      </c>
      <c r="L39" s="7">
        <f>AVERAGE(L18:L28)</f>
        <v>0.1952312477840201</v>
      </c>
      <c r="M39" s="7">
        <f>AVERAGE(M18:M28)</f>
        <v>0.48798839588031817</v>
      </c>
      <c r="N39" s="7">
        <f>AVERAGE(N18:N28)</f>
        <v>0.31678035633566171</v>
      </c>
    </row>
    <row r="42" spans="1:14" x14ac:dyDescent="0.35">
      <c r="B42" s="21" t="s">
        <v>91</v>
      </c>
      <c r="C42" s="6" t="s">
        <v>7</v>
      </c>
      <c r="D42" s="6" t="s">
        <v>35</v>
      </c>
      <c r="E42" s="6" t="s">
        <v>5</v>
      </c>
      <c r="F42" s="6" t="s">
        <v>35</v>
      </c>
      <c r="J42" s="21" t="s">
        <v>8</v>
      </c>
      <c r="K42" s="21" t="s">
        <v>35</v>
      </c>
      <c r="L42" s="21" t="s">
        <v>6</v>
      </c>
      <c r="M42" s="21" t="s">
        <v>5</v>
      </c>
      <c r="N42" s="21" t="s">
        <v>35</v>
      </c>
    </row>
    <row r="43" spans="1:14" x14ac:dyDescent="0.35">
      <c r="A43" t="s">
        <v>37</v>
      </c>
      <c r="B43" s="7">
        <f>-D38</f>
        <v>-0.28478140939441249</v>
      </c>
      <c r="C43" s="7">
        <f>-C38</f>
        <v>-7.3569584869894483E-2</v>
      </c>
      <c r="D43" s="7">
        <f>-B38</f>
        <v>-0.64164900573569306</v>
      </c>
      <c r="E43" s="7">
        <f>E38</f>
        <v>0.64164900573569306</v>
      </c>
      <c r="F43" s="7">
        <f>F38</f>
        <v>0.35835099426430694</v>
      </c>
      <c r="J43" s="7">
        <f>-K38</f>
        <v>-0.22204880681928921</v>
      </c>
      <c r="K43" s="7">
        <f>-J38</f>
        <v>-0.77795119318071082</v>
      </c>
      <c r="L43" s="7">
        <f>L38</f>
        <v>0.24216974855699608</v>
      </c>
      <c r="M43" s="7">
        <f t="shared" ref="M43:N44" si="6">M38</f>
        <v>0.53578144462371469</v>
      </c>
      <c r="N43" s="7">
        <f t="shared" si="6"/>
        <v>0.22204880681928921</v>
      </c>
    </row>
    <row r="44" spans="1:14" x14ac:dyDescent="0.35">
      <c r="A44" t="s">
        <v>38</v>
      </c>
      <c r="B44" s="7">
        <f>-D39</f>
        <v>-0.27816896022637649</v>
      </c>
      <c r="C44" s="7">
        <f>-C39</f>
        <v>-4.6453546453546449E-2</v>
      </c>
      <c r="D44" s="7">
        <f>-B39</f>
        <v>-0.67537749332007713</v>
      </c>
      <c r="E44" s="7">
        <f>E39</f>
        <v>0.67537749332007713</v>
      </c>
      <c r="F44" s="7">
        <f>F39</f>
        <v>0.32462250667992293</v>
      </c>
      <c r="J44" s="7">
        <f>-K39</f>
        <v>-0.31678035633566171</v>
      </c>
      <c r="K44" s="7">
        <f>-J39</f>
        <v>-0.68321964366433818</v>
      </c>
      <c r="L44" s="7">
        <f>L39</f>
        <v>0.1952312477840201</v>
      </c>
      <c r="M44" s="7">
        <f t="shared" si="6"/>
        <v>0.48798839588031817</v>
      </c>
      <c r="N44" s="7">
        <f t="shared" si="6"/>
        <v>0.31678035633566171</v>
      </c>
    </row>
    <row r="45" spans="1:14" x14ac:dyDescent="0.35">
      <c r="F45" s="7"/>
    </row>
    <row r="46" spans="1:14" x14ac:dyDescent="0.35">
      <c r="F46" s="7"/>
    </row>
    <row r="47" spans="1:14" x14ac:dyDescent="0.35">
      <c r="A47" t="s">
        <v>62</v>
      </c>
      <c r="B47">
        <f>_xlfn.T.TEST(B4:B16,B18:B28,2,3)</f>
        <v>0.67311699565929728</v>
      </c>
      <c r="J47">
        <f>_xlfn.T.TEST(J4:J16,J18:J28,2,3)</f>
        <v>0.13541851932090634</v>
      </c>
    </row>
    <row r="48" spans="1:14" x14ac:dyDescent="0.35">
      <c r="A48" t="s">
        <v>96</v>
      </c>
      <c r="B48">
        <v>0.184</v>
      </c>
      <c r="J48">
        <v>0.64400000000000002</v>
      </c>
    </row>
  </sheetData>
  <mergeCells count="4">
    <mergeCell ref="H30:I31"/>
    <mergeCell ref="H33:I34"/>
    <mergeCell ref="A1:G2"/>
    <mergeCell ref="I1:N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3"/>
  <sheetViews>
    <sheetView topLeftCell="A29" zoomScaleNormal="100" workbookViewId="0">
      <selection activeCell="R53" sqref="R53"/>
    </sheetView>
  </sheetViews>
  <sheetFormatPr defaultColWidth="8.81640625" defaultRowHeight="14.5" x14ac:dyDescent="0.35"/>
  <sheetData>
    <row r="1" spans="1:14" x14ac:dyDescent="0.35">
      <c r="A1" t="s">
        <v>129</v>
      </c>
      <c r="I1" t="s">
        <v>55</v>
      </c>
    </row>
    <row r="3" spans="1:14" x14ac:dyDescent="0.35">
      <c r="A3" t="s">
        <v>50</v>
      </c>
      <c r="B3" t="s">
        <v>35</v>
      </c>
      <c r="C3" t="s">
        <v>7</v>
      </c>
      <c r="D3" t="s">
        <v>6</v>
      </c>
      <c r="E3" t="s">
        <v>5</v>
      </c>
      <c r="F3" t="s">
        <v>35</v>
      </c>
      <c r="I3" t="s">
        <v>50</v>
      </c>
      <c r="J3" t="s">
        <v>35</v>
      </c>
      <c r="K3" t="s">
        <v>8</v>
      </c>
      <c r="L3" t="s">
        <v>6</v>
      </c>
      <c r="M3" t="s">
        <v>5</v>
      </c>
      <c r="N3" t="s">
        <v>35</v>
      </c>
    </row>
    <row r="4" spans="1:14" x14ac:dyDescent="0.35">
      <c r="A4" t="s">
        <v>29</v>
      </c>
      <c r="B4" s="7">
        <v>0.66666666666666674</v>
      </c>
      <c r="C4" s="7">
        <v>0.22222222222222221</v>
      </c>
      <c r="D4" s="7">
        <v>0.1111111111111111</v>
      </c>
      <c r="E4" s="7">
        <v>0.66666666666666663</v>
      </c>
      <c r="F4" s="7">
        <v>0.33333333333333337</v>
      </c>
      <c r="I4" t="s">
        <v>29</v>
      </c>
      <c r="J4" s="7">
        <v>0.38888888888888884</v>
      </c>
      <c r="K4" s="7">
        <v>0.61111111111111116</v>
      </c>
      <c r="L4" s="7">
        <v>5.5555555555555552E-2</v>
      </c>
      <c r="M4" s="7">
        <v>0.33333333333333331</v>
      </c>
      <c r="N4" s="7">
        <v>0.61111111111111116</v>
      </c>
    </row>
    <row r="5" spans="1:14" x14ac:dyDescent="0.35">
      <c r="A5" t="s">
        <v>30</v>
      </c>
      <c r="B5" s="7">
        <v>0.73333333333333339</v>
      </c>
      <c r="C5" s="7">
        <v>0</v>
      </c>
      <c r="D5" s="7">
        <v>0.26666666666666666</v>
      </c>
      <c r="E5" s="7">
        <v>0.73333333333333328</v>
      </c>
      <c r="F5" s="7">
        <v>0.26666666666666672</v>
      </c>
      <c r="I5" t="s">
        <v>30</v>
      </c>
      <c r="J5" s="7">
        <v>0.7142857142857143</v>
      </c>
      <c r="K5" s="7">
        <v>0.2857142857142857</v>
      </c>
      <c r="L5" s="7">
        <v>0.19047619047619047</v>
      </c>
      <c r="M5" s="7">
        <v>0.52380952380952384</v>
      </c>
      <c r="N5" s="7">
        <v>0.2857142857142857</v>
      </c>
    </row>
    <row r="6" spans="1:14" x14ac:dyDescent="0.35">
      <c r="A6" t="s">
        <v>31</v>
      </c>
      <c r="B6" s="7">
        <v>0.41666666666666663</v>
      </c>
      <c r="C6" s="7">
        <v>8.3333333333333329E-2</v>
      </c>
      <c r="D6" s="7">
        <v>0.5</v>
      </c>
      <c r="E6" s="7">
        <v>0.41666666666666669</v>
      </c>
      <c r="F6" s="7">
        <v>0.58333333333333326</v>
      </c>
      <c r="I6" t="s">
        <v>31</v>
      </c>
      <c r="J6" s="7">
        <v>0.47826086956521741</v>
      </c>
      <c r="K6" s="7">
        <v>0.52173913043478259</v>
      </c>
      <c r="L6" s="7">
        <v>0.2608695652173913</v>
      </c>
      <c r="M6" s="7">
        <v>0.21739130434782608</v>
      </c>
      <c r="N6" s="7">
        <v>0.52173913043478271</v>
      </c>
    </row>
    <row r="7" spans="1:14" x14ac:dyDescent="0.35">
      <c r="A7" t="s">
        <v>123</v>
      </c>
      <c r="B7" s="7">
        <v>0.73684210526315796</v>
      </c>
      <c r="C7" s="7">
        <v>5.2631578947368418E-2</v>
      </c>
      <c r="D7" s="7">
        <v>0.21052631578947367</v>
      </c>
      <c r="E7" s="7">
        <v>0.73684210526315785</v>
      </c>
      <c r="F7" s="7">
        <v>0.26315789473684215</v>
      </c>
      <c r="I7" t="s">
        <v>123</v>
      </c>
      <c r="J7" s="7">
        <v>0.81818181818181812</v>
      </c>
      <c r="K7" s="7">
        <v>0.18181818181818182</v>
      </c>
      <c r="L7" s="7">
        <v>0.18181818181818182</v>
      </c>
      <c r="M7" s="7">
        <v>0.63636363636363635</v>
      </c>
      <c r="N7" s="7">
        <v>0.18181818181818182</v>
      </c>
    </row>
    <row r="8" spans="1:14" x14ac:dyDescent="0.35">
      <c r="A8" t="s">
        <v>23</v>
      </c>
      <c r="B8" s="7">
        <v>0.25</v>
      </c>
      <c r="C8" s="7">
        <v>0</v>
      </c>
      <c r="D8" s="7">
        <v>0.75</v>
      </c>
      <c r="E8" s="7">
        <v>0.25</v>
      </c>
      <c r="F8" s="7">
        <v>0.75</v>
      </c>
      <c r="I8" t="s">
        <v>23</v>
      </c>
      <c r="J8" s="7">
        <v>0.6</v>
      </c>
      <c r="K8" s="7">
        <v>0.4</v>
      </c>
      <c r="L8" s="7">
        <v>0.45</v>
      </c>
      <c r="M8" s="7">
        <v>0.15</v>
      </c>
      <c r="N8" s="7">
        <v>0.39999999999999997</v>
      </c>
    </row>
    <row r="9" spans="1:14" x14ac:dyDescent="0.35">
      <c r="A9" t="s">
        <v>120</v>
      </c>
      <c r="B9" s="7">
        <v>0.4</v>
      </c>
      <c r="C9" s="7">
        <v>0</v>
      </c>
      <c r="D9" s="7">
        <v>0.6</v>
      </c>
      <c r="E9" s="7">
        <v>0.4</v>
      </c>
      <c r="F9" s="7">
        <v>0.6</v>
      </c>
      <c r="I9" t="s">
        <v>120</v>
      </c>
      <c r="J9" s="7">
        <v>0.7142857142857143</v>
      </c>
      <c r="K9" s="7">
        <v>0.2857142857142857</v>
      </c>
      <c r="L9" s="7">
        <v>0.42857142857142855</v>
      </c>
      <c r="M9" s="7">
        <v>0.2857142857142857</v>
      </c>
      <c r="N9" s="7">
        <v>0.28571428571428575</v>
      </c>
    </row>
    <row r="10" spans="1:14" x14ac:dyDescent="0.35">
      <c r="J10" s="7"/>
      <c r="K10" s="7"/>
      <c r="L10" s="7"/>
      <c r="M10" s="7"/>
      <c r="N10" s="7"/>
    </row>
    <row r="11" spans="1:14" x14ac:dyDescent="0.35">
      <c r="A11" t="s">
        <v>28</v>
      </c>
      <c r="B11" s="7">
        <v>0.5</v>
      </c>
      <c r="C11" s="7">
        <v>0.15384615384615385</v>
      </c>
      <c r="D11" s="7">
        <v>0.34615384615384615</v>
      </c>
      <c r="E11" s="7">
        <v>0.5</v>
      </c>
      <c r="F11" s="7">
        <v>0.5</v>
      </c>
      <c r="I11" t="s">
        <v>28</v>
      </c>
      <c r="J11" s="7">
        <v>0.88</v>
      </c>
      <c r="K11" s="7">
        <v>0.12</v>
      </c>
      <c r="L11" s="7">
        <v>0.36</v>
      </c>
      <c r="M11" s="7">
        <v>0.52</v>
      </c>
      <c r="N11" s="7">
        <v>0.12</v>
      </c>
    </row>
    <row r="12" spans="1:14" x14ac:dyDescent="0.35">
      <c r="A12" t="s">
        <v>10</v>
      </c>
      <c r="B12" s="7">
        <v>0.5</v>
      </c>
      <c r="C12" s="7">
        <v>0.16666666666666666</v>
      </c>
      <c r="D12" s="7">
        <v>0.33333333333333331</v>
      </c>
      <c r="E12" s="7">
        <v>0.5</v>
      </c>
      <c r="F12" s="7">
        <v>0.5</v>
      </c>
      <c r="I12" t="s">
        <v>10</v>
      </c>
      <c r="J12" s="7">
        <v>0.9375</v>
      </c>
      <c r="K12" s="7">
        <v>6.25E-2</v>
      </c>
      <c r="L12" s="7">
        <v>0.375</v>
      </c>
      <c r="M12" s="7">
        <v>0.5625</v>
      </c>
      <c r="N12" s="7">
        <v>6.25E-2</v>
      </c>
    </row>
    <row r="13" spans="1:14" x14ac:dyDescent="0.35">
      <c r="A13" t="s">
        <v>11</v>
      </c>
      <c r="B13" s="7">
        <v>0.5</v>
      </c>
      <c r="C13" s="7">
        <v>0</v>
      </c>
      <c r="D13" s="7">
        <v>0.5</v>
      </c>
      <c r="E13" s="7">
        <v>0.5</v>
      </c>
      <c r="F13" s="7">
        <v>0.5</v>
      </c>
      <c r="I13" t="s">
        <v>11</v>
      </c>
      <c r="J13" s="7">
        <v>0.72727272727272729</v>
      </c>
      <c r="K13" s="7">
        <v>0.27272727272727271</v>
      </c>
      <c r="L13" s="7">
        <v>0.36363636363636365</v>
      </c>
      <c r="M13" s="7">
        <v>0.36363636363636365</v>
      </c>
      <c r="N13" s="7">
        <v>0.27272727272727271</v>
      </c>
    </row>
    <row r="14" spans="1:14" x14ac:dyDescent="0.35">
      <c r="A14" t="s">
        <v>21</v>
      </c>
      <c r="B14" s="7">
        <v>0.81818181818181812</v>
      </c>
      <c r="C14" s="7">
        <v>9.0909090909090912E-2</v>
      </c>
      <c r="D14" s="7">
        <v>9.0909090909090912E-2</v>
      </c>
      <c r="E14" s="7">
        <v>0.81818181818181823</v>
      </c>
      <c r="F14" s="7">
        <v>0.18181818181818177</v>
      </c>
      <c r="I14" t="s">
        <v>21</v>
      </c>
      <c r="J14" s="7">
        <v>0.66666666666666674</v>
      </c>
      <c r="K14" s="7">
        <v>0.33333333333333331</v>
      </c>
      <c r="L14" s="7">
        <v>6.6666666666666666E-2</v>
      </c>
      <c r="M14" s="7">
        <v>0.6</v>
      </c>
      <c r="N14" s="7">
        <v>0.33333333333333337</v>
      </c>
    </row>
    <row r="15" spans="1:14" x14ac:dyDescent="0.35">
      <c r="A15" t="s">
        <v>22</v>
      </c>
      <c r="B15" s="7">
        <v>0.8</v>
      </c>
      <c r="C15" s="7">
        <v>0</v>
      </c>
      <c r="D15" s="7">
        <v>0.2</v>
      </c>
      <c r="E15" s="7">
        <v>0.8</v>
      </c>
      <c r="F15" s="7">
        <v>0.19999999999999996</v>
      </c>
      <c r="I15" t="s">
        <v>22</v>
      </c>
      <c r="J15" s="7">
        <v>0.68181818181818188</v>
      </c>
      <c r="K15" s="7">
        <v>0.31818181818181818</v>
      </c>
      <c r="L15" s="7">
        <v>0.13636363636363635</v>
      </c>
      <c r="M15" s="7">
        <v>0.54545454545454541</v>
      </c>
      <c r="N15" s="7">
        <v>0.31818181818181823</v>
      </c>
    </row>
    <row r="16" spans="1:14" x14ac:dyDescent="0.35">
      <c r="A16" t="s">
        <v>32</v>
      </c>
      <c r="B16" s="7">
        <v>1</v>
      </c>
      <c r="C16" s="7">
        <v>0</v>
      </c>
      <c r="D16" s="7">
        <v>0</v>
      </c>
      <c r="E16" s="7">
        <v>1</v>
      </c>
      <c r="F16" s="7">
        <v>0</v>
      </c>
      <c r="I16" t="s">
        <v>32</v>
      </c>
      <c r="J16" s="7">
        <v>0.8</v>
      </c>
      <c r="K16" s="7">
        <v>0.2</v>
      </c>
      <c r="L16" s="7">
        <v>0</v>
      </c>
      <c r="M16" s="7">
        <v>0.8</v>
      </c>
      <c r="N16" s="7">
        <v>0.19999999999999996</v>
      </c>
    </row>
    <row r="17" spans="1:14" x14ac:dyDescent="0.35">
      <c r="A17" t="s">
        <v>33</v>
      </c>
      <c r="B17" s="7">
        <v>0.9285714285714286</v>
      </c>
      <c r="C17" s="7">
        <v>0</v>
      </c>
      <c r="D17" s="7">
        <v>7.1428571428571425E-2</v>
      </c>
      <c r="E17" s="7">
        <v>0.9285714285714286</v>
      </c>
      <c r="F17" s="7">
        <v>7.1428571428571397E-2</v>
      </c>
      <c r="I17" t="s">
        <v>33</v>
      </c>
      <c r="J17" s="7">
        <v>0.73684210526315796</v>
      </c>
      <c r="K17" s="7">
        <v>0.26315789473684209</v>
      </c>
      <c r="L17" s="7">
        <v>5.2631578947368418E-2</v>
      </c>
      <c r="M17" s="7">
        <v>0.68421052631578949</v>
      </c>
      <c r="N17" s="7">
        <v>0.26315789473684209</v>
      </c>
    </row>
    <row r="18" spans="1:14" x14ac:dyDescent="0.35">
      <c r="A18" t="s">
        <v>24</v>
      </c>
      <c r="B18" s="7">
        <v>0.72727272727272729</v>
      </c>
      <c r="C18" s="7">
        <v>0</v>
      </c>
      <c r="D18" s="7">
        <v>0.27272727272727271</v>
      </c>
      <c r="E18" s="7">
        <v>0.72727272727272729</v>
      </c>
      <c r="F18" s="7">
        <v>0.27272727272727271</v>
      </c>
      <c r="I18" t="s">
        <v>24</v>
      </c>
      <c r="J18" s="7">
        <v>0.64705882352941169</v>
      </c>
      <c r="K18" s="7">
        <v>0.35294117647058826</v>
      </c>
      <c r="L18" s="7">
        <v>0.17647058823529413</v>
      </c>
      <c r="M18" s="7">
        <v>0.47058823529411764</v>
      </c>
      <c r="N18" s="7">
        <v>0.3529411764705882</v>
      </c>
    </row>
    <row r="19" spans="1:14" x14ac:dyDescent="0.35">
      <c r="A19" t="s">
        <v>15</v>
      </c>
      <c r="B19" s="7">
        <v>0.54545454545454541</v>
      </c>
      <c r="C19" s="7">
        <v>0.18181818181818182</v>
      </c>
      <c r="D19" s="7">
        <v>0.27272727272727271</v>
      </c>
      <c r="E19" s="7">
        <v>0.54545454545454541</v>
      </c>
      <c r="F19" s="7">
        <v>0.45454545454545459</v>
      </c>
      <c r="I19" t="s">
        <v>15</v>
      </c>
      <c r="J19" s="7">
        <v>0.93103448275862066</v>
      </c>
      <c r="K19" s="7">
        <v>6.8965517241379309E-2</v>
      </c>
      <c r="L19" s="7">
        <v>0.31034482758620691</v>
      </c>
      <c r="M19" s="7">
        <v>0.62068965517241381</v>
      </c>
      <c r="N19" s="7">
        <v>6.8965517241379282E-2</v>
      </c>
    </row>
    <row r="20" spans="1:14" x14ac:dyDescent="0.35">
      <c r="B20" s="7"/>
      <c r="C20" s="7"/>
      <c r="D20" s="7"/>
      <c r="E20" s="7"/>
      <c r="F20" s="7"/>
      <c r="J20" s="7"/>
      <c r="K20" s="7"/>
      <c r="L20" s="7"/>
      <c r="M20" s="7"/>
      <c r="N20" s="7"/>
    </row>
    <row r="21" spans="1:14" x14ac:dyDescent="0.35">
      <c r="A21" t="s">
        <v>20</v>
      </c>
      <c r="B21" s="7">
        <v>0.8666666666666667</v>
      </c>
      <c r="C21" s="7">
        <v>0</v>
      </c>
      <c r="D21" s="7">
        <v>0.13333333333333333</v>
      </c>
      <c r="E21" s="7">
        <v>0.8666666666666667</v>
      </c>
      <c r="F21" s="7">
        <v>0.1333333333333333</v>
      </c>
      <c r="I21" t="s">
        <v>20</v>
      </c>
      <c r="J21" s="7">
        <v>0.83333333333333337</v>
      </c>
      <c r="K21" s="7">
        <v>0.16666666666666666</v>
      </c>
      <c r="L21" s="7">
        <v>0.1111111111111111</v>
      </c>
      <c r="M21" s="7">
        <v>0.72222222222222221</v>
      </c>
      <c r="N21" s="7">
        <v>0.16666666666666669</v>
      </c>
    </row>
    <row r="22" spans="1:14" x14ac:dyDescent="0.35">
      <c r="A22" t="s">
        <v>12</v>
      </c>
      <c r="B22" s="7">
        <v>0.47058823529411764</v>
      </c>
      <c r="C22" s="7">
        <v>5.8823529411764705E-2</v>
      </c>
      <c r="D22" s="7">
        <v>0.47058823529411764</v>
      </c>
      <c r="E22" s="7">
        <v>0.47058823529411764</v>
      </c>
      <c r="F22" s="7">
        <v>0.52941176470588236</v>
      </c>
      <c r="I22" t="s">
        <v>12</v>
      </c>
      <c r="J22" s="7">
        <v>0.94117647058823528</v>
      </c>
      <c r="K22" s="7">
        <v>5.8823529411764705E-2</v>
      </c>
      <c r="L22" s="7">
        <v>0.47058823529411764</v>
      </c>
      <c r="M22" s="7">
        <v>0.47058823529411764</v>
      </c>
      <c r="N22" s="7">
        <v>5.8823529411764719E-2</v>
      </c>
    </row>
    <row r="23" spans="1:14" x14ac:dyDescent="0.35">
      <c r="A23" t="s">
        <v>13</v>
      </c>
      <c r="B23" s="7">
        <v>0.6428571428571429</v>
      </c>
      <c r="C23" s="7">
        <v>0.2857142857142857</v>
      </c>
      <c r="D23" s="7">
        <v>7.1428571428571425E-2</v>
      </c>
      <c r="E23" s="7">
        <v>0.6428571428571429</v>
      </c>
      <c r="F23" s="7">
        <v>0.3571428571428571</v>
      </c>
      <c r="I23" t="s">
        <v>13</v>
      </c>
      <c r="J23" s="7">
        <v>0.5</v>
      </c>
      <c r="K23" s="7">
        <v>0.5</v>
      </c>
      <c r="L23" s="7">
        <v>0.05</v>
      </c>
      <c r="M23" s="7">
        <v>0.45</v>
      </c>
      <c r="N23" s="7">
        <v>0.5</v>
      </c>
    </row>
    <row r="24" spans="1:14" x14ac:dyDescent="0.35">
      <c r="A24" t="s">
        <v>121</v>
      </c>
      <c r="B24" s="7">
        <v>0.55000000000000004</v>
      </c>
      <c r="C24" s="7">
        <v>0.1</v>
      </c>
      <c r="D24" s="7">
        <v>0.35</v>
      </c>
      <c r="E24" s="7">
        <v>0.55000000000000004</v>
      </c>
      <c r="F24" s="7">
        <v>0.44999999999999996</v>
      </c>
      <c r="I24" t="s">
        <v>121</v>
      </c>
      <c r="J24" s="7">
        <v>0.78260869565217395</v>
      </c>
      <c r="K24" s="7">
        <v>0.21739130434782608</v>
      </c>
      <c r="L24" s="7">
        <v>0.30434782608695654</v>
      </c>
      <c r="M24" s="7">
        <v>0.47826086956521741</v>
      </c>
      <c r="N24" s="7">
        <v>0.21739130434782605</v>
      </c>
    </row>
    <row r="25" spans="1:14" x14ac:dyDescent="0.35">
      <c r="A25" t="s">
        <v>122</v>
      </c>
      <c r="B25" s="7">
        <v>0.78571428571428581</v>
      </c>
      <c r="C25" s="7">
        <v>7.1428571428571425E-2</v>
      </c>
      <c r="D25" s="7">
        <v>0.14285714285714285</v>
      </c>
      <c r="E25" s="7">
        <v>0.7857142857142857</v>
      </c>
      <c r="F25" s="7">
        <v>0.2142857142857143</v>
      </c>
      <c r="I25" t="s">
        <v>122</v>
      </c>
      <c r="J25" s="7">
        <v>0.61904761904761907</v>
      </c>
      <c r="K25" s="7">
        <v>0.38095238095238093</v>
      </c>
      <c r="L25" s="7">
        <v>9.5238095238095233E-2</v>
      </c>
      <c r="M25" s="7">
        <v>0.52380952380952384</v>
      </c>
      <c r="N25" s="7">
        <v>0.38095238095238093</v>
      </c>
    </row>
    <row r="26" spans="1:14" x14ac:dyDescent="0.35">
      <c r="A26" t="s">
        <v>14</v>
      </c>
      <c r="B26" s="7">
        <v>0.77777777777777779</v>
      </c>
      <c r="C26" s="7">
        <v>0</v>
      </c>
      <c r="D26" s="7">
        <v>0.22222222222222221</v>
      </c>
      <c r="E26" s="7">
        <v>0.77777777777777779</v>
      </c>
      <c r="F26" s="7">
        <v>0.22222222222222221</v>
      </c>
      <c r="I26" t="s">
        <v>14</v>
      </c>
      <c r="J26" s="7">
        <v>0.85714285714285721</v>
      </c>
      <c r="K26" s="7">
        <v>0.14285714285714285</v>
      </c>
      <c r="L26" s="7">
        <v>0.19047619047619047</v>
      </c>
      <c r="M26" s="7">
        <v>0.66666666666666663</v>
      </c>
      <c r="N26" s="7">
        <v>0.1428571428571429</v>
      </c>
    </row>
    <row r="27" spans="1:14" x14ac:dyDescent="0.35">
      <c r="A27" t="s">
        <v>118</v>
      </c>
      <c r="B27" s="7">
        <v>0.66666666666666674</v>
      </c>
      <c r="C27" s="7">
        <v>0</v>
      </c>
      <c r="D27" s="7">
        <v>0.33333333333333331</v>
      </c>
      <c r="E27" s="7">
        <v>0.66666666666666663</v>
      </c>
      <c r="F27" s="7">
        <v>0.33333333333333337</v>
      </c>
      <c r="I27" t="s">
        <v>118</v>
      </c>
      <c r="J27" s="7">
        <v>0.54545454545454541</v>
      </c>
      <c r="K27" s="7">
        <v>0.45454545454545453</v>
      </c>
      <c r="L27" s="7">
        <v>0.18181818181818182</v>
      </c>
      <c r="M27" s="7">
        <v>0.36363636363636365</v>
      </c>
      <c r="N27" s="7">
        <v>0.45454545454545453</v>
      </c>
    </row>
    <row r="28" spans="1:14" x14ac:dyDescent="0.35">
      <c r="A28" t="s">
        <v>124</v>
      </c>
      <c r="B28" s="7">
        <v>0.59259259259259256</v>
      </c>
      <c r="C28" s="7">
        <v>0</v>
      </c>
      <c r="D28" s="7">
        <v>0.40740740740740738</v>
      </c>
      <c r="E28" s="7">
        <v>0.59259259259259256</v>
      </c>
      <c r="F28" s="7">
        <v>0.40740740740740744</v>
      </c>
      <c r="I28" t="s">
        <v>124</v>
      </c>
      <c r="J28" s="7">
        <v>0.9642857142857143</v>
      </c>
      <c r="K28" s="7">
        <v>3.5714285714285712E-2</v>
      </c>
      <c r="L28" s="7">
        <v>0.39285714285714285</v>
      </c>
      <c r="M28" s="7">
        <v>0.5714285714285714</v>
      </c>
      <c r="N28" s="7">
        <v>3.5714285714285754E-2</v>
      </c>
    </row>
    <row r="29" spans="1:14" x14ac:dyDescent="0.35">
      <c r="A29" t="s">
        <v>119</v>
      </c>
      <c r="B29" s="7">
        <v>0.89473684210526316</v>
      </c>
      <c r="C29" s="7">
        <v>0</v>
      </c>
      <c r="D29" s="7">
        <v>0.10526315789473684</v>
      </c>
      <c r="E29" s="7">
        <v>0.89473684210526316</v>
      </c>
      <c r="F29" s="7">
        <v>0.10526315789473684</v>
      </c>
      <c r="I29" t="s">
        <v>119</v>
      </c>
      <c r="J29" s="7">
        <v>0.86363636363636365</v>
      </c>
      <c r="K29" s="7">
        <v>0.13636363636363635</v>
      </c>
      <c r="L29" s="7">
        <v>9.0909090909090912E-2</v>
      </c>
      <c r="M29" s="7">
        <v>0.77272727272727271</v>
      </c>
      <c r="N29" s="7">
        <v>0.13636363636363638</v>
      </c>
    </row>
    <row r="30" spans="1:14" x14ac:dyDescent="0.35">
      <c r="B30" s="7"/>
      <c r="C30" s="7"/>
      <c r="D30" s="7"/>
      <c r="E30" s="7"/>
      <c r="F30" s="7"/>
      <c r="J30" s="7"/>
      <c r="K30" s="7"/>
      <c r="L30" s="7"/>
      <c r="M30" s="7"/>
      <c r="N30" s="7"/>
    </row>
    <row r="31" spans="1:14" x14ac:dyDescent="0.35">
      <c r="A31" t="s">
        <v>52</v>
      </c>
      <c r="B31" s="22">
        <f>AVERAGE(B4:B9)</f>
        <v>0.53391812865497079</v>
      </c>
      <c r="C31" s="22">
        <f>AVERAGE(C4:C9)</f>
        <v>5.9697855750487326E-2</v>
      </c>
      <c r="D31" s="22">
        <f>AVERAGE(D4:D9)</f>
        <v>0.4063840155945419</v>
      </c>
      <c r="E31" s="22">
        <f>AVERAGE(E4:E9)</f>
        <v>0.53391812865497068</v>
      </c>
      <c r="F31" s="22">
        <f>AVERAGE(F4:F9)</f>
        <v>0.46608187134502926</v>
      </c>
      <c r="H31" s="134" t="s">
        <v>82</v>
      </c>
      <c r="I31" s="134"/>
      <c r="J31" s="22">
        <f t="shared" ref="J31:N31" si="0">AVERAGE(J4:J9)</f>
        <v>0.6189838342012256</v>
      </c>
      <c r="K31" s="22">
        <f t="shared" si="0"/>
        <v>0.38101616579877451</v>
      </c>
      <c r="L31" s="22">
        <f t="shared" si="0"/>
        <v>0.26121515360645792</v>
      </c>
      <c r="M31" s="22">
        <f t="shared" si="0"/>
        <v>0.35776868059476752</v>
      </c>
      <c r="N31" s="22">
        <f t="shared" si="0"/>
        <v>0.38101616579877451</v>
      </c>
    </row>
    <row r="32" spans="1:14" x14ac:dyDescent="0.35">
      <c r="A32" t="s">
        <v>53</v>
      </c>
      <c r="B32" s="21">
        <f>_xlfn.STDEV.P((B4:B9))</f>
        <v>0.18746475792506564</v>
      </c>
      <c r="C32" s="21">
        <f>_xlfn.STDEV.P((C4:C9))</f>
        <v>7.9282448361416749E-2</v>
      </c>
      <c r="D32" s="21">
        <f>_xlfn.STDEV.P((D4:D9))</f>
        <v>0.22707939543211048</v>
      </c>
      <c r="E32" s="21">
        <f>_xlfn.STDEV.P((E4:E9))</f>
        <v>0.18746475792506553</v>
      </c>
      <c r="F32" s="21">
        <f>_xlfn.STDEV.P((F4:F9))</f>
        <v>0.18746475792506531</v>
      </c>
      <c r="H32" s="134"/>
      <c r="I32" s="134"/>
      <c r="J32" s="21">
        <f>_xlfn.STDEV.P((J4:J9))</f>
        <v>0.14773385761362803</v>
      </c>
      <c r="K32" s="21">
        <f t="shared" ref="K32:N32" si="1">_xlfn.STDEV.P((K4:K9))</f>
        <v>0.14773385761362845</v>
      </c>
      <c r="L32" s="21">
        <f t="shared" si="1"/>
        <v>0.13979253123448762</v>
      </c>
      <c r="M32" s="21">
        <f t="shared" si="1"/>
        <v>0.17021910655131645</v>
      </c>
      <c r="N32" s="21">
        <f t="shared" si="1"/>
        <v>0.14773385761362853</v>
      </c>
    </row>
    <row r="34" spans="1:14" x14ac:dyDescent="0.35">
      <c r="A34" t="s">
        <v>52</v>
      </c>
      <c r="B34" s="7">
        <f>AVERAGE(B11:B19)</f>
        <v>0.70216450216450221</v>
      </c>
      <c r="C34" s="7">
        <f>AVERAGE(C11:C19)</f>
        <v>6.591556591556591E-2</v>
      </c>
      <c r="D34" s="7">
        <f>AVERAGE(D11:D19)</f>
        <v>0.23191993191993188</v>
      </c>
      <c r="E34" s="7">
        <f>AVERAGE(E11:E19)</f>
        <v>0.70216450216450221</v>
      </c>
      <c r="F34" s="7">
        <f>AVERAGE(F11:F19)</f>
        <v>0.29783549783549779</v>
      </c>
      <c r="H34" s="134" t="s">
        <v>83</v>
      </c>
      <c r="I34" s="134"/>
      <c r="J34" s="7">
        <f t="shared" ref="J34:N34" si="2">AVERAGE(J11:J19)</f>
        <v>0.77868810970097391</v>
      </c>
      <c r="K34" s="7">
        <f t="shared" si="2"/>
        <v>0.22131189029902598</v>
      </c>
      <c r="L34" s="7">
        <f t="shared" si="2"/>
        <v>0.20456818460394846</v>
      </c>
      <c r="M34" s="7">
        <f t="shared" si="2"/>
        <v>0.57411992509702559</v>
      </c>
      <c r="N34" s="7">
        <f t="shared" si="2"/>
        <v>0.22131189029902598</v>
      </c>
    </row>
    <row r="35" spans="1:14" x14ac:dyDescent="0.35">
      <c r="A35" t="s">
        <v>53</v>
      </c>
      <c r="B35">
        <f>_xlfn.STDEV.P(B11:B19)</f>
        <v>0.18583079928165155</v>
      </c>
      <c r="C35">
        <f>_xlfn.STDEV.P(C11:C19)</f>
        <v>7.7219006303784476E-2</v>
      </c>
      <c r="D35">
        <f>_xlfn.STDEV.P(D11:D19)</f>
        <v>0.14869010918583334</v>
      </c>
      <c r="E35">
        <f>_xlfn.STDEV.P(E11:E19)</f>
        <v>0.18583079928165155</v>
      </c>
      <c r="F35">
        <f>_xlfn.STDEV.P(F11:F19)</f>
        <v>0.18583079928165136</v>
      </c>
      <c r="H35" s="134"/>
      <c r="I35" s="134"/>
      <c r="J35">
        <f t="shared" ref="J35:N35" si="3">_xlfn.STDEV.P(J11:J19)</f>
        <v>0.10687605225547978</v>
      </c>
      <c r="K35">
        <f t="shared" si="3"/>
        <v>0.10687605225547891</v>
      </c>
      <c r="L35">
        <f t="shared" si="3"/>
        <v>0.14106282090699726</v>
      </c>
      <c r="M35">
        <f t="shared" si="3"/>
        <v>0.11779836828316498</v>
      </c>
      <c r="N35">
        <f t="shared" si="3"/>
        <v>0.10687605225547887</v>
      </c>
    </row>
    <row r="37" spans="1:14" x14ac:dyDescent="0.35">
      <c r="A37" t="s">
        <v>52</v>
      </c>
      <c r="B37" s="7">
        <f>AVERAGE(B21:B29)</f>
        <v>0.69417780107494587</v>
      </c>
      <c r="C37" s="7">
        <f>AVERAGE(C21:C29)</f>
        <v>5.7329598506069085E-2</v>
      </c>
      <c r="D37" s="7">
        <f>AVERAGE(D21:D29)</f>
        <v>0.24849260041898497</v>
      </c>
      <c r="E37" s="7">
        <f>AVERAGE(E21:E29)</f>
        <v>0.69417780107494587</v>
      </c>
      <c r="F37" s="7">
        <f>AVERAGE(F21:F29)</f>
        <v>0.30582219892505408</v>
      </c>
      <c r="H37" s="134" t="s">
        <v>34</v>
      </c>
      <c r="I37" s="134"/>
      <c r="J37" s="7">
        <f t="shared" ref="J37:N37" si="4">AVERAGE(J21:J29)</f>
        <v>0.76740951101564914</v>
      </c>
      <c r="K37" s="7">
        <f t="shared" si="4"/>
        <v>0.23259048898435086</v>
      </c>
      <c r="L37" s="7">
        <f t="shared" si="4"/>
        <v>0.2097050970878763</v>
      </c>
      <c r="M37" s="7">
        <f t="shared" si="4"/>
        <v>0.5577044139277727</v>
      </c>
      <c r="N37" s="7">
        <f t="shared" si="4"/>
        <v>0.23259048898435092</v>
      </c>
    </row>
    <row r="38" spans="1:14" x14ac:dyDescent="0.35">
      <c r="A38" t="s">
        <v>53</v>
      </c>
      <c r="B38">
        <f>_xlfn.STDEV.P(B21:B29)</f>
        <v>0.1373697286419919</v>
      </c>
      <c r="C38">
        <f>_xlfn.STDEV.P(C21:C29)</f>
        <v>8.8578123525823269E-2</v>
      </c>
      <c r="D38">
        <f>_xlfn.STDEV.P(D21:D29)</f>
        <v>0.1370559788596655</v>
      </c>
      <c r="E38">
        <f>_xlfn.STDEV.P(E21:E29)</f>
        <v>0.1373697286419919</v>
      </c>
      <c r="F38">
        <f>_xlfn.STDEV.P(F21:F29)</f>
        <v>0.13736972864199151</v>
      </c>
      <c r="H38" s="134"/>
      <c r="I38" s="134"/>
      <c r="J38">
        <f t="shared" ref="J38:N38" si="5">_xlfn.STDEV.P(J21:J29)</f>
        <v>0.16111657135799129</v>
      </c>
      <c r="K38">
        <f t="shared" si="5"/>
        <v>0.16111657135799134</v>
      </c>
      <c r="L38">
        <f t="shared" si="5"/>
        <v>0.13910469215589627</v>
      </c>
      <c r="M38">
        <f t="shared" si="5"/>
        <v>0.12895911578374977</v>
      </c>
      <c r="N38">
        <f t="shared" si="5"/>
        <v>0.16111657135799129</v>
      </c>
    </row>
    <row r="40" spans="1:14" x14ac:dyDescent="0.35">
      <c r="B40" s="6" t="s">
        <v>35</v>
      </c>
      <c r="C40" s="6" t="s">
        <v>7</v>
      </c>
      <c r="D40" s="6" t="s">
        <v>6</v>
      </c>
      <c r="E40" s="6" t="s">
        <v>5</v>
      </c>
      <c r="F40" s="6" t="s">
        <v>35</v>
      </c>
      <c r="I40" s="6"/>
      <c r="J40" s="21" t="s">
        <v>35</v>
      </c>
      <c r="K40" s="21" t="s">
        <v>8</v>
      </c>
      <c r="L40" s="21" t="s">
        <v>6</v>
      </c>
      <c r="M40" s="21" t="s">
        <v>5</v>
      </c>
      <c r="N40" s="21" t="s">
        <v>35</v>
      </c>
    </row>
    <row r="41" spans="1:14" x14ac:dyDescent="0.35">
      <c r="A41" t="s">
        <v>82</v>
      </c>
      <c r="B41" s="7">
        <f>AVERAGE(B4:B9)</f>
        <v>0.53391812865497079</v>
      </c>
      <c r="C41" s="7">
        <f t="shared" ref="C41:F41" si="6">AVERAGE(C4:C9)</f>
        <v>5.9697855750487326E-2</v>
      </c>
      <c r="D41" s="7">
        <f t="shared" si="6"/>
        <v>0.4063840155945419</v>
      </c>
      <c r="E41" s="7">
        <f t="shared" si="6"/>
        <v>0.53391812865497068</v>
      </c>
      <c r="F41" s="7">
        <f t="shared" si="6"/>
        <v>0.46608187134502926</v>
      </c>
      <c r="I41" s="7"/>
      <c r="J41" s="7">
        <f t="shared" ref="J41:N41" si="7">AVERAGE(J4:J9)</f>
        <v>0.6189838342012256</v>
      </c>
      <c r="K41" s="7">
        <f t="shared" si="7"/>
        <v>0.38101616579877451</v>
      </c>
      <c r="L41" s="7">
        <f t="shared" si="7"/>
        <v>0.26121515360645792</v>
      </c>
      <c r="M41" s="7">
        <f t="shared" si="7"/>
        <v>0.35776868059476752</v>
      </c>
      <c r="N41" s="7">
        <f t="shared" si="7"/>
        <v>0.38101616579877451</v>
      </c>
    </row>
    <row r="42" spans="1:14" x14ac:dyDescent="0.35">
      <c r="A42" t="s">
        <v>83</v>
      </c>
      <c r="B42" s="7">
        <f>AVERAGE(B11:B19)</f>
        <v>0.70216450216450221</v>
      </c>
      <c r="C42" s="7">
        <f t="shared" ref="C42:F42" si="8">AVERAGE(C11:C19)</f>
        <v>6.591556591556591E-2</v>
      </c>
      <c r="D42" s="7">
        <f t="shared" si="8"/>
        <v>0.23191993191993188</v>
      </c>
      <c r="E42" s="7">
        <f t="shared" si="8"/>
        <v>0.70216450216450221</v>
      </c>
      <c r="F42" s="7">
        <f t="shared" si="8"/>
        <v>0.29783549783549779</v>
      </c>
      <c r="I42" s="7"/>
      <c r="J42" s="7">
        <f t="shared" ref="J42:N42" si="9">AVERAGE(J11:J19)</f>
        <v>0.77868810970097391</v>
      </c>
      <c r="K42" s="7">
        <f t="shared" si="9"/>
        <v>0.22131189029902598</v>
      </c>
      <c r="L42" s="7">
        <f t="shared" si="9"/>
        <v>0.20456818460394846</v>
      </c>
      <c r="M42" s="7">
        <f t="shared" si="9"/>
        <v>0.57411992509702559</v>
      </c>
      <c r="N42" s="7">
        <f t="shared" si="9"/>
        <v>0.22131189029902598</v>
      </c>
    </row>
    <row r="43" spans="1:14" x14ac:dyDescent="0.35">
      <c r="A43" t="s">
        <v>34</v>
      </c>
      <c r="B43" s="7">
        <f t="shared" ref="B43:G43" si="10">AVERAGE(B21:B29)</f>
        <v>0.69417780107494587</v>
      </c>
      <c r="C43" s="7">
        <f>AVERAGE(C21:C29)</f>
        <v>5.7329598506069085E-2</v>
      </c>
      <c r="D43" s="7">
        <f>AVERAGE(D21:D29)</f>
        <v>0.24849260041898497</v>
      </c>
      <c r="E43" s="7">
        <f>AVERAGE(E21:E29)</f>
        <v>0.69417780107494587</v>
      </c>
      <c r="F43" s="7">
        <f>AVERAGE(F21:F29)</f>
        <v>0.30582219892505408</v>
      </c>
      <c r="J43" s="7">
        <f>AVERAGE(J21:J29)</f>
        <v>0.76740951101564914</v>
      </c>
      <c r="K43" s="7">
        <f t="shared" ref="K43:N43" si="11">AVERAGE(K21:K29)</f>
        <v>0.23259048898435086</v>
      </c>
      <c r="L43" s="7">
        <f t="shared" si="11"/>
        <v>0.2097050970878763</v>
      </c>
      <c r="M43" s="7">
        <f t="shared" si="11"/>
        <v>0.5577044139277727</v>
      </c>
      <c r="N43" s="7">
        <f t="shared" si="11"/>
        <v>0.23259048898435092</v>
      </c>
    </row>
    <row r="46" spans="1:14" x14ac:dyDescent="0.35">
      <c r="B46" s="6" t="s">
        <v>6</v>
      </c>
      <c r="C46" s="6" t="s">
        <v>7</v>
      </c>
      <c r="D46" s="6" t="s">
        <v>92</v>
      </c>
      <c r="E46" s="6" t="s">
        <v>5</v>
      </c>
      <c r="F46" s="6" t="s">
        <v>35</v>
      </c>
      <c r="J46" s="21" t="s">
        <v>8</v>
      </c>
      <c r="K46" s="21" t="s">
        <v>35</v>
      </c>
      <c r="L46" s="21" t="s">
        <v>6</v>
      </c>
      <c r="M46" s="21" t="s">
        <v>5</v>
      </c>
      <c r="N46" s="21" t="s">
        <v>35</v>
      </c>
    </row>
    <row r="47" spans="1:14" x14ac:dyDescent="0.35">
      <c r="A47" t="s">
        <v>82</v>
      </c>
      <c r="B47" s="7">
        <f>-D41</f>
        <v>-0.4063840155945419</v>
      </c>
      <c r="C47" s="7">
        <f>-C41</f>
        <v>-5.9697855750487326E-2</v>
      </c>
      <c r="D47" s="7">
        <f>-B41</f>
        <v>-0.53391812865497079</v>
      </c>
      <c r="E47" s="7">
        <f>E41</f>
        <v>0.53391812865497068</v>
      </c>
      <c r="F47" s="7">
        <f>F41</f>
        <v>0.46608187134502926</v>
      </c>
      <c r="J47" s="7">
        <f>-K41</f>
        <v>-0.38101616579877451</v>
      </c>
      <c r="K47" s="7">
        <f>-J41</f>
        <v>-0.6189838342012256</v>
      </c>
      <c r="L47" s="7">
        <f>L41</f>
        <v>0.26121515360645792</v>
      </c>
      <c r="M47" s="7">
        <f t="shared" ref="M47:N49" si="12">M41</f>
        <v>0.35776868059476752</v>
      </c>
      <c r="N47" s="7">
        <f t="shared" si="12"/>
        <v>0.38101616579877451</v>
      </c>
    </row>
    <row r="48" spans="1:14" x14ac:dyDescent="0.35">
      <c r="A48" t="s">
        <v>83</v>
      </c>
      <c r="B48" s="7">
        <f>-D42</f>
        <v>-0.23191993191993188</v>
      </c>
      <c r="C48" s="7">
        <f>-C42</f>
        <v>-6.591556591556591E-2</v>
      </c>
      <c r="D48" s="7">
        <f>-B42</f>
        <v>-0.70216450216450221</v>
      </c>
      <c r="E48" s="7">
        <f>E42</f>
        <v>0.70216450216450221</v>
      </c>
      <c r="F48" s="7">
        <f>F42</f>
        <v>0.29783549783549779</v>
      </c>
      <c r="J48" s="7">
        <f>-K42</f>
        <v>-0.22131189029902598</v>
      </c>
      <c r="K48" s="7">
        <f>-J42</f>
        <v>-0.77868810970097391</v>
      </c>
      <c r="L48" s="7">
        <f>L42</f>
        <v>0.20456818460394846</v>
      </c>
      <c r="M48" s="7">
        <f t="shared" si="12"/>
        <v>0.57411992509702559</v>
      </c>
      <c r="N48" s="7">
        <f t="shared" si="12"/>
        <v>0.22131189029902598</v>
      </c>
    </row>
    <row r="49" spans="1:14" x14ac:dyDescent="0.35">
      <c r="A49" t="s">
        <v>34</v>
      </c>
      <c r="B49" s="7">
        <f>-D43</f>
        <v>-0.24849260041898497</v>
      </c>
      <c r="C49" s="7">
        <f>-C43</f>
        <v>-5.7329598506069085E-2</v>
      </c>
      <c r="D49" s="7">
        <f>-B43</f>
        <v>-0.69417780107494587</v>
      </c>
      <c r="E49" s="7">
        <f>E43</f>
        <v>0.69417780107494587</v>
      </c>
      <c r="F49" s="7">
        <f>F43</f>
        <v>0.30582219892505408</v>
      </c>
      <c r="J49" s="7">
        <f>-K43</f>
        <v>-0.23259048898435086</v>
      </c>
      <c r="K49" s="7">
        <f>-J43</f>
        <v>-0.76740951101564914</v>
      </c>
      <c r="L49" s="7">
        <f>L43</f>
        <v>0.2097050970878763</v>
      </c>
      <c r="M49" s="7">
        <f t="shared" si="12"/>
        <v>0.5577044139277727</v>
      </c>
      <c r="N49" s="7">
        <f t="shared" si="12"/>
        <v>0.23259048898435092</v>
      </c>
    </row>
    <row r="51" spans="1:14" x14ac:dyDescent="0.35">
      <c r="A51" t="s">
        <v>84</v>
      </c>
      <c r="B51">
        <f>_xlfn.T.TEST(B4:B9,B11:B19,2,3)</f>
        <v>0.14371716103653615</v>
      </c>
      <c r="C51" t="s">
        <v>97</v>
      </c>
      <c r="D51">
        <v>0.90300000000000002</v>
      </c>
      <c r="J51">
        <f>_xlfn.T.TEST(J4:J9,J11:J19,2,3)</f>
        <v>6.805866070939269E-2</v>
      </c>
      <c r="K51" t="s">
        <v>97</v>
      </c>
      <c r="L51">
        <v>1.286</v>
      </c>
    </row>
    <row r="52" spans="1:14" x14ac:dyDescent="0.35">
      <c r="A52" t="s">
        <v>85</v>
      </c>
      <c r="B52">
        <f>_xlfn.T.TEST(B4:B9,B21:B29,2,3)</f>
        <v>0.13520322368306006</v>
      </c>
      <c r="C52" t="s">
        <v>97</v>
      </c>
      <c r="D52">
        <v>1.0109999999999999</v>
      </c>
      <c r="J52">
        <f>_xlfn.T.TEST(J4:J9,J21:J29,2,3)</f>
        <v>0.11619042605261846</v>
      </c>
      <c r="K52" t="s">
        <v>97</v>
      </c>
      <c r="L52">
        <v>0.95099999999999996</v>
      </c>
    </row>
    <row r="53" spans="1:14" x14ac:dyDescent="0.35">
      <c r="A53" t="s">
        <v>86</v>
      </c>
      <c r="B53">
        <f>_xlfn.T.TEST(B11:B19,B21:B29,2,3)</f>
        <v>0.92344639856561628</v>
      </c>
      <c r="C53" t="s">
        <v>97</v>
      </c>
      <c r="D53">
        <v>-4.9000000000000002E-2</v>
      </c>
      <c r="J53">
        <f>_xlfn.T.TEST(J11:J19,J21:J29,2,3)</f>
        <v>0.87132260016188345</v>
      </c>
      <c r="K53" t="s">
        <v>97</v>
      </c>
      <c r="L53">
        <v>-8.3000000000000004E-2</v>
      </c>
    </row>
  </sheetData>
  <mergeCells count="3">
    <mergeCell ref="H31:I32"/>
    <mergeCell ref="H34:I35"/>
    <mergeCell ref="H37:I3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3"/>
  <sheetViews>
    <sheetView topLeftCell="A37" zoomScale="145" zoomScaleNormal="145" workbookViewId="0">
      <selection activeCell="I48" sqref="I48"/>
    </sheetView>
  </sheetViews>
  <sheetFormatPr defaultColWidth="8.81640625" defaultRowHeight="14.5" x14ac:dyDescent="0.35"/>
  <sheetData>
    <row r="1" spans="1:14" x14ac:dyDescent="0.35">
      <c r="A1" t="s">
        <v>130</v>
      </c>
      <c r="I1" t="s">
        <v>56</v>
      </c>
    </row>
    <row r="3" spans="1:14" x14ac:dyDescent="0.35">
      <c r="A3" t="s">
        <v>50</v>
      </c>
      <c r="B3" t="s">
        <v>35</v>
      </c>
      <c r="C3" t="s">
        <v>7</v>
      </c>
      <c r="D3" t="s">
        <v>6</v>
      </c>
      <c r="E3" t="s">
        <v>5</v>
      </c>
      <c r="F3" t="s">
        <v>35</v>
      </c>
      <c r="I3" t="s">
        <v>50</v>
      </c>
      <c r="J3" t="s">
        <v>35</v>
      </c>
      <c r="K3" t="s">
        <v>8</v>
      </c>
      <c r="L3" t="s">
        <v>6</v>
      </c>
      <c r="M3" t="s">
        <v>5</v>
      </c>
      <c r="N3" t="s">
        <v>35</v>
      </c>
    </row>
    <row r="4" spans="1:14" x14ac:dyDescent="0.35">
      <c r="A4" t="s">
        <v>20</v>
      </c>
      <c r="B4" s="7">
        <v>0.8666666666666667</v>
      </c>
      <c r="C4" s="7">
        <v>0</v>
      </c>
      <c r="D4" s="7">
        <v>0.13333333333333333</v>
      </c>
      <c r="E4" s="7">
        <v>0.8666666666666667</v>
      </c>
      <c r="F4" s="7">
        <v>0.1333333333333333</v>
      </c>
      <c r="I4" t="s">
        <v>20</v>
      </c>
      <c r="J4" s="7">
        <v>0.83333333333333337</v>
      </c>
      <c r="K4" s="7">
        <v>0.16666666666666666</v>
      </c>
      <c r="L4" s="7">
        <v>0.1111111111111111</v>
      </c>
      <c r="M4" s="7">
        <v>0.72222222222222221</v>
      </c>
      <c r="N4" s="7">
        <v>0.16666666666666669</v>
      </c>
    </row>
    <row r="5" spans="1:14" x14ac:dyDescent="0.35">
      <c r="A5" t="s">
        <v>29</v>
      </c>
      <c r="B5" s="7">
        <v>0.66666666666666674</v>
      </c>
      <c r="C5" s="7">
        <v>0.22222222222222221</v>
      </c>
      <c r="D5" s="7">
        <v>0.1111111111111111</v>
      </c>
      <c r="E5" s="7">
        <v>0.66666666666666663</v>
      </c>
      <c r="F5" s="7">
        <v>0.33333333333333337</v>
      </c>
      <c r="I5" t="s">
        <v>29</v>
      </c>
      <c r="J5" s="7">
        <v>0.38888888888888884</v>
      </c>
      <c r="K5" s="7">
        <v>0.61111111111111116</v>
      </c>
      <c r="L5" s="7">
        <v>5.5555555555555552E-2</v>
      </c>
      <c r="M5" s="7">
        <v>0.33333333333333331</v>
      </c>
      <c r="N5" s="7">
        <v>0.61111111111111116</v>
      </c>
    </row>
    <row r="6" spans="1:14" x14ac:dyDescent="0.35">
      <c r="A6" t="s">
        <v>12</v>
      </c>
      <c r="B6" s="7">
        <v>0.47058823529411764</v>
      </c>
      <c r="C6" s="7">
        <v>5.8823529411764705E-2</v>
      </c>
      <c r="D6" s="7">
        <v>0.47058823529411764</v>
      </c>
      <c r="E6" s="7">
        <v>0.47058823529411764</v>
      </c>
      <c r="F6" s="7">
        <v>0.52941176470588236</v>
      </c>
      <c r="I6" t="s">
        <v>12</v>
      </c>
      <c r="J6" s="7">
        <v>0.94117647058823528</v>
      </c>
      <c r="K6" s="7">
        <v>5.8823529411764705E-2</v>
      </c>
      <c r="L6" s="7">
        <v>0.47058823529411764</v>
      </c>
      <c r="M6" s="7">
        <v>0.47058823529411764</v>
      </c>
      <c r="N6" s="7">
        <v>5.8823529411764719E-2</v>
      </c>
    </row>
    <row r="7" spans="1:14" x14ac:dyDescent="0.35">
      <c r="A7" t="s">
        <v>121</v>
      </c>
      <c r="B7" s="7">
        <v>0.55000000000000004</v>
      </c>
      <c r="C7" s="7">
        <v>0.1</v>
      </c>
      <c r="D7" s="7">
        <v>0.35</v>
      </c>
      <c r="E7" s="7">
        <v>0.55000000000000004</v>
      </c>
      <c r="F7" s="7">
        <v>0.44999999999999996</v>
      </c>
      <c r="I7" t="s">
        <v>121</v>
      </c>
      <c r="J7" s="7">
        <v>0.78260869565217395</v>
      </c>
      <c r="K7" s="7">
        <v>0.21739130434782608</v>
      </c>
      <c r="L7" s="7">
        <v>0.30434782608695654</v>
      </c>
      <c r="M7" s="7">
        <v>0.47826086956521741</v>
      </c>
      <c r="N7" s="7">
        <v>0.21739130434782605</v>
      </c>
    </row>
    <row r="8" spans="1:14" x14ac:dyDescent="0.35">
      <c r="A8" t="s">
        <v>24</v>
      </c>
      <c r="B8" s="7">
        <v>0.72727272727272729</v>
      </c>
      <c r="C8" s="7">
        <v>0</v>
      </c>
      <c r="D8" s="7">
        <v>0.27272727272727271</v>
      </c>
      <c r="E8" s="7">
        <v>0.72727272727272729</v>
      </c>
      <c r="F8" s="7">
        <v>0.27272727272727271</v>
      </c>
      <c r="I8" t="s">
        <v>24</v>
      </c>
      <c r="J8" s="7">
        <v>0.64705882352941169</v>
      </c>
      <c r="K8" s="7">
        <v>0.35294117647058826</v>
      </c>
      <c r="L8" s="7">
        <v>0.17647058823529413</v>
      </c>
      <c r="M8" s="7">
        <v>0.47058823529411764</v>
      </c>
      <c r="N8" s="7">
        <v>0.3529411764705882</v>
      </c>
    </row>
    <row r="9" spans="1:14" x14ac:dyDescent="0.35">
      <c r="A9" t="s">
        <v>119</v>
      </c>
      <c r="B9" s="7">
        <v>0.89473684210526316</v>
      </c>
      <c r="C9" s="7">
        <v>0</v>
      </c>
      <c r="D9" s="7">
        <v>0.10526315789473684</v>
      </c>
      <c r="E9" s="7">
        <v>0.89473684210526316</v>
      </c>
      <c r="F9" s="7">
        <v>0.10526315789473684</v>
      </c>
      <c r="I9" t="s">
        <v>119</v>
      </c>
      <c r="J9" s="7">
        <v>0.86363636363636365</v>
      </c>
      <c r="K9" s="7">
        <v>0.13636363636363635</v>
      </c>
      <c r="L9" s="7">
        <v>9.0909090909090912E-2</v>
      </c>
      <c r="M9" s="7">
        <v>0.77272727272727271</v>
      </c>
      <c r="N9" s="7">
        <v>0.13636363636363638</v>
      </c>
    </row>
    <row r="10" spans="1:14" x14ac:dyDescent="0.35">
      <c r="A10" t="s">
        <v>120</v>
      </c>
      <c r="B10" s="7">
        <v>0.4</v>
      </c>
      <c r="C10" s="7">
        <v>0</v>
      </c>
      <c r="D10" s="7">
        <v>0.6</v>
      </c>
      <c r="E10" s="7">
        <v>0.4</v>
      </c>
      <c r="F10" s="7">
        <v>0.6</v>
      </c>
      <c r="I10" t="s">
        <v>120</v>
      </c>
      <c r="J10" s="7">
        <v>0.7142857142857143</v>
      </c>
      <c r="K10" s="7">
        <v>0.2857142857142857</v>
      </c>
      <c r="L10" s="7">
        <v>0.42857142857142855</v>
      </c>
      <c r="M10" s="7">
        <v>0.2857142857142857</v>
      </c>
      <c r="N10" s="7">
        <v>0.28571428571428575</v>
      </c>
    </row>
    <row r="11" spans="1:14" x14ac:dyDescent="0.35">
      <c r="B11" s="7"/>
      <c r="C11" s="7"/>
      <c r="D11" s="7"/>
      <c r="E11" s="7"/>
      <c r="F11" s="7"/>
      <c r="J11" s="7"/>
      <c r="K11" s="7"/>
      <c r="L11" s="7"/>
      <c r="M11" s="7"/>
      <c r="N11" s="7"/>
    </row>
    <row r="12" spans="1:14" x14ac:dyDescent="0.35">
      <c r="A12" t="s">
        <v>10</v>
      </c>
      <c r="B12" s="7">
        <v>0.5</v>
      </c>
      <c r="C12" s="7">
        <v>0.16666666666666666</v>
      </c>
      <c r="D12" s="7">
        <v>0.33333333333333331</v>
      </c>
      <c r="E12" s="7">
        <v>0.5</v>
      </c>
      <c r="F12" s="7">
        <v>0.5</v>
      </c>
      <c r="I12" t="s">
        <v>10</v>
      </c>
      <c r="J12" s="7">
        <v>0.9375</v>
      </c>
      <c r="K12" s="7">
        <v>6.25E-2</v>
      </c>
      <c r="L12" s="7">
        <v>0.375</v>
      </c>
      <c r="M12" s="7">
        <v>0.5625</v>
      </c>
      <c r="N12" s="7">
        <v>6.25E-2</v>
      </c>
    </row>
    <row r="13" spans="1:14" x14ac:dyDescent="0.35">
      <c r="A13" t="s">
        <v>11</v>
      </c>
      <c r="B13" s="7">
        <v>0.5</v>
      </c>
      <c r="C13" s="7">
        <v>0</v>
      </c>
      <c r="D13" s="7">
        <v>0.5</v>
      </c>
      <c r="E13" s="7">
        <v>0.5</v>
      </c>
      <c r="F13" s="7">
        <v>0.5</v>
      </c>
      <c r="I13" t="s">
        <v>11</v>
      </c>
      <c r="J13" s="7">
        <v>0.72727272727272729</v>
      </c>
      <c r="K13" s="7">
        <v>0.27272727272727271</v>
      </c>
      <c r="L13" s="7">
        <v>0.36363636363636365</v>
      </c>
      <c r="M13" s="7">
        <v>0.36363636363636365</v>
      </c>
      <c r="N13" s="7">
        <v>0.27272727272727271</v>
      </c>
    </row>
    <row r="14" spans="1:14" x14ac:dyDescent="0.35">
      <c r="A14" t="s">
        <v>30</v>
      </c>
      <c r="B14" s="7">
        <v>0.73333333333333339</v>
      </c>
      <c r="C14" s="7">
        <v>0</v>
      </c>
      <c r="D14" s="7">
        <v>0.26666666666666666</v>
      </c>
      <c r="E14" s="7">
        <v>0.73333333333333328</v>
      </c>
      <c r="F14" s="7">
        <v>0.26666666666666672</v>
      </c>
      <c r="I14" t="s">
        <v>30</v>
      </c>
      <c r="J14" s="7">
        <v>0.7142857142857143</v>
      </c>
      <c r="K14" s="7">
        <v>0.2857142857142857</v>
      </c>
      <c r="L14" s="7">
        <v>0.19047619047619047</v>
      </c>
      <c r="M14" s="7">
        <v>0.52380952380952384</v>
      </c>
      <c r="N14" s="7">
        <v>0.2857142857142857</v>
      </c>
    </row>
    <row r="15" spans="1:14" x14ac:dyDescent="0.35">
      <c r="A15" t="s">
        <v>13</v>
      </c>
      <c r="B15" s="7">
        <v>0.6428571428571429</v>
      </c>
      <c r="C15" s="7">
        <v>0.2857142857142857</v>
      </c>
      <c r="D15" s="7">
        <v>7.1428571428571425E-2</v>
      </c>
      <c r="E15" s="7">
        <v>0.6428571428571429</v>
      </c>
      <c r="F15" s="7">
        <v>0.3571428571428571</v>
      </c>
      <c r="I15" t="s">
        <v>13</v>
      </c>
      <c r="J15" s="7">
        <v>0.5</v>
      </c>
      <c r="K15" s="7">
        <v>0.5</v>
      </c>
      <c r="L15" s="7">
        <v>0.05</v>
      </c>
      <c r="M15" s="7">
        <v>0.45</v>
      </c>
      <c r="N15" s="7">
        <v>0.5</v>
      </c>
    </row>
    <row r="16" spans="1:14" x14ac:dyDescent="0.35">
      <c r="A16" t="s">
        <v>21</v>
      </c>
      <c r="B16" s="7">
        <v>0.81818181818181812</v>
      </c>
      <c r="C16" s="7">
        <v>9.0909090909090912E-2</v>
      </c>
      <c r="D16" s="7">
        <v>9.0909090909090912E-2</v>
      </c>
      <c r="E16" s="7">
        <v>0.81818181818181823</v>
      </c>
      <c r="F16" s="7">
        <v>0.18181818181818177</v>
      </c>
      <c r="I16" t="s">
        <v>21</v>
      </c>
      <c r="J16" s="7">
        <v>0.66666666666666674</v>
      </c>
      <c r="K16" s="7">
        <v>0.33333333333333331</v>
      </c>
      <c r="L16" s="7">
        <v>6.6666666666666666E-2</v>
      </c>
      <c r="M16" s="7">
        <v>0.6</v>
      </c>
      <c r="N16" s="7">
        <v>0.33333333333333337</v>
      </c>
    </row>
    <row r="17" spans="1:14" x14ac:dyDescent="0.35">
      <c r="A17" t="s">
        <v>22</v>
      </c>
      <c r="B17" s="7">
        <v>0.8</v>
      </c>
      <c r="C17" s="7">
        <v>0</v>
      </c>
      <c r="D17" s="7">
        <v>0.2</v>
      </c>
      <c r="E17" s="7">
        <v>0.8</v>
      </c>
      <c r="F17" s="7">
        <v>0.19999999999999996</v>
      </c>
      <c r="I17" t="s">
        <v>22</v>
      </c>
      <c r="J17" s="7">
        <v>0.68181818181818188</v>
      </c>
      <c r="K17" s="7">
        <v>0.31818181818181818</v>
      </c>
      <c r="L17" s="7">
        <v>0.13636363636363635</v>
      </c>
      <c r="M17" s="7">
        <v>0.54545454545454541</v>
      </c>
      <c r="N17" s="7">
        <v>0.31818181818181823</v>
      </c>
    </row>
    <row r="18" spans="1:14" x14ac:dyDescent="0.35">
      <c r="A18" t="s">
        <v>31</v>
      </c>
      <c r="B18" s="7">
        <v>0.41666666666666663</v>
      </c>
      <c r="C18" s="7">
        <v>8.3333333333333329E-2</v>
      </c>
      <c r="D18" s="7">
        <v>0.5</v>
      </c>
      <c r="E18" s="7">
        <v>0.41666666666666669</v>
      </c>
      <c r="F18" s="7">
        <v>0.58333333333333326</v>
      </c>
      <c r="I18" t="s">
        <v>31</v>
      </c>
      <c r="J18" s="7">
        <v>0.47826086956521741</v>
      </c>
      <c r="K18" s="7">
        <v>0.52173913043478259</v>
      </c>
      <c r="L18" s="7">
        <v>0.2608695652173913</v>
      </c>
      <c r="M18" s="7">
        <v>0.21739130434782608</v>
      </c>
      <c r="N18" s="7">
        <v>0.52173913043478271</v>
      </c>
    </row>
    <row r="19" spans="1:14" x14ac:dyDescent="0.35">
      <c r="A19" t="s">
        <v>122</v>
      </c>
      <c r="B19" s="7">
        <v>0.78571428571428581</v>
      </c>
      <c r="C19" s="7">
        <v>7.1428571428571425E-2</v>
      </c>
      <c r="D19" s="7">
        <v>0.14285714285714285</v>
      </c>
      <c r="E19" s="7">
        <v>0.7857142857142857</v>
      </c>
      <c r="F19" s="7">
        <v>0.2142857142857143</v>
      </c>
      <c r="I19" t="s">
        <v>122</v>
      </c>
      <c r="J19" s="7">
        <v>0.61904761904761907</v>
      </c>
      <c r="K19" s="7">
        <v>0.38095238095238093</v>
      </c>
      <c r="L19" s="7">
        <v>9.5238095238095233E-2</v>
      </c>
      <c r="M19" s="7">
        <v>0.52380952380952384</v>
      </c>
      <c r="N19" s="7">
        <v>0.38095238095238093</v>
      </c>
    </row>
    <row r="20" spans="1:14" x14ac:dyDescent="0.35">
      <c r="A20" t="s">
        <v>23</v>
      </c>
      <c r="B20" s="7">
        <v>0.25</v>
      </c>
      <c r="C20" s="7">
        <v>0</v>
      </c>
      <c r="D20" s="7">
        <v>0.75</v>
      </c>
      <c r="E20" s="7">
        <v>0.25</v>
      </c>
      <c r="F20" s="7">
        <v>0.75</v>
      </c>
      <c r="I20" t="s">
        <v>23</v>
      </c>
      <c r="J20" s="7">
        <v>0.6</v>
      </c>
      <c r="K20" s="7">
        <v>0.4</v>
      </c>
      <c r="L20" s="7">
        <v>0.45</v>
      </c>
      <c r="M20" s="7">
        <v>0.15</v>
      </c>
      <c r="N20" s="7">
        <v>0.39999999999999997</v>
      </c>
    </row>
    <row r="21" spans="1:14" x14ac:dyDescent="0.35">
      <c r="A21" t="s">
        <v>32</v>
      </c>
      <c r="B21" s="7">
        <v>1</v>
      </c>
      <c r="C21" s="7">
        <v>0</v>
      </c>
      <c r="D21" s="7">
        <v>0</v>
      </c>
      <c r="E21" s="7">
        <v>1</v>
      </c>
      <c r="F21" s="7">
        <v>0</v>
      </c>
      <c r="I21" t="s">
        <v>32</v>
      </c>
      <c r="J21" s="7">
        <v>0.8</v>
      </c>
      <c r="K21" s="7">
        <v>0.2</v>
      </c>
      <c r="L21" s="7">
        <v>0</v>
      </c>
      <c r="M21" s="7">
        <v>0.8</v>
      </c>
      <c r="N21" s="7">
        <v>0.19999999999999996</v>
      </c>
    </row>
    <row r="22" spans="1:14" x14ac:dyDescent="0.35">
      <c r="A22" t="s">
        <v>118</v>
      </c>
      <c r="B22" s="7">
        <v>0.66666666666666674</v>
      </c>
      <c r="C22" s="7">
        <v>0</v>
      </c>
      <c r="D22" s="7">
        <v>0.33333333333333331</v>
      </c>
      <c r="E22" s="7">
        <v>0.66666666666666663</v>
      </c>
      <c r="F22" s="7">
        <v>0.33333333333333337</v>
      </c>
      <c r="I22" t="s">
        <v>118</v>
      </c>
      <c r="J22" s="7">
        <v>0.54545454545454541</v>
      </c>
      <c r="K22" s="7">
        <v>0.45454545454545453</v>
      </c>
      <c r="L22" s="7">
        <v>0.18181818181818182</v>
      </c>
      <c r="M22" s="7">
        <v>0.36363636363636365</v>
      </c>
      <c r="N22" s="7">
        <v>0.45454545454545453</v>
      </c>
    </row>
    <row r="23" spans="1:14" x14ac:dyDescent="0.35">
      <c r="B23" s="7"/>
      <c r="C23" s="7"/>
      <c r="D23" s="7"/>
      <c r="E23" s="7"/>
      <c r="F23" s="7"/>
      <c r="J23" s="7"/>
      <c r="K23" s="7"/>
      <c r="L23" s="7"/>
      <c r="M23" s="7"/>
      <c r="N23" s="7"/>
    </row>
    <row r="24" spans="1:14" x14ac:dyDescent="0.35">
      <c r="A24" t="s">
        <v>28</v>
      </c>
      <c r="B24" s="7">
        <v>0.5</v>
      </c>
      <c r="C24" s="7">
        <v>0.15384615384615385</v>
      </c>
      <c r="D24" s="7">
        <v>0.34615384615384615</v>
      </c>
      <c r="E24" s="7">
        <v>0.5</v>
      </c>
      <c r="F24" s="7">
        <v>0.5</v>
      </c>
      <c r="I24" t="s">
        <v>28</v>
      </c>
      <c r="J24" s="7">
        <v>0.88</v>
      </c>
      <c r="K24" s="7">
        <v>0.12</v>
      </c>
      <c r="L24" s="7">
        <v>0.36</v>
      </c>
      <c r="M24" s="7">
        <v>0.52</v>
      </c>
      <c r="N24" s="7">
        <v>0.12</v>
      </c>
    </row>
    <row r="25" spans="1:14" x14ac:dyDescent="0.35">
      <c r="A25" t="s">
        <v>123</v>
      </c>
      <c r="B25" s="7">
        <v>0.73684210526315796</v>
      </c>
      <c r="C25" s="7">
        <v>5.2631578947368418E-2</v>
      </c>
      <c r="D25" s="7">
        <v>0.21052631578947367</v>
      </c>
      <c r="E25" s="7">
        <v>0.73684210526315785</v>
      </c>
      <c r="F25" s="7">
        <v>0.26315789473684215</v>
      </c>
      <c r="I25" t="s">
        <v>123</v>
      </c>
      <c r="J25" s="7">
        <v>0.81818181818181812</v>
      </c>
      <c r="K25" s="7">
        <v>0.18181818181818182</v>
      </c>
      <c r="L25" s="7">
        <v>0.18181818181818182</v>
      </c>
      <c r="M25" s="7">
        <v>0.63636363636363635</v>
      </c>
      <c r="N25" s="7">
        <v>0.18181818181818182</v>
      </c>
    </row>
    <row r="26" spans="1:14" x14ac:dyDescent="0.35">
      <c r="A26" t="s">
        <v>33</v>
      </c>
      <c r="B26" s="7">
        <v>0.9285714285714286</v>
      </c>
      <c r="C26" s="7">
        <v>0</v>
      </c>
      <c r="D26" s="7">
        <v>7.1428571428571425E-2</v>
      </c>
      <c r="E26" s="7">
        <v>0.9285714285714286</v>
      </c>
      <c r="F26" s="7">
        <v>7.1428571428571397E-2</v>
      </c>
      <c r="I26" t="s">
        <v>33</v>
      </c>
      <c r="J26" s="7">
        <v>0.73684210526315796</v>
      </c>
      <c r="K26" s="7">
        <v>0.26315789473684209</v>
      </c>
      <c r="L26" s="7">
        <v>5.2631578947368418E-2</v>
      </c>
      <c r="M26" s="7">
        <v>0.68421052631578949</v>
      </c>
      <c r="N26" s="7">
        <v>0.26315789473684209</v>
      </c>
    </row>
    <row r="27" spans="1:14" x14ac:dyDescent="0.35">
      <c r="A27" t="s">
        <v>14</v>
      </c>
      <c r="B27" s="7">
        <v>0.77777777777777779</v>
      </c>
      <c r="C27" s="7">
        <v>0</v>
      </c>
      <c r="D27" s="7">
        <v>0.22222222222222221</v>
      </c>
      <c r="E27" s="7">
        <v>0.77777777777777779</v>
      </c>
      <c r="F27" s="7">
        <v>0.22222222222222221</v>
      </c>
      <c r="I27" t="s">
        <v>14</v>
      </c>
      <c r="J27" s="7">
        <v>0.85714285714285721</v>
      </c>
      <c r="K27" s="7">
        <v>0.14285714285714285</v>
      </c>
      <c r="L27" s="7">
        <v>0.19047619047619047</v>
      </c>
      <c r="M27" s="7">
        <v>0.66666666666666663</v>
      </c>
      <c r="N27" s="7">
        <v>0.1428571428571429</v>
      </c>
    </row>
    <row r="28" spans="1:14" x14ac:dyDescent="0.35">
      <c r="A28" t="s">
        <v>15</v>
      </c>
      <c r="B28" s="7">
        <v>0.54545454545454541</v>
      </c>
      <c r="C28" s="7">
        <v>0.18181818181818182</v>
      </c>
      <c r="D28" s="7">
        <v>0.27272727272727271</v>
      </c>
      <c r="E28" s="7">
        <v>0.54545454545454541</v>
      </c>
      <c r="F28" s="7">
        <v>0.45454545454545459</v>
      </c>
      <c r="I28" t="s">
        <v>15</v>
      </c>
      <c r="J28" s="7">
        <v>0.93103448275862066</v>
      </c>
      <c r="K28" s="7">
        <v>6.8965517241379309E-2</v>
      </c>
      <c r="L28" s="7">
        <v>0.31034482758620691</v>
      </c>
      <c r="M28" s="7">
        <v>0.62068965517241381</v>
      </c>
      <c r="N28" s="7">
        <v>6.8965517241379282E-2</v>
      </c>
    </row>
    <row r="29" spans="1:14" x14ac:dyDescent="0.35">
      <c r="A29" t="s">
        <v>124</v>
      </c>
      <c r="B29" s="7">
        <v>0.59259259259259256</v>
      </c>
      <c r="C29" s="7">
        <v>0</v>
      </c>
      <c r="D29" s="7">
        <v>0.40740740740740738</v>
      </c>
      <c r="E29" s="7">
        <v>0.59259259259259256</v>
      </c>
      <c r="F29" s="7">
        <v>0.40740740740740744</v>
      </c>
      <c r="I29" t="s">
        <v>124</v>
      </c>
      <c r="J29" s="7">
        <v>0.9642857142857143</v>
      </c>
      <c r="K29" s="7">
        <v>3.5714285714285712E-2</v>
      </c>
      <c r="L29" s="7">
        <v>0.39285714285714285</v>
      </c>
      <c r="M29" s="7">
        <v>0.5714285714285714</v>
      </c>
      <c r="N29" s="7">
        <v>3.5714285714285754E-2</v>
      </c>
    </row>
    <row r="30" spans="1:14" x14ac:dyDescent="0.35">
      <c r="B30" s="7"/>
      <c r="C30" s="7"/>
      <c r="D30" s="7"/>
      <c r="E30" s="7"/>
      <c r="F30" s="7"/>
      <c r="J30" s="7"/>
      <c r="K30" s="7"/>
      <c r="L30" s="7"/>
      <c r="M30" s="7"/>
      <c r="N30" s="7"/>
    </row>
    <row r="31" spans="1:14" x14ac:dyDescent="0.35">
      <c r="A31" t="s">
        <v>52</v>
      </c>
      <c r="B31" s="22">
        <f>AVERAGE(B4:B10)</f>
        <v>0.65370444828649166</v>
      </c>
      <c r="C31" s="22">
        <f>AVERAGE(C4:C10)</f>
        <v>5.4435107376283841E-2</v>
      </c>
      <c r="D31" s="22">
        <f>AVERAGE(D4:D10)</f>
        <v>0.29186044433722452</v>
      </c>
      <c r="E31" s="22">
        <f>AVERAGE(E4:E10)</f>
        <v>0.65370444828649166</v>
      </c>
      <c r="F31" s="22">
        <f>AVERAGE(F4:F10)</f>
        <v>0.34629555171350834</v>
      </c>
      <c r="H31" s="134" t="s">
        <v>99</v>
      </c>
      <c r="I31" s="134"/>
      <c r="J31" s="22">
        <f t="shared" ref="J31:N31" si="0">AVERAGE(J4:J10)</f>
        <v>0.73871261284487455</v>
      </c>
      <c r="K31" s="22">
        <f t="shared" si="0"/>
        <v>0.26128738715512556</v>
      </c>
      <c r="L31" s="22">
        <f>AVERAGE(L4:L10)</f>
        <v>0.23393626225193634</v>
      </c>
      <c r="M31" s="22">
        <f t="shared" si="0"/>
        <v>0.50477635059293813</v>
      </c>
      <c r="N31" s="22">
        <f t="shared" si="0"/>
        <v>0.26128738715512562</v>
      </c>
    </row>
    <row r="32" spans="1:14" x14ac:dyDescent="0.35">
      <c r="A32" t="s">
        <v>53</v>
      </c>
      <c r="B32" s="21">
        <f>_xlfn.STDEV.P(B4:B10)</f>
        <v>0.17634460550750092</v>
      </c>
      <c r="C32" s="21">
        <f>_xlfn.STDEV.P(C4:C10)</f>
        <v>7.7552431348426279E-2</v>
      </c>
      <c r="D32" s="21">
        <f>_xlfn.STDEV.P(D4:D10)</f>
        <v>0.17858955692774137</v>
      </c>
      <c r="E32" s="21">
        <f>_xlfn.STDEV.P(E4:E10)</f>
        <v>0.17634460550750072</v>
      </c>
      <c r="F32" s="21">
        <f>_xlfn.STDEV.P(F4:F10)</f>
        <v>0.17634460550750053</v>
      </c>
      <c r="H32" s="134"/>
      <c r="I32" s="134"/>
      <c r="J32" s="21">
        <f t="shared" ref="J32:N32" si="1">_xlfn.STDEV.P(J4:J10)</f>
        <v>0.16854470892540821</v>
      </c>
      <c r="K32" s="21">
        <f t="shared" si="1"/>
        <v>0.16854470892540846</v>
      </c>
      <c r="L32" s="21">
        <f t="shared" si="1"/>
        <v>0.15561379040131754</v>
      </c>
      <c r="M32" s="21">
        <f t="shared" si="1"/>
        <v>0.16882028711313857</v>
      </c>
      <c r="N32" s="21">
        <f t="shared" si="1"/>
        <v>0.16854470892540838</v>
      </c>
    </row>
    <row r="34" spans="1:14" x14ac:dyDescent="0.35">
      <c r="A34" t="s">
        <v>52</v>
      </c>
      <c r="B34" s="7">
        <f>AVERAGE(B12:B22)</f>
        <v>0.64667453758362847</v>
      </c>
      <c r="C34" s="7">
        <f>AVERAGE(C12:C22)</f>
        <v>6.3459268004722555E-2</v>
      </c>
      <c r="D34" s="7">
        <f>AVERAGE(D12:D22)</f>
        <v>0.28986619441164896</v>
      </c>
      <c r="E34" s="7">
        <f>AVERAGE(E12:E22)</f>
        <v>0.64667453758362858</v>
      </c>
      <c r="F34" s="7">
        <f>AVERAGE(F12:F22)</f>
        <v>0.35332546241637147</v>
      </c>
      <c r="H34" s="134" t="s">
        <v>41</v>
      </c>
      <c r="I34" s="134"/>
      <c r="J34" s="7">
        <f t="shared" ref="J34:N34" si="2">AVERAGE(J12:J22)</f>
        <v>0.66093693855551561</v>
      </c>
      <c r="K34" s="7">
        <f t="shared" si="2"/>
        <v>0.33906306144448439</v>
      </c>
      <c r="L34" s="7">
        <f t="shared" si="2"/>
        <v>0.19727897267422961</v>
      </c>
      <c r="M34" s="7">
        <f t="shared" si="2"/>
        <v>0.46365796588128599</v>
      </c>
      <c r="N34" s="7">
        <f t="shared" si="2"/>
        <v>0.33906306144448439</v>
      </c>
    </row>
    <row r="35" spans="1:14" x14ac:dyDescent="0.35">
      <c r="A35" t="s">
        <v>53</v>
      </c>
      <c r="B35">
        <f>_xlfn.STDEV.P(B12:B22)</f>
        <v>0.20411661833498324</v>
      </c>
      <c r="C35">
        <f>_xlfn.STDEV.P(C12:C22)</f>
        <v>8.8123628684130387E-2</v>
      </c>
      <c r="D35">
        <f>_xlfn.STDEV.P(D12:D22)</f>
        <v>0.21434074039742354</v>
      </c>
      <c r="E35">
        <f>_xlfn.STDEV.P(E12:E22)</f>
        <v>0.20411661833498296</v>
      </c>
      <c r="F35">
        <f>_xlfn.STDEV.P(F12:F22)</f>
        <v>0.20411661833498324</v>
      </c>
      <c r="H35" s="134"/>
      <c r="I35" s="134"/>
      <c r="J35">
        <f t="shared" ref="J35:N35" si="3">_xlfn.STDEV.P(J12:J22)</f>
        <v>0.12849354420075179</v>
      </c>
      <c r="K35">
        <f t="shared" si="3"/>
        <v>0.1284935442007519</v>
      </c>
      <c r="L35">
        <f t="shared" si="3"/>
        <v>0.14117984091586711</v>
      </c>
      <c r="M35">
        <f t="shared" si="3"/>
        <v>0.17441740222045721</v>
      </c>
      <c r="N35">
        <f t="shared" si="3"/>
        <v>0.12849354420075179</v>
      </c>
    </row>
    <row r="37" spans="1:14" x14ac:dyDescent="0.35">
      <c r="A37" t="s">
        <v>52</v>
      </c>
      <c r="B37" s="7">
        <f>AVERAGE(B24:B29)</f>
        <v>0.68020640827658363</v>
      </c>
      <c r="C37" s="7">
        <f>AVERAGE(C24:C29)</f>
        <v>6.4715985768617354E-2</v>
      </c>
      <c r="D37" s="7">
        <f>AVERAGE(D24:D29)</f>
        <v>0.25507760595479895</v>
      </c>
      <c r="E37" s="7">
        <f>AVERAGE(E24:E29)</f>
        <v>0.68020640827658363</v>
      </c>
      <c r="F37" s="7">
        <f>AVERAGE(F24:F29)</f>
        <v>0.31979359172341632</v>
      </c>
      <c r="H37" s="134" t="s">
        <v>42</v>
      </c>
      <c r="I37" s="134"/>
      <c r="J37" s="7">
        <f t="shared" ref="J37:N37" si="4">AVERAGE(J24:J29)</f>
        <v>0.8645811629386948</v>
      </c>
      <c r="K37" s="7">
        <f t="shared" si="4"/>
        <v>0.13541883706130531</v>
      </c>
      <c r="L37" s="7">
        <f t="shared" si="4"/>
        <v>0.24802132028084836</v>
      </c>
      <c r="M37" s="7">
        <f t="shared" si="4"/>
        <v>0.61655984265784625</v>
      </c>
      <c r="N37" s="7">
        <f t="shared" si="4"/>
        <v>0.13541883706130531</v>
      </c>
    </row>
    <row r="38" spans="1:14" x14ac:dyDescent="0.35">
      <c r="A38" t="s">
        <v>53</v>
      </c>
      <c r="B38">
        <f>_xlfn.STDEV.P(B24:B29)</f>
        <v>0.14872880938261326</v>
      </c>
      <c r="C38">
        <f>_xlfn.STDEV.P(C24:C29)</f>
        <v>7.5683133866793192E-2</v>
      </c>
      <c r="D38">
        <f>_xlfn.STDEV.P(D24:D29)</f>
        <v>0.10692834224734367</v>
      </c>
      <c r="E38">
        <f>_xlfn.STDEV.P(E24:E29)</f>
        <v>0.14872880938261296</v>
      </c>
      <c r="F38">
        <f>_xlfn.STDEV.P(F24:F29)</f>
        <v>0.14872880938261243</v>
      </c>
      <c r="H38" s="134"/>
      <c r="I38" s="134"/>
      <c r="J38">
        <f t="shared" ref="J38:N38" si="5">_xlfn.STDEV.P(J24:J29)</f>
        <v>7.4297012337348714E-2</v>
      </c>
      <c r="K38">
        <f t="shared" si="5"/>
        <v>7.4297012337348714E-2</v>
      </c>
      <c r="L38">
        <f t="shared" si="5"/>
        <v>0.11780797108058488</v>
      </c>
      <c r="M38">
        <f t="shared" si="5"/>
        <v>5.6061260042123223E-2</v>
      </c>
      <c r="N38">
        <f t="shared" si="5"/>
        <v>7.4297012337348756E-2</v>
      </c>
    </row>
    <row r="40" spans="1:14" x14ac:dyDescent="0.35">
      <c r="B40" s="6" t="s">
        <v>35</v>
      </c>
      <c r="C40" s="6" t="s">
        <v>7</v>
      </c>
      <c r="D40" s="6" t="s">
        <v>6</v>
      </c>
      <c r="E40" s="6" t="s">
        <v>5</v>
      </c>
      <c r="F40" s="6" t="s">
        <v>35</v>
      </c>
      <c r="I40" s="6"/>
      <c r="J40" s="21" t="s">
        <v>35</v>
      </c>
      <c r="K40" s="21" t="s">
        <v>8</v>
      </c>
      <c r="L40" s="21" t="s">
        <v>6</v>
      </c>
      <c r="M40" s="21" t="s">
        <v>5</v>
      </c>
      <c r="N40" s="21" t="s">
        <v>35</v>
      </c>
    </row>
    <row r="41" spans="1:14" x14ac:dyDescent="0.35">
      <c r="A41" t="s">
        <v>57</v>
      </c>
      <c r="B41" s="7">
        <f>AVERAGE(B4:B10)</f>
        <v>0.65370444828649166</v>
      </c>
      <c r="C41" s="7">
        <f>AVERAGE(C4:C10)</f>
        <v>5.4435107376283841E-2</v>
      </c>
      <c r="D41" s="7">
        <f>AVERAGE(D4:D10)</f>
        <v>0.29186044433722452</v>
      </c>
      <c r="E41" s="7">
        <f>AVERAGE(E4:E10)</f>
        <v>0.65370444828649166</v>
      </c>
      <c r="F41" s="7">
        <f>AVERAGE(F4:F10)</f>
        <v>0.34629555171350834</v>
      </c>
      <c r="H41" s="7"/>
      <c r="I41" s="7"/>
      <c r="J41" s="7">
        <f t="shared" ref="J41:N41" si="6">AVERAGE(J4:J10)</f>
        <v>0.73871261284487455</v>
      </c>
      <c r="K41" s="7">
        <f t="shared" si="6"/>
        <v>0.26128738715512556</v>
      </c>
      <c r="L41" s="7">
        <f t="shared" si="6"/>
        <v>0.23393626225193634</v>
      </c>
      <c r="M41" s="7">
        <f t="shared" si="6"/>
        <v>0.50477635059293813</v>
      </c>
      <c r="N41" s="7">
        <f t="shared" si="6"/>
        <v>0.26128738715512562</v>
      </c>
    </row>
    <row r="42" spans="1:14" x14ac:dyDescent="0.35">
      <c r="A42" t="s">
        <v>41</v>
      </c>
      <c r="B42" s="7">
        <f>AVERAGE(B12:B22)</f>
        <v>0.64667453758362847</v>
      </c>
      <c r="C42" s="7">
        <f>AVERAGE(C12:C22)</f>
        <v>6.3459268004722555E-2</v>
      </c>
      <c r="D42" s="7">
        <f>AVERAGE(D12:D22)</f>
        <v>0.28986619441164896</v>
      </c>
      <c r="E42" s="7">
        <f>AVERAGE(E12:E22)</f>
        <v>0.64667453758362858</v>
      </c>
      <c r="F42" s="7">
        <f>AVERAGE(F12:F22)</f>
        <v>0.35332546241637147</v>
      </c>
      <c r="H42" s="7"/>
      <c r="I42" s="7"/>
      <c r="J42" s="7">
        <f t="shared" ref="J42:N42" si="7">AVERAGE(J12:J22)</f>
        <v>0.66093693855551561</v>
      </c>
      <c r="K42" s="7">
        <f t="shared" si="7"/>
        <v>0.33906306144448439</v>
      </c>
      <c r="L42" s="7">
        <f t="shared" si="7"/>
        <v>0.19727897267422961</v>
      </c>
      <c r="M42" s="7">
        <f t="shared" si="7"/>
        <v>0.46365796588128599</v>
      </c>
      <c r="N42" s="7">
        <f t="shared" si="7"/>
        <v>0.33906306144448439</v>
      </c>
    </row>
    <row r="43" spans="1:14" x14ac:dyDescent="0.35">
      <c r="A43" t="s">
        <v>17</v>
      </c>
      <c r="B43" s="7">
        <f>AVERAGE(B24:B29)</f>
        <v>0.68020640827658363</v>
      </c>
      <c r="C43" s="7">
        <f>AVERAGE(C24:C29)</f>
        <v>6.4715985768617354E-2</v>
      </c>
      <c r="D43" s="7">
        <f>AVERAGE(D24:D29)</f>
        <v>0.25507760595479895</v>
      </c>
      <c r="E43" s="7">
        <f>AVERAGE(E24:E29)</f>
        <v>0.68020640827658363</v>
      </c>
      <c r="F43" s="7">
        <f>AVERAGE(F24:F29)</f>
        <v>0.31979359172341632</v>
      </c>
      <c r="H43" s="7"/>
      <c r="I43" s="7"/>
      <c r="J43" s="7">
        <f t="shared" ref="J43:N43" si="8">AVERAGE(J24:J29)</f>
        <v>0.8645811629386948</v>
      </c>
      <c r="K43" s="7">
        <f t="shared" si="8"/>
        <v>0.13541883706130531</v>
      </c>
      <c r="L43" s="7">
        <f t="shared" si="8"/>
        <v>0.24802132028084836</v>
      </c>
      <c r="M43" s="7">
        <f t="shared" si="8"/>
        <v>0.61655984265784625</v>
      </c>
      <c r="N43" s="7">
        <f t="shared" si="8"/>
        <v>0.13541883706130531</v>
      </c>
    </row>
    <row r="46" spans="1:14" x14ac:dyDescent="0.35">
      <c r="B46" s="6" t="s">
        <v>6</v>
      </c>
      <c r="C46" s="6" t="s">
        <v>7</v>
      </c>
      <c r="D46" s="6" t="s">
        <v>35</v>
      </c>
      <c r="E46" s="6" t="s">
        <v>5</v>
      </c>
      <c r="F46" s="6" t="s">
        <v>35</v>
      </c>
      <c r="J46" s="21" t="s">
        <v>8</v>
      </c>
      <c r="K46" s="21" t="s">
        <v>35</v>
      </c>
      <c r="L46" s="21" t="s">
        <v>6</v>
      </c>
      <c r="M46" s="21" t="s">
        <v>5</v>
      </c>
      <c r="N46" s="21" t="s">
        <v>35</v>
      </c>
    </row>
    <row r="47" spans="1:14" x14ac:dyDescent="0.35">
      <c r="A47" t="s">
        <v>90</v>
      </c>
      <c r="B47" s="7">
        <f>-D41</f>
        <v>-0.29186044433722452</v>
      </c>
      <c r="C47" s="7">
        <f>-C41</f>
        <v>-5.4435107376283841E-2</v>
      </c>
      <c r="D47" s="7">
        <f>-B41</f>
        <v>-0.65370444828649166</v>
      </c>
      <c r="E47" s="7">
        <f>E41</f>
        <v>0.65370444828649166</v>
      </c>
      <c r="F47" s="7">
        <f>F41</f>
        <v>0.34629555171350834</v>
      </c>
      <c r="J47" s="7">
        <f>-K41</f>
        <v>-0.26128738715512556</v>
      </c>
      <c r="K47" s="7">
        <f>-J41</f>
        <v>-0.73871261284487455</v>
      </c>
      <c r="L47" s="7">
        <f>L41</f>
        <v>0.23393626225193634</v>
      </c>
      <c r="M47" s="7">
        <f t="shared" ref="M47:N49" si="9">M41</f>
        <v>0.50477635059293813</v>
      </c>
      <c r="N47" s="7">
        <f t="shared" si="9"/>
        <v>0.26128738715512562</v>
      </c>
    </row>
    <row r="48" spans="1:14" x14ac:dyDescent="0.35">
      <c r="A48" t="s">
        <v>41</v>
      </c>
      <c r="B48" s="7">
        <f>-D42</f>
        <v>-0.28986619441164896</v>
      </c>
      <c r="C48" s="7">
        <f>-C42</f>
        <v>-6.3459268004722555E-2</v>
      </c>
      <c r="D48" s="7">
        <f>-B42</f>
        <v>-0.64667453758362847</v>
      </c>
      <c r="E48" s="7">
        <f>E42</f>
        <v>0.64667453758362858</v>
      </c>
      <c r="F48" s="7">
        <f>F42</f>
        <v>0.35332546241637147</v>
      </c>
      <c r="J48" s="7">
        <f>-K42</f>
        <v>-0.33906306144448439</v>
      </c>
      <c r="K48" s="7">
        <f>-J42</f>
        <v>-0.66093693855551561</v>
      </c>
      <c r="L48" s="7">
        <f>L42</f>
        <v>0.19727897267422961</v>
      </c>
      <c r="M48" s="7">
        <f t="shared" si="9"/>
        <v>0.46365796588128599</v>
      </c>
      <c r="N48" s="7">
        <f t="shared" si="9"/>
        <v>0.33906306144448439</v>
      </c>
    </row>
    <row r="49" spans="1:14" x14ac:dyDescent="0.35">
      <c r="A49" t="s">
        <v>42</v>
      </c>
      <c r="B49" s="7">
        <f>-D43</f>
        <v>-0.25507760595479895</v>
      </c>
      <c r="C49" s="7">
        <f>-C43</f>
        <v>-6.4715985768617354E-2</v>
      </c>
      <c r="D49" s="7">
        <f>-B43</f>
        <v>-0.68020640827658363</v>
      </c>
      <c r="E49" s="7">
        <f>E43</f>
        <v>0.68020640827658363</v>
      </c>
      <c r="F49" s="7">
        <f>F43</f>
        <v>0.31979359172341632</v>
      </c>
      <c r="J49" s="7">
        <f>-K43</f>
        <v>-0.13541883706130531</v>
      </c>
      <c r="K49" s="7">
        <f>-J43</f>
        <v>-0.8645811629386948</v>
      </c>
      <c r="L49" s="7">
        <f>L43</f>
        <v>0.24802132028084836</v>
      </c>
      <c r="M49" s="7">
        <f t="shared" si="9"/>
        <v>0.61655984265784625</v>
      </c>
      <c r="N49" s="7">
        <f t="shared" si="9"/>
        <v>0.13541883706130531</v>
      </c>
    </row>
    <row r="51" spans="1:14" x14ac:dyDescent="0.35">
      <c r="A51" t="s">
        <v>87</v>
      </c>
      <c r="B51">
        <f>_xlfn.T.TEST(B4:B10,B12:B22,2,3)</f>
        <v>0.94306481654038476</v>
      </c>
      <c r="C51" t="s">
        <v>97</v>
      </c>
      <c r="D51">
        <v>-3.5999999999999997E-2</v>
      </c>
      <c r="J51">
        <f>_xlfn.T.TEST(J4:J10,J12:J22,2,3)</f>
        <v>0.35298486927408335</v>
      </c>
      <c r="K51" t="s">
        <v>97</v>
      </c>
      <c r="L51">
        <v>-0.53700000000000003</v>
      </c>
    </row>
    <row r="52" spans="1:14" x14ac:dyDescent="0.35">
      <c r="A52" t="s">
        <v>88</v>
      </c>
      <c r="B52">
        <f>_xlfn.T.TEST(B4:B10,B24:B29,2,3)</f>
        <v>0.7918694257558172</v>
      </c>
      <c r="C52" t="s">
        <v>97</v>
      </c>
      <c r="D52">
        <v>0.161</v>
      </c>
      <c r="J52">
        <f>_xlfn.T.TEST(J4:J10,J24:J29,2,3)</f>
        <v>0.13561883275152534</v>
      </c>
      <c r="K52" t="s">
        <v>97</v>
      </c>
      <c r="L52">
        <v>0.93899999999999995</v>
      </c>
    </row>
    <row r="53" spans="1:14" x14ac:dyDescent="0.35">
      <c r="A53" t="s">
        <v>89</v>
      </c>
      <c r="B53">
        <f>_xlfn.T.TEST(B12:B22,B24:B29,2,3)</f>
        <v>0.72329857100759976</v>
      </c>
      <c r="C53" t="s">
        <v>97</v>
      </c>
      <c r="D53">
        <v>0.55000000000000004</v>
      </c>
      <c r="J53">
        <f>_xlfn.T.TEST(J12:J22,J24:J29,2,3)</f>
        <v>1.5329185679240332E-3</v>
      </c>
      <c r="K53" t="s">
        <v>97</v>
      </c>
      <c r="L53">
        <v>1.7969999999999999</v>
      </c>
    </row>
  </sheetData>
  <mergeCells count="3">
    <mergeCell ref="H31:I32"/>
    <mergeCell ref="H34:I35"/>
    <mergeCell ref="H37:I3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3"/>
  <sheetViews>
    <sheetView tabSelected="1" workbookViewId="0">
      <selection activeCell="A45" sqref="A45:XFD51"/>
    </sheetView>
  </sheetViews>
  <sheetFormatPr defaultColWidth="8.81640625" defaultRowHeight="14.5" x14ac:dyDescent="0.35"/>
  <sheetData>
    <row r="1" spans="1:14" x14ac:dyDescent="0.35">
      <c r="A1" t="s">
        <v>131</v>
      </c>
      <c r="I1" t="s">
        <v>58</v>
      </c>
    </row>
    <row r="3" spans="1:14" x14ac:dyDescent="0.35">
      <c r="A3" t="s">
        <v>50</v>
      </c>
      <c r="B3" t="s">
        <v>35</v>
      </c>
      <c r="C3" t="s">
        <v>7</v>
      </c>
      <c r="D3" t="s">
        <v>6</v>
      </c>
      <c r="E3" t="s">
        <v>5</v>
      </c>
      <c r="F3" t="s">
        <v>35</v>
      </c>
      <c r="I3" t="s">
        <v>50</v>
      </c>
      <c r="J3" t="s">
        <v>35</v>
      </c>
      <c r="K3" t="s">
        <v>8</v>
      </c>
      <c r="L3" t="s">
        <v>6</v>
      </c>
      <c r="M3" t="s">
        <v>5</v>
      </c>
      <c r="N3" t="s">
        <v>35</v>
      </c>
    </row>
    <row r="4" spans="1:14" x14ac:dyDescent="0.35">
      <c r="A4" t="s">
        <v>11</v>
      </c>
      <c r="B4" s="7">
        <v>0.5</v>
      </c>
      <c r="C4" s="7">
        <v>0</v>
      </c>
      <c r="D4" s="7">
        <v>0.5</v>
      </c>
      <c r="E4" s="7">
        <v>0.5</v>
      </c>
      <c r="F4" s="7">
        <v>0.5</v>
      </c>
      <c r="I4" t="s">
        <v>11</v>
      </c>
      <c r="J4" s="7">
        <v>0.72727272727272729</v>
      </c>
      <c r="K4" s="7">
        <v>0.27272727272727271</v>
      </c>
      <c r="L4" s="7">
        <v>0.36363636363636365</v>
      </c>
      <c r="M4" s="7">
        <v>0.36363636363636365</v>
      </c>
      <c r="N4" s="7">
        <v>0.27272727272727271</v>
      </c>
    </row>
    <row r="5" spans="1:14" x14ac:dyDescent="0.35">
      <c r="A5" t="s">
        <v>30</v>
      </c>
      <c r="B5" s="7">
        <v>0.73333333333333339</v>
      </c>
      <c r="C5" s="7">
        <v>0</v>
      </c>
      <c r="D5" s="7">
        <v>0.26666666666666666</v>
      </c>
      <c r="E5" s="7">
        <v>0.73333333333333328</v>
      </c>
      <c r="F5" s="7">
        <v>0.26666666666666672</v>
      </c>
      <c r="I5" t="s">
        <v>30</v>
      </c>
      <c r="J5" s="7">
        <v>0.7142857142857143</v>
      </c>
      <c r="K5" s="7">
        <v>0.2857142857142857</v>
      </c>
      <c r="L5" s="7">
        <v>0.19047619047619047</v>
      </c>
      <c r="M5" s="7">
        <v>0.52380952380952384</v>
      </c>
      <c r="N5" s="7">
        <v>0.2857142857142857</v>
      </c>
    </row>
    <row r="6" spans="1:14" x14ac:dyDescent="0.35">
      <c r="A6" t="s">
        <v>31</v>
      </c>
      <c r="B6" s="7">
        <v>0.41666666666666663</v>
      </c>
      <c r="C6" s="7">
        <v>8.3333333333333329E-2</v>
      </c>
      <c r="D6" s="7">
        <v>0.5</v>
      </c>
      <c r="E6" s="7">
        <v>0.41666666666666669</v>
      </c>
      <c r="F6" s="7">
        <v>0.58333333333333326</v>
      </c>
      <c r="I6" t="s">
        <v>31</v>
      </c>
      <c r="J6" s="7">
        <v>0.47826086956521741</v>
      </c>
      <c r="K6" s="7">
        <v>0.52173913043478259</v>
      </c>
      <c r="L6" s="7">
        <v>0.2608695652173913</v>
      </c>
      <c r="M6" s="7">
        <v>0.21739130434782608</v>
      </c>
      <c r="N6" s="7">
        <v>0.52173913043478271</v>
      </c>
    </row>
    <row r="7" spans="1:14" x14ac:dyDescent="0.35">
      <c r="A7" t="s">
        <v>121</v>
      </c>
      <c r="B7" s="7">
        <v>0.55000000000000004</v>
      </c>
      <c r="C7" s="7">
        <v>0.1</v>
      </c>
      <c r="D7" s="7">
        <v>0.35</v>
      </c>
      <c r="E7" s="7">
        <v>0.55000000000000004</v>
      </c>
      <c r="F7" s="7">
        <v>0.44999999999999996</v>
      </c>
      <c r="I7" t="s">
        <v>121</v>
      </c>
      <c r="J7" s="7">
        <v>0.78260869565217395</v>
      </c>
      <c r="K7" s="7">
        <v>0.21739130434782608</v>
      </c>
      <c r="L7" s="7">
        <v>0.30434782608695654</v>
      </c>
      <c r="M7" s="7">
        <v>0.47826086956521741</v>
      </c>
      <c r="N7" s="7">
        <v>0.21739130434782605</v>
      </c>
    </row>
    <row r="8" spans="1:14" x14ac:dyDescent="0.35">
      <c r="A8" t="s">
        <v>32</v>
      </c>
      <c r="B8" s="7">
        <v>1</v>
      </c>
      <c r="C8" s="7">
        <v>0</v>
      </c>
      <c r="D8" s="7">
        <v>0</v>
      </c>
      <c r="E8" s="7">
        <v>1</v>
      </c>
      <c r="F8" s="7">
        <v>0</v>
      </c>
      <c r="I8" t="s">
        <v>32</v>
      </c>
      <c r="J8" s="7">
        <v>0.8</v>
      </c>
      <c r="K8" s="7">
        <v>0.2</v>
      </c>
      <c r="L8" s="7">
        <v>0</v>
      </c>
      <c r="M8" s="7">
        <v>0.8</v>
      </c>
      <c r="N8" s="7">
        <v>0.19999999999999996</v>
      </c>
    </row>
    <row r="9" spans="1:14" x14ac:dyDescent="0.35">
      <c r="A9" t="s">
        <v>118</v>
      </c>
      <c r="B9" s="7">
        <v>0.66666666666666674</v>
      </c>
      <c r="C9" s="7">
        <v>0</v>
      </c>
      <c r="D9" s="7">
        <v>0.33333333333333331</v>
      </c>
      <c r="E9" s="7">
        <v>0.66666666666666663</v>
      </c>
      <c r="F9" s="7">
        <v>0.33333333333333337</v>
      </c>
      <c r="I9" t="s">
        <v>118</v>
      </c>
      <c r="J9" s="7">
        <v>0.54545454545454541</v>
      </c>
      <c r="K9" s="7">
        <v>0.45454545454545453</v>
      </c>
      <c r="L9" s="7">
        <v>0.18181818181818182</v>
      </c>
      <c r="M9" s="7">
        <v>0.36363636363636365</v>
      </c>
      <c r="N9" s="7">
        <v>0.45454545454545453</v>
      </c>
    </row>
    <row r="10" spans="1:14" x14ac:dyDescent="0.35">
      <c r="A10" t="s">
        <v>119</v>
      </c>
      <c r="B10" s="7">
        <v>0.89473684210526316</v>
      </c>
      <c r="C10" s="7">
        <v>0</v>
      </c>
      <c r="D10" s="7">
        <v>0.10526315789473684</v>
      </c>
      <c r="E10" s="7">
        <v>0.89473684210526316</v>
      </c>
      <c r="F10" s="7">
        <v>0.10526315789473684</v>
      </c>
      <c r="I10" t="s">
        <v>119</v>
      </c>
      <c r="J10" s="7">
        <v>0.86363636363636365</v>
      </c>
      <c r="K10" s="7">
        <v>0.13636363636363635</v>
      </c>
      <c r="L10" s="7">
        <v>9.0909090909090912E-2</v>
      </c>
      <c r="M10" s="7">
        <v>0.77272727272727271</v>
      </c>
      <c r="N10" s="7">
        <v>0.13636363636363638</v>
      </c>
    </row>
    <row r="11" spans="1:14" x14ac:dyDescent="0.35">
      <c r="B11" s="7"/>
      <c r="C11" s="7"/>
      <c r="D11" s="7"/>
      <c r="E11" s="7"/>
      <c r="F11" s="7"/>
      <c r="J11" s="7"/>
      <c r="K11" s="7"/>
      <c r="L11" s="7"/>
      <c r="M11" s="7"/>
      <c r="N11" s="7"/>
    </row>
    <row r="12" spans="1:14" x14ac:dyDescent="0.35">
      <c r="A12" t="s">
        <v>28</v>
      </c>
      <c r="B12" s="7">
        <v>0.5</v>
      </c>
      <c r="C12" s="7">
        <v>0.15384615384615385</v>
      </c>
      <c r="D12" s="7">
        <v>0.34615384615384615</v>
      </c>
      <c r="E12" s="7">
        <v>0.5</v>
      </c>
      <c r="F12" s="7">
        <v>0.5</v>
      </c>
      <c r="I12" t="s">
        <v>28</v>
      </c>
      <c r="J12" s="7">
        <v>0.88</v>
      </c>
      <c r="K12" s="7">
        <v>0.12</v>
      </c>
      <c r="L12" s="7">
        <v>0.36</v>
      </c>
      <c r="M12" s="7">
        <v>0.52</v>
      </c>
      <c r="N12" s="7">
        <v>0.12</v>
      </c>
    </row>
    <row r="13" spans="1:14" x14ac:dyDescent="0.35">
      <c r="A13" t="s">
        <v>10</v>
      </c>
      <c r="B13" s="7">
        <v>0.5</v>
      </c>
      <c r="C13" s="7">
        <v>0.16666666666666666</v>
      </c>
      <c r="D13" s="7">
        <v>0.33333333333333331</v>
      </c>
      <c r="E13" s="7">
        <v>0.5</v>
      </c>
      <c r="F13" s="7">
        <v>0.5</v>
      </c>
      <c r="I13" t="s">
        <v>10</v>
      </c>
      <c r="J13" s="7">
        <v>0.9375</v>
      </c>
      <c r="K13" s="7">
        <v>6.25E-2</v>
      </c>
      <c r="L13" s="7">
        <v>0.375</v>
      </c>
      <c r="M13" s="7">
        <v>0.5625</v>
      </c>
      <c r="N13" s="7">
        <v>6.25E-2</v>
      </c>
    </row>
    <row r="14" spans="1:14" x14ac:dyDescent="0.35">
      <c r="A14" t="s">
        <v>122</v>
      </c>
      <c r="B14" s="7">
        <v>0.78571428571428581</v>
      </c>
      <c r="C14" s="7">
        <v>7.1428571428571425E-2</v>
      </c>
      <c r="D14" s="7">
        <v>0.14285714285714285</v>
      </c>
      <c r="E14" s="7">
        <v>0.7857142857142857</v>
      </c>
      <c r="F14" s="7">
        <v>0.2142857142857143</v>
      </c>
      <c r="I14" t="s">
        <v>122</v>
      </c>
      <c r="J14" s="7">
        <v>0.61904761904761907</v>
      </c>
      <c r="K14" s="7">
        <v>0.38095238095238093</v>
      </c>
      <c r="L14" s="7">
        <v>9.5238095238095233E-2</v>
      </c>
      <c r="M14" s="7">
        <v>0.52380952380952384</v>
      </c>
      <c r="N14" s="7">
        <v>0.38095238095238093</v>
      </c>
    </row>
    <row r="15" spans="1:14" x14ac:dyDescent="0.35">
      <c r="A15" t="s">
        <v>23</v>
      </c>
      <c r="B15" s="7">
        <v>0.25</v>
      </c>
      <c r="C15" s="7">
        <v>0</v>
      </c>
      <c r="D15" s="7">
        <v>0.75</v>
      </c>
      <c r="E15" s="7">
        <v>0.25</v>
      </c>
      <c r="F15" s="7">
        <v>0.75</v>
      </c>
      <c r="I15" t="s">
        <v>23</v>
      </c>
      <c r="J15" s="7">
        <v>0.6</v>
      </c>
      <c r="K15" s="7">
        <v>0.4</v>
      </c>
      <c r="L15" s="7">
        <v>0.45</v>
      </c>
      <c r="M15" s="7">
        <v>0.15</v>
      </c>
      <c r="N15" s="7">
        <v>0.39999999999999997</v>
      </c>
    </row>
    <row r="16" spans="1:14" x14ac:dyDescent="0.35">
      <c r="A16" t="s">
        <v>33</v>
      </c>
      <c r="B16" s="7">
        <v>0.9285714285714286</v>
      </c>
      <c r="C16" s="7">
        <v>0</v>
      </c>
      <c r="D16" s="7">
        <v>7.1428571428571425E-2</v>
      </c>
      <c r="E16" s="7">
        <v>0.9285714285714286</v>
      </c>
      <c r="F16" s="7">
        <v>7.1428571428571397E-2</v>
      </c>
      <c r="I16" t="s">
        <v>33</v>
      </c>
      <c r="J16" s="7">
        <v>0.73684210526315796</v>
      </c>
      <c r="K16" s="7">
        <v>0.26315789473684209</v>
      </c>
      <c r="L16" s="7">
        <v>5.2631578947368418E-2</v>
      </c>
      <c r="M16" s="7">
        <v>0.68421052631578949</v>
      </c>
      <c r="N16" s="7">
        <v>0.26315789473684209</v>
      </c>
    </row>
    <row r="17" spans="1:14" x14ac:dyDescent="0.35">
      <c r="A17" t="s">
        <v>14</v>
      </c>
      <c r="B17" s="7">
        <v>0.77777777777777779</v>
      </c>
      <c r="C17" s="7">
        <v>0</v>
      </c>
      <c r="D17" s="7">
        <v>0.22222222222222221</v>
      </c>
      <c r="E17" s="7">
        <v>0.77777777777777779</v>
      </c>
      <c r="F17" s="7">
        <v>0.22222222222222221</v>
      </c>
      <c r="I17" t="s">
        <v>14</v>
      </c>
      <c r="J17" s="7">
        <v>0.85714285714285721</v>
      </c>
      <c r="K17" s="7">
        <v>0.14285714285714285</v>
      </c>
      <c r="L17" s="7">
        <v>0.19047619047619047</v>
      </c>
      <c r="M17" s="7">
        <v>0.66666666666666663</v>
      </c>
      <c r="N17" s="7">
        <v>0.1428571428571429</v>
      </c>
    </row>
    <row r="18" spans="1:14" x14ac:dyDescent="0.35">
      <c r="A18" t="s">
        <v>24</v>
      </c>
      <c r="B18" s="7">
        <v>0.72727272727272729</v>
      </c>
      <c r="C18" s="7">
        <v>0</v>
      </c>
      <c r="D18" s="7">
        <v>0.27272727272727271</v>
      </c>
      <c r="E18" s="7">
        <v>0.72727272727272729</v>
      </c>
      <c r="F18" s="7">
        <v>0.27272727272727271</v>
      </c>
      <c r="I18" t="s">
        <v>24</v>
      </c>
      <c r="J18" s="7">
        <v>0.64705882352941169</v>
      </c>
      <c r="K18" s="7">
        <v>0.35294117647058826</v>
      </c>
      <c r="L18" s="7">
        <v>0.17647058823529413</v>
      </c>
      <c r="M18" s="7">
        <v>0.47058823529411764</v>
      </c>
      <c r="N18" s="7">
        <v>0.3529411764705882</v>
      </c>
    </row>
    <row r="19" spans="1:14" x14ac:dyDescent="0.35">
      <c r="A19" t="s">
        <v>15</v>
      </c>
      <c r="B19" s="7">
        <v>0.54545454545454541</v>
      </c>
      <c r="C19" s="7">
        <v>0.18181818181818182</v>
      </c>
      <c r="D19" s="7">
        <v>0.27272727272727271</v>
      </c>
      <c r="E19" s="7">
        <v>0.54545454545454541</v>
      </c>
      <c r="F19" s="7">
        <v>0.45454545454545459</v>
      </c>
      <c r="I19" t="s">
        <v>15</v>
      </c>
      <c r="J19" s="7">
        <v>0.93103448275862066</v>
      </c>
      <c r="K19" s="7">
        <v>6.8965517241379309E-2</v>
      </c>
      <c r="L19" s="7">
        <v>0.31034482758620691</v>
      </c>
      <c r="M19" s="7">
        <v>0.62068965517241381</v>
      </c>
      <c r="N19" s="7">
        <v>6.8965517241379282E-2</v>
      </c>
    </row>
    <row r="20" spans="1:14" x14ac:dyDescent="0.35">
      <c r="A20" t="s">
        <v>120</v>
      </c>
      <c r="B20" s="7">
        <v>0.4</v>
      </c>
      <c r="C20" s="7">
        <v>0</v>
      </c>
      <c r="D20" s="7">
        <v>0.6</v>
      </c>
      <c r="E20" s="7">
        <v>0.4</v>
      </c>
      <c r="F20" s="7">
        <v>0.6</v>
      </c>
      <c r="I20" t="s">
        <v>120</v>
      </c>
      <c r="J20" s="7">
        <v>0.7142857142857143</v>
      </c>
      <c r="K20" s="7">
        <v>0.2857142857142857</v>
      </c>
      <c r="L20" s="7">
        <v>0.42857142857142855</v>
      </c>
      <c r="M20" s="7">
        <v>0.2857142857142857</v>
      </c>
      <c r="N20" s="7">
        <v>0.28571428571428575</v>
      </c>
    </row>
    <row r="21" spans="1:14" x14ac:dyDescent="0.35">
      <c r="B21" s="7"/>
      <c r="C21" s="7"/>
      <c r="D21" s="7"/>
      <c r="E21" s="7"/>
      <c r="F21" s="7"/>
      <c r="J21" s="7"/>
      <c r="K21" s="7"/>
      <c r="L21" s="7"/>
      <c r="M21" s="7"/>
      <c r="N21" s="7"/>
    </row>
    <row r="22" spans="1:14" x14ac:dyDescent="0.35">
      <c r="A22" t="s">
        <v>20</v>
      </c>
      <c r="B22" s="7">
        <v>0.8666666666666667</v>
      </c>
      <c r="C22" s="7">
        <v>0</v>
      </c>
      <c r="D22" s="7">
        <v>0.13333333333333333</v>
      </c>
      <c r="E22" s="7">
        <v>0.8666666666666667</v>
      </c>
      <c r="F22" s="7">
        <v>0.1333333333333333</v>
      </c>
      <c r="I22" t="s">
        <v>20</v>
      </c>
      <c r="J22" s="7">
        <v>0.83333333333333337</v>
      </c>
      <c r="K22" s="7">
        <v>0.16666666666666666</v>
      </c>
      <c r="L22" s="7">
        <v>0.1111111111111111</v>
      </c>
      <c r="M22" s="7">
        <v>0.72222222222222221</v>
      </c>
      <c r="N22" s="7">
        <v>0.16666666666666669</v>
      </c>
    </row>
    <row r="23" spans="1:14" x14ac:dyDescent="0.35">
      <c r="A23" t="s">
        <v>12</v>
      </c>
      <c r="B23" s="7">
        <v>0.47058823529411764</v>
      </c>
      <c r="C23" s="7">
        <v>5.8823529411764705E-2</v>
      </c>
      <c r="D23" s="7">
        <v>0.47058823529411764</v>
      </c>
      <c r="E23" s="7">
        <v>0.47058823529411764</v>
      </c>
      <c r="F23" s="7">
        <v>0.52941176470588236</v>
      </c>
      <c r="I23" t="s">
        <v>12</v>
      </c>
      <c r="J23" s="7">
        <v>0.94117647058823528</v>
      </c>
      <c r="K23" s="7">
        <v>5.8823529411764705E-2</v>
      </c>
      <c r="L23" s="7">
        <v>0.47058823529411764</v>
      </c>
      <c r="M23" s="7">
        <v>0.47058823529411764</v>
      </c>
      <c r="N23" s="7">
        <v>5.8823529411764719E-2</v>
      </c>
    </row>
    <row r="24" spans="1:14" x14ac:dyDescent="0.35">
      <c r="A24" t="s">
        <v>13</v>
      </c>
      <c r="B24" s="7">
        <v>0.6428571428571429</v>
      </c>
      <c r="C24" s="7">
        <v>0.2857142857142857</v>
      </c>
      <c r="D24" s="7">
        <v>7.1428571428571425E-2</v>
      </c>
      <c r="E24" s="7">
        <v>0.6428571428571429</v>
      </c>
      <c r="F24" s="7">
        <v>0.3571428571428571</v>
      </c>
      <c r="I24" t="s">
        <v>13</v>
      </c>
      <c r="J24" s="7">
        <v>0.5</v>
      </c>
      <c r="K24" s="7">
        <v>0.5</v>
      </c>
      <c r="L24" s="7">
        <v>0.05</v>
      </c>
      <c r="M24" s="7">
        <v>0.45</v>
      </c>
      <c r="N24" s="7">
        <v>0.5</v>
      </c>
    </row>
    <row r="25" spans="1:14" x14ac:dyDescent="0.35">
      <c r="A25" t="s">
        <v>21</v>
      </c>
      <c r="B25" s="7">
        <v>0.81818181818181812</v>
      </c>
      <c r="C25" s="7">
        <v>9.0909090909090912E-2</v>
      </c>
      <c r="D25" s="7">
        <v>9.0909090909090912E-2</v>
      </c>
      <c r="E25" s="7">
        <v>0.81818181818181823</v>
      </c>
      <c r="F25" s="7">
        <v>0.18181818181818177</v>
      </c>
      <c r="I25" t="s">
        <v>21</v>
      </c>
      <c r="J25" s="7">
        <v>0.66666666666666674</v>
      </c>
      <c r="K25" s="7">
        <v>0.33333333333333331</v>
      </c>
      <c r="L25" s="7">
        <v>6.6666666666666666E-2</v>
      </c>
      <c r="M25" s="7">
        <v>0.6</v>
      </c>
      <c r="N25" s="7">
        <v>0.33333333333333337</v>
      </c>
    </row>
    <row r="26" spans="1:14" x14ac:dyDescent="0.35">
      <c r="A26" t="s">
        <v>22</v>
      </c>
      <c r="B26" s="7">
        <v>0.8</v>
      </c>
      <c r="C26" s="7">
        <v>0</v>
      </c>
      <c r="D26" s="7">
        <v>0.2</v>
      </c>
      <c r="E26" s="7">
        <v>0.8</v>
      </c>
      <c r="F26" s="7">
        <v>0.19999999999999996</v>
      </c>
      <c r="I26" t="s">
        <v>22</v>
      </c>
      <c r="J26" s="7">
        <v>0.68181818181818188</v>
      </c>
      <c r="K26" s="7">
        <v>0.31818181818181818</v>
      </c>
      <c r="L26" s="7">
        <v>0.13636363636363635</v>
      </c>
      <c r="M26" s="7">
        <v>0.54545454545454541</v>
      </c>
      <c r="N26" s="7">
        <v>0.31818181818181823</v>
      </c>
    </row>
    <row r="27" spans="1:14" x14ac:dyDescent="0.35">
      <c r="A27" t="s">
        <v>123</v>
      </c>
      <c r="B27" s="7">
        <v>0.73684210526315796</v>
      </c>
      <c r="C27" s="7">
        <v>5.2631578947368418E-2</v>
      </c>
      <c r="D27" s="7">
        <v>0.21052631578947367</v>
      </c>
      <c r="E27" s="7">
        <v>0.73684210526315785</v>
      </c>
      <c r="F27" s="7">
        <v>0.26315789473684215</v>
      </c>
      <c r="I27" t="s">
        <v>123</v>
      </c>
      <c r="J27" s="7">
        <v>0.81818181818181812</v>
      </c>
      <c r="K27" s="7">
        <v>0.18181818181818182</v>
      </c>
      <c r="L27" s="7">
        <v>0.18181818181818182</v>
      </c>
      <c r="M27" s="7">
        <v>0.63636363636363635</v>
      </c>
      <c r="N27" s="7">
        <v>0.18181818181818182</v>
      </c>
    </row>
    <row r="28" spans="1:14" x14ac:dyDescent="0.35">
      <c r="B28" s="7"/>
      <c r="C28" s="7"/>
      <c r="D28" s="7"/>
      <c r="E28" s="7"/>
      <c r="F28" s="7"/>
      <c r="J28" s="7"/>
      <c r="K28" s="7"/>
      <c r="L28" s="7"/>
      <c r="M28" s="7"/>
      <c r="N28" s="7"/>
    </row>
    <row r="29" spans="1:14" x14ac:dyDescent="0.35">
      <c r="B29" s="7"/>
      <c r="C29" s="7"/>
      <c r="D29" s="7"/>
      <c r="E29" s="7"/>
      <c r="F29" s="7"/>
      <c r="J29" s="7"/>
      <c r="K29" s="7"/>
      <c r="L29" s="7"/>
      <c r="M29" s="7"/>
      <c r="N29" s="7"/>
    </row>
    <row r="30" spans="1:14" x14ac:dyDescent="0.35">
      <c r="B30" s="7"/>
      <c r="C30" s="7"/>
      <c r="D30" s="7"/>
      <c r="E30" s="7"/>
      <c r="F30" s="7"/>
      <c r="J30" s="7"/>
      <c r="K30" s="7"/>
      <c r="L30" s="7"/>
      <c r="M30" s="7"/>
      <c r="N30" s="7"/>
    </row>
    <row r="31" spans="1:14" x14ac:dyDescent="0.35">
      <c r="A31" t="s">
        <v>52</v>
      </c>
      <c r="B31" s="22">
        <f>AVERAGE(B4:B10)</f>
        <v>0.68020050125313281</v>
      </c>
      <c r="C31" s="22">
        <f t="shared" ref="C31:F31" si="0">AVERAGE(C4:C10)</f>
        <v>2.6190476190476191E-2</v>
      </c>
      <c r="D31" s="22">
        <f t="shared" si="0"/>
        <v>0.29360902255639099</v>
      </c>
      <c r="E31" s="22">
        <f t="shared" si="0"/>
        <v>0.68020050125313281</v>
      </c>
      <c r="F31" s="22">
        <f t="shared" si="0"/>
        <v>0.31979949874686714</v>
      </c>
      <c r="H31" s="134" t="s">
        <v>26</v>
      </c>
      <c r="I31" s="134"/>
      <c r="J31" s="22">
        <f t="shared" ref="J31:N31" si="1">AVERAGE(J4:J10)</f>
        <v>0.70164555940953455</v>
      </c>
      <c r="K31" s="22">
        <f t="shared" si="1"/>
        <v>0.2983544405904654</v>
      </c>
      <c r="L31" s="22">
        <f t="shared" si="1"/>
        <v>0.19886531687773923</v>
      </c>
      <c r="M31" s="22">
        <f t="shared" si="1"/>
        <v>0.50278024253179532</v>
      </c>
      <c r="N31" s="22">
        <f t="shared" si="1"/>
        <v>0.29835444059046551</v>
      </c>
    </row>
    <row r="32" spans="1:14" x14ac:dyDescent="0.35">
      <c r="A32" t="s">
        <v>53</v>
      </c>
      <c r="B32" s="21">
        <f>_xlfn.STDEV.P(B4:B10)</f>
        <v>0.19646093636385564</v>
      </c>
      <c r="C32" s="21">
        <f t="shared" ref="C32:F32" si="2">_xlfn.STDEV.P(C4:C10)</f>
        <v>4.1649656391752152E-2</v>
      </c>
      <c r="D32" s="21">
        <f t="shared" si="2"/>
        <v>0.17417509570485151</v>
      </c>
      <c r="E32" s="21">
        <f t="shared" si="2"/>
        <v>0.19646093636385528</v>
      </c>
      <c r="F32" s="21">
        <f t="shared" si="2"/>
        <v>0.19646093636385537</v>
      </c>
      <c r="H32" s="134"/>
      <c r="I32" s="134"/>
      <c r="J32" s="21">
        <f t="shared" ref="J32:N32" si="3">_xlfn.STDEV.P(J4:J10)</f>
        <v>0.12960518277405583</v>
      </c>
      <c r="K32" s="21">
        <f t="shared" si="3"/>
        <v>0.12960518277405528</v>
      </c>
      <c r="L32" s="21">
        <f t="shared" si="3"/>
        <v>0.11568647757067263</v>
      </c>
      <c r="M32" s="21">
        <f t="shared" si="3"/>
        <v>0.20086359898073508</v>
      </c>
      <c r="N32" s="21">
        <f t="shared" si="3"/>
        <v>0.12960518277405514</v>
      </c>
    </row>
    <row r="34" spans="1:14" x14ac:dyDescent="0.35">
      <c r="A34" t="s">
        <v>52</v>
      </c>
      <c r="B34" s="7">
        <f>AVERAGE(B12:B20)</f>
        <v>0.60164341831008505</v>
      </c>
      <c r="C34" s="7">
        <f t="shared" ref="C34:F34" si="4">AVERAGE(C12:C20)</f>
        <v>6.375106375106375E-2</v>
      </c>
      <c r="D34" s="7">
        <f t="shared" si="4"/>
        <v>0.33460551793885129</v>
      </c>
      <c r="E34" s="7">
        <f t="shared" si="4"/>
        <v>0.60164341831008505</v>
      </c>
      <c r="F34" s="7">
        <f t="shared" si="4"/>
        <v>0.398356581689915</v>
      </c>
      <c r="H34" s="134" t="s">
        <v>54</v>
      </c>
      <c r="I34" s="134"/>
      <c r="J34" s="7">
        <f t="shared" ref="J34:N34" si="5">AVERAGE(J12:J20)</f>
        <v>0.76921240022526449</v>
      </c>
      <c r="K34" s="7">
        <f t="shared" si="5"/>
        <v>0.23078759977473545</v>
      </c>
      <c r="L34" s="7">
        <f t="shared" si="5"/>
        <v>0.27097030100606484</v>
      </c>
      <c r="M34" s="7">
        <f t="shared" si="5"/>
        <v>0.49824209921919965</v>
      </c>
      <c r="N34" s="7">
        <f t="shared" si="5"/>
        <v>0.23078759977473545</v>
      </c>
    </row>
    <row r="35" spans="1:14" x14ac:dyDescent="0.35">
      <c r="A35" t="s">
        <v>53</v>
      </c>
      <c r="B35">
        <f>_xlfn.STDEV.P(B12:B20)</f>
        <v>0.20431543264950019</v>
      </c>
      <c r="C35">
        <f t="shared" ref="C35:F35" si="6">_xlfn.STDEV.P(C12:C20)</f>
        <v>7.6759744746911024E-2</v>
      </c>
      <c r="D35">
        <f t="shared" si="6"/>
        <v>0.20260502717016154</v>
      </c>
      <c r="E35">
        <f t="shared" si="6"/>
        <v>0.20431543264950019</v>
      </c>
      <c r="F35">
        <f t="shared" si="6"/>
        <v>0.20431543264950042</v>
      </c>
      <c r="H35" s="134"/>
      <c r="I35" s="134"/>
      <c r="J35">
        <f t="shared" ref="J35:N35" si="7">_xlfn.STDEV.P(J12:J20)</f>
        <v>0.12678999748968486</v>
      </c>
      <c r="K35">
        <f t="shared" si="7"/>
        <v>0.12678999748968464</v>
      </c>
      <c r="L35">
        <f t="shared" si="7"/>
        <v>0.13790160368454246</v>
      </c>
      <c r="M35">
        <f t="shared" si="7"/>
        <v>0.16680195821747124</v>
      </c>
      <c r="N35">
        <f t="shared" si="7"/>
        <v>0.12678999748968464</v>
      </c>
    </row>
    <row r="37" spans="1:14" x14ac:dyDescent="0.35">
      <c r="A37" t="s">
        <v>52</v>
      </c>
      <c r="B37" s="7">
        <f>AVERAGE(B22:B27)</f>
        <v>0.7225226613771506</v>
      </c>
      <c r="C37" s="7">
        <f t="shared" ref="C37:F37" si="8">AVERAGE(C22:C27)</f>
        <v>8.1346414163751629E-2</v>
      </c>
      <c r="D37" s="7">
        <f t="shared" si="8"/>
        <v>0.19613092445909783</v>
      </c>
      <c r="E37" s="7">
        <f t="shared" si="8"/>
        <v>0.72252266137715049</v>
      </c>
      <c r="F37" s="7">
        <f t="shared" si="8"/>
        <v>0.27747733862284946</v>
      </c>
      <c r="H37" s="134" t="s">
        <v>34</v>
      </c>
      <c r="I37" s="134"/>
      <c r="J37" s="7">
        <f t="shared" ref="J37:N37" si="9">AVERAGE(J22:J27)</f>
        <v>0.74019607843137258</v>
      </c>
      <c r="K37" s="7">
        <f t="shared" si="9"/>
        <v>0.25980392156862747</v>
      </c>
      <c r="L37" s="7">
        <f t="shared" si="9"/>
        <v>0.16942463854228559</v>
      </c>
      <c r="M37" s="7">
        <f t="shared" si="9"/>
        <v>0.57077143988908696</v>
      </c>
      <c r="N37" s="7">
        <f t="shared" si="9"/>
        <v>0.25980392156862753</v>
      </c>
    </row>
    <row r="38" spans="1:14" x14ac:dyDescent="0.35">
      <c r="A38" t="s">
        <v>53</v>
      </c>
      <c r="B38">
        <f>_xlfn.STDEV.P(B22:B27)</f>
        <v>0.13288685845586637</v>
      </c>
      <c r="C38">
        <f t="shared" ref="C38:F38" si="10">_xlfn.STDEV.P(C22:C27)</f>
        <v>9.6974199319791579E-2</v>
      </c>
      <c r="D38">
        <f t="shared" si="10"/>
        <v>0.13298800764609114</v>
      </c>
      <c r="E38">
        <f t="shared" si="10"/>
        <v>0.13288685845586709</v>
      </c>
      <c r="F38">
        <f t="shared" si="10"/>
        <v>0.13288685845586659</v>
      </c>
      <c r="H38" s="134"/>
      <c r="I38" s="134"/>
      <c r="J38">
        <f t="shared" ref="J38:N38" si="11">_xlfn.STDEV.P(J22:J27)</f>
        <v>0.14239507902772816</v>
      </c>
      <c r="K38">
        <f t="shared" si="11"/>
        <v>0.14239507902772802</v>
      </c>
      <c r="L38">
        <f t="shared" si="11"/>
        <v>0.14152034856331952</v>
      </c>
      <c r="M38">
        <f t="shared" si="11"/>
        <v>9.4302125067468198E-2</v>
      </c>
      <c r="N38">
        <f t="shared" si="11"/>
        <v>0.14239507902772794</v>
      </c>
    </row>
    <row r="40" spans="1:14" x14ac:dyDescent="0.35">
      <c r="B40" s="6" t="s">
        <v>35</v>
      </c>
      <c r="C40" s="6" t="s">
        <v>7</v>
      </c>
      <c r="D40" s="6" t="s">
        <v>6</v>
      </c>
      <c r="E40" s="6" t="s">
        <v>5</v>
      </c>
      <c r="F40" s="6" t="s">
        <v>35</v>
      </c>
      <c r="I40" s="6"/>
      <c r="J40" s="21" t="s">
        <v>35</v>
      </c>
      <c r="K40" s="21" t="s">
        <v>8</v>
      </c>
      <c r="L40" s="21" t="s">
        <v>6</v>
      </c>
      <c r="M40" s="21" t="s">
        <v>5</v>
      </c>
      <c r="N40" s="21" t="s">
        <v>35</v>
      </c>
    </row>
    <row r="41" spans="1:14" x14ac:dyDescent="0.35">
      <c r="A41" t="s">
        <v>59</v>
      </c>
      <c r="B41" s="7">
        <f>AVERAGE(B4:B10)</f>
        <v>0.68020050125313281</v>
      </c>
      <c r="C41" s="7">
        <f t="shared" ref="C41:F41" si="12">AVERAGE(C4:C10)</f>
        <v>2.6190476190476191E-2</v>
      </c>
      <c r="D41" s="7">
        <f t="shared" si="12"/>
        <v>0.29360902255639099</v>
      </c>
      <c r="E41" s="7">
        <f t="shared" si="12"/>
        <v>0.68020050125313281</v>
      </c>
      <c r="F41" s="7">
        <f t="shared" si="12"/>
        <v>0.31979949874686714</v>
      </c>
      <c r="H41" s="7"/>
      <c r="I41" s="7"/>
      <c r="J41" s="7">
        <f t="shared" ref="J41:N41" si="13">AVERAGE(J4:J10)</f>
        <v>0.70164555940953455</v>
      </c>
      <c r="K41" s="7">
        <f t="shared" si="13"/>
        <v>0.2983544405904654</v>
      </c>
      <c r="L41" s="7">
        <f t="shared" si="13"/>
        <v>0.19886531687773923</v>
      </c>
      <c r="M41" s="7">
        <f t="shared" si="13"/>
        <v>0.50278024253179532</v>
      </c>
      <c r="N41" s="7">
        <f t="shared" si="13"/>
        <v>0.29835444059046551</v>
      </c>
    </row>
    <row r="42" spans="1:14" x14ac:dyDescent="0.35">
      <c r="A42" t="s">
        <v>60</v>
      </c>
      <c r="B42" s="7">
        <f>AVERAGE(B12:B20)</f>
        <v>0.60164341831008505</v>
      </c>
      <c r="C42" s="7">
        <f t="shared" ref="C42:F42" si="14">AVERAGE(C12:C20)</f>
        <v>6.375106375106375E-2</v>
      </c>
      <c r="D42" s="7">
        <f t="shared" si="14"/>
        <v>0.33460551793885129</v>
      </c>
      <c r="E42" s="7">
        <f t="shared" si="14"/>
        <v>0.60164341831008505</v>
      </c>
      <c r="F42" s="7">
        <f t="shared" si="14"/>
        <v>0.398356581689915</v>
      </c>
      <c r="H42" s="7"/>
      <c r="I42" s="7"/>
      <c r="J42" s="7">
        <f t="shared" ref="J42:N42" si="15">AVERAGE(J12:J20)</f>
        <v>0.76921240022526449</v>
      </c>
      <c r="K42" s="7">
        <f t="shared" si="15"/>
        <v>0.23078759977473545</v>
      </c>
      <c r="L42" s="7">
        <f t="shared" si="15"/>
        <v>0.27097030100606484</v>
      </c>
      <c r="M42" s="7">
        <f t="shared" si="15"/>
        <v>0.49824209921919965</v>
      </c>
      <c r="N42" s="7">
        <f t="shared" si="15"/>
        <v>0.23078759977473545</v>
      </c>
    </row>
    <row r="43" spans="1:14" x14ac:dyDescent="0.35">
      <c r="A43" t="s">
        <v>61</v>
      </c>
      <c r="B43" s="7">
        <f>AVERAGE(B22:B27)</f>
        <v>0.7225226613771506</v>
      </c>
      <c r="C43" s="7">
        <f t="shared" ref="C43:F43" si="16">AVERAGE(C22:C27)</f>
        <v>8.1346414163751629E-2</v>
      </c>
      <c r="D43" s="7">
        <f t="shared" si="16"/>
        <v>0.19613092445909783</v>
      </c>
      <c r="E43" s="7">
        <f t="shared" si="16"/>
        <v>0.72252266137715049</v>
      </c>
      <c r="F43" s="7">
        <f t="shared" si="16"/>
        <v>0.27747733862284946</v>
      </c>
      <c r="H43" s="7"/>
      <c r="I43" s="7"/>
      <c r="J43" s="7">
        <f t="shared" ref="J43:N43" si="17">AVERAGE(J22:J27)</f>
        <v>0.74019607843137258</v>
      </c>
      <c r="K43" s="7">
        <f t="shared" si="17"/>
        <v>0.25980392156862747</v>
      </c>
      <c r="L43" s="7">
        <f t="shared" si="17"/>
        <v>0.16942463854228559</v>
      </c>
      <c r="M43" s="7">
        <f t="shared" si="17"/>
        <v>0.57077143988908696</v>
      </c>
      <c r="N43" s="7">
        <f t="shared" si="17"/>
        <v>0.25980392156862753</v>
      </c>
    </row>
    <row r="46" spans="1:14" x14ac:dyDescent="0.35">
      <c r="B46" s="6" t="s">
        <v>6</v>
      </c>
      <c r="C46" s="6" t="s">
        <v>7</v>
      </c>
      <c r="D46" s="6" t="s">
        <v>35</v>
      </c>
      <c r="E46" s="6" t="s">
        <v>5</v>
      </c>
      <c r="F46" s="6" t="s">
        <v>35</v>
      </c>
      <c r="J46" s="21" t="s">
        <v>8</v>
      </c>
      <c r="K46" s="21" t="s">
        <v>35</v>
      </c>
      <c r="L46" s="21" t="s">
        <v>6</v>
      </c>
      <c r="M46" s="21" t="s">
        <v>5</v>
      </c>
      <c r="N46" s="21" t="s">
        <v>35</v>
      </c>
    </row>
    <row r="47" spans="1:14" x14ac:dyDescent="0.35">
      <c r="A47" t="s">
        <v>59</v>
      </c>
      <c r="B47" s="7">
        <f>-D41</f>
        <v>-0.29360902255639099</v>
      </c>
      <c r="C47" s="7">
        <f>-C41</f>
        <v>-2.6190476190476191E-2</v>
      </c>
      <c r="D47" s="7">
        <f>-B41</f>
        <v>-0.68020050125313281</v>
      </c>
      <c r="E47" s="7">
        <f>E41</f>
        <v>0.68020050125313281</v>
      </c>
      <c r="F47" s="7">
        <f>F41</f>
        <v>0.31979949874686714</v>
      </c>
      <c r="J47" s="7">
        <f>-K41</f>
        <v>-0.2983544405904654</v>
      </c>
      <c r="K47" s="7">
        <f>-J41</f>
        <v>-0.70164555940953455</v>
      </c>
      <c r="L47" s="7">
        <f>L41</f>
        <v>0.19886531687773923</v>
      </c>
      <c r="M47" s="7">
        <f t="shared" ref="M47:N49" si="18">M41</f>
        <v>0.50278024253179532</v>
      </c>
      <c r="N47" s="7">
        <f t="shared" si="18"/>
        <v>0.29835444059046551</v>
      </c>
    </row>
    <row r="48" spans="1:14" x14ac:dyDescent="0.35">
      <c r="A48" t="s">
        <v>60</v>
      </c>
      <c r="B48" s="7">
        <f>-D42</f>
        <v>-0.33460551793885129</v>
      </c>
      <c r="C48" s="7">
        <f>-C42</f>
        <v>-6.375106375106375E-2</v>
      </c>
      <c r="D48" s="7">
        <f>-B42</f>
        <v>-0.60164341831008505</v>
      </c>
      <c r="E48" s="7">
        <f>E42</f>
        <v>0.60164341831008505</v>
      </c>
      <c r="F48" s="7">
        <f>F42</f>
        <v>0.398356581689915</v>
      </c>
      <c r="J48" s="7">
        <f>-K42</f>
        <v>-0.23078759977473545</v>
      </c>
      <c r="K48" s="7">
        <f>-J42</f>
        <v>-0.76921240022526449</v>
      </c>
      <c r="L48" s="7">
        <f>L42</f>
        <v>0.27097030100606484</v>
      </c>
      <c r="M48" s="7">
        <f t="shared" si="18"/>
        <v>0.49824209921919965</v>
      </c>
      <c r="N48" s="7">
        <f t="shared" si="18"/>
        <v>0.23078759977473545</v>
      </c>
    </row>
    <row r="49" spans="1:14" x14ac:dyDescent="0.35">
      <c r="A49" t="s">
        <v>61</v>
      </c>
      <c r="B49" s="7">
        <f>-D43</f>
        <v>-0.19613092445909783</v>
      </c>
      <c r="C49" s="7">
        <f>-C43</f>
        <v>-8.1346414163751629E-2</v>
      </c>
      <c r="D49" s="7">
        <f>-B43</f>
        <v>-0.7225226613771506</v>
      </c>
      <c r="E49" s="7">
        <f>E43</f>
        <v>0.72252266137715049</v>
      </c>
      <c r="F49" s="7">
        <f>F43</f>
        <v>0.27747733862284946</v>
      </c>
      <c r="J49" s="7">
        <f>-K43</f>
        <v>-0.25980392156862747</v>
      </c>
      <c r="K49" s="7">
        <f>-J43</f>
        <v>-0.74019607843137258</v>
      </c>
      <c r="L49" s="7">
        <f>L43</f>
        <v>0.16942463854228559</v>
      </c>
      <c r="M49" s="7">
        <f t="shared" si="18"/>
        <v>0.57077143988908696</v>
      </c>
      <c r="N49" s="7">
        <f t="shared" si="18"/>
        <v>0.25980392156862753</v>
      </c>
    </row>
    <row r="51" spans="1:14" x14ac:dyDescent="0.35">
      <c r="A51" t="s">
        <v>93</v>
      </c>
      <c r="B51">
        <f>_xlfn.T.TEST(B4:B10,B12:B20,2,3)</f>
        <v>0.47947484663147233</v>
      </c>
      <c r="C51" t="s">
        <v>98</v>
      </c>
      <c r="D51">
        <v>-0.39100000000000001</v>
      </c>
      <c r="J51">
        <f>_xlfn.T.TEST(J4:J10,J12:J20,2,3)</f>
        <v>0.34799069017210427</v>
      </c>
      <c r="K51" t="s">
        <v>98</v>
      </c>
      <c r="L51">
        <v>0.52800000000000002</v>
      </c>
    </row>
    <row r="52" spans="1:14" x14ac:dyDescent="0.35">
      <c r="A52" t="s">
        <v>94</v>
      </c>
      <c r="B52">
        <f>_xlfn.T.TEST(B4:B10,B22:B27,2,3)</f>
        <v>0.68008305948418646</v>
      </c>
      <c r="C52" t="s">
        <v>98</v>
      </c>
      <c r="D52">
        <v>0.248</v>
      </c>
      <c r="J52">
        <f>_xlfn.T.TEST(J4:J10,J22:J27,2,3)</f>
        <v>0.65124736744040379</v>
      </c>
      <c r="K52" t="s">
        <v>98</v>
      </c>
      <c r="L52">
        <v>0.28499999999999998</v>
      </c>
    </row>
    <row r="53" spans="1:14" x14ac:dyDescent="0.35">
      <c r="A53" t="s">
        <v>95</v>
      </c>
      <c r="B53">
        <f>_xlfn.T.TEST(B12:B20,B22:B27,2,3)</f>
        <v>0.21879911305169669</v>
      </c>
      <c r="C53" t="s">
        <v>98</v>
      </c>
      <c r="D53">
        <v>0.67100000000000004</v>
      </c>
      <c r="J53">
        <f>_xlfn.T.TEST(J12:J20,J22:J27,2,3)</f>
        <v>0.7174659774436869</v>
      </c>
      <c r="K53" t="s">
        <v>98</v>
      </c>
      <c r="L53">
        <v>-0.218</v>
      </c>
    </row>
  </sheetData>
  <mergeCells count="3">
    <mergeCell ref="H31:I32"/>
    <mergeCell ref="H34:I35"/>
    <mergeCell ref="H37:I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Raw-Data</vt:lpstr>
      <vt:lpstr>Descriptive-Stats</vt:lpstr>
      <vt:lpstr>Size-Ratio</vt:lpstr>
      <vt:lpstr>Overall</vt:lpstr>
      <vt:lpstr>By-Notation</vt:lpstr>
      <vt:lpstr>By-Case</vt:lpstr>
      <vt:lpstr>By-Process</vt:lpstr>
      <vt:lpstr>By-Grade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Fabiano Dalpiaz</dc:creator>
  <cp:lastModifiedBy>Fabiano Dalpiaz</cp:lastModifiedBy>
  <cp:lastPrinted>2020-10-22T19:38:51Z</cp:lastPrinted>
  <dcterms:created xsi:type="dcterms:W3CDTF">2020-05-22T16:27:32Z</dcterms:created>
  <dcterms:modified xsi:type="dcterms:W3CDTF">2020-10-23T10:41:08Z</dcterms:modified>
</cp:coreProperties>
</file>