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 de C-Beneficio" sheetId="1" r:id="rId4"/>
    <sheet state="visible" name="Costos" sheetId="2" r:id="rId5"/>
  </sheets>
  <definedNames/>
  <calcPr/>
</workbook>
</file>

<file path=xl/sharedStrings.xml><?xml version="1.0" encoding="utf-8"?>
<sst xmlns="http://schemas.openxmlformats.org/spreadsheetml/2006/main" count="76" uniqueCount="62">
  <si>
    <t>Valor Dolar 20 de Octubre de 2020</t>
  </si>
  <si>
    <t>CLP</t>
  </si>
  <si>
    <t>Costos Totales del Proyecto</t>
  </si>
  <si>
    <t>USD</t>
  </si>
  <si>
    <t>Indicador Relación Costo-Beneficio:</t>
  </si>
  <si>
    <t>B/C &gt;= 1, Proyecto rentable</t>
  </si>
  <si>
    <t>B/C &lt; 1, Proyecto no Rentable</t>
  </si>
  <si>
    <t>12 meses</t>
  </si>
  <si>
    <t>Beneficio Obtenido (USD)</t>
  </si>
  <si>
    <t>Junta Directiva</t>
  </si>
  <si>
    <t>Area Adquisiciones</t>
  </si>
  <si>
    <t>Jefes operacionales de Locales</t>
  </si>
  <si>
    <t>Grupo Empresarial</t>
  </si>
  <si>
    <t>- Automatización de Tareas</t>
  </si>
  <si>
    <t>- Herramienta de Toma de Decisión</t>
  </si>
  <si>
    <t>- Visualización en tiempo real</t>
  </si>
  <si>
    <t>- Reducción de Perdidas (Inventario, Finanzas)</t>
  </si>
  <si>
    <t>- Mejora de Control Logístico</t>
  </si>
  <si>
    <t>Ingresos por Beneficios</t>
  </si>
  <si>
    <t>Beneficio Obtenido (CLP)</t>
  </si>
  <si>
    <t>Moneda: USD</t>
  </si>
  <si>
    <t>2020 - 2021</t>
  </si>
  <si>
    <t>Dimensiones / Periodos</t>
  </si>
  <si>
    <t>Mes 1</t>
  </si>
  <si>
    <t>Mes 2</t>
  </si>
  <si>
    <t>Mes 3</t>
  </si>
  <si>
    <t>Mes 4</t>
  </si>
  <si>
    <t>Mes 5</t>
  </si>
  <si>
    <t>Mes 6</t>
  </si>
  <si>
    <t>Mes 7</t>
  </si>
  <si>
    <t>Total Periodos</t>
  </si>
  <si>
    <t>Inicio de mes - Termino de mes</t>
  </si>
  <si>
    <t>19-10  : 19-11</t>
  </si>
  <si>
    <t>19-11  : 19-12</t>
  </si>
  <si>
    <t>19-12  : 19-01</t>
  </si>
  <si>
    <t>19-01  : 19-02</t>
  </si>
  <si>
    <t>19-02  : 19-03</t>
  </si>
  <si>
    <t>19-03  : 19-04</t>
  </si>
  <si>
    <t>19-04  : 19-05</t>
  </si>
  <si>
    <t>19-10  : 19-05</t>
  </si>
  <si>
    <t>Dimensión Técnica</t>
  </si>
  <si>
    <t>- Software de VPN</t>
  </si>
  <si>
    <t>- Licencias de Software</t>
  </si>
  <si>
    <t>- Toolkits de Desarrollo</t>
  </si>
  <si>
    <t>- Notebooks</t>
  </si>
  <si>
    <t xml:space="preserve">Total DT: </t>
  </si>
  <si>
    <t>Dimensión Humana</t>
  </si>
  <si>
    <t>Equipo de Desarrollo</t>
  </si>
  <si>
    <t>Horas x Semana</t>
  </si>
  <si>
    <t>- Jefe de Proyecto</t>
  </si>
  <si>
    <t>- Desarrollador Full Stack</t>
  </si>
  <si>
    <t>- Desarrollador Backend</t>
  </si>
  <si>
    <t>- Analista QA</t>
  </si>
  <si>
    <t>Auditoria Externa de Seguridad Informática</t>
  </si>
  <si>
    <t>Asesoria legal</t>
  </si>
  <si>
    <t>- Almuerzos</t>
  </si>
  <si>
    <t xml:space="preserve">Total DH: </t>
  </si>
  <si>
    <t>Dimensión de Gestión</t>
  </si>
  <si>
    <t>Equipo de Gestión</t>
  </si>
  <si>
    <t xml:space="preserve">Total DG: </t>
  </si>
  <si>
    <t>Total Mensualmente</t>
  </si>
  <si>
    <t>Valor en CLP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</si>
</sst>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&quot;$&quot;#,##0.0"/>
    <numFmt numFmtId="166" formatCode="&quot;$&quot;#,##0"/>
    <numFmt numFmtId="167" formatCode="_(&quot;$&quot;* #,##0_);_(&quot;$&quot;* \(#,##0\);_(&quot;$&quot;* &quot;-&quot;??_);_(@_)"/>
  </numFmts>
  <fonts count="8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/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164" xfId="0" applyFont="1" applyNumberFormat="1"/>
    <xf borderId="0" fillId="2" fontId="3" numFmtId="2" xfId="0" applyFill="1" applyFont="1" applyNumberFormat="1"/>
    <xf borderId="1" fillId="3" fontId="3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readingOrder="0"/>
    </xf>
    <xf borderId="1" fillId="3" fontId="1" numFmtId="165" xfId="0" applyAlignment="1" applyBorder="1" applyFont="1" applyNumberFormat="1">
      <alignment horizontal="center" readingOrder="0"/>
    </xf>
    <xf borderId="1" fillId="3" fontId="3" numFmtId="165" xfId="0" applyAlignment="1" applyBorder="1" applyFont="1" applyNumberFormat="1">
      <alignment horizontal="center"/>
    </xf>
    <xf borderId="1" fillId="4" fontId="3" numFmtId="165" xfId="0" applyAlignment="1" applyBorder="1" applyFill="1" applyFont="1" applyNumberFormat="1">
      <alignment horizontal="center"/>
    </xf>
    <xf borderId="1" fillId="3" fontId="1" numFmtId="166" xfId="0" applyAlignment="1" applyBorder="1" applyFont="1" applyNumberFormat="1">
      <alignment horizontal="center" readingOrder="0"/>
    </xf>
    <xf borderId="1" fillId="3" fontId="3" numFmtId="166" xfId="0" applyAlignment="1" applyBorder="1" applyFont="1" applyNumberFormat="1">
      <alignment horizontal="center"/>
    </xf>
    <xf borderId="1" fillId="4" fontId="3" numFmtId="166" xfId="0" applyAlignment="1" applyBorder="1" applyFont="1" applyNumberFormat="1">
      <alignment horizontal="center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horizontal="center" readingOrder="0" vertical="bottom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readingOrder="0" vertical="bottom"/>
    </xf>
    <xf borderId="1" fillId="0" fontId="1" numFmtId="164" xfId="0" applyAlignment="1" applyBorder="1" applyFont="1" applyNumberFormat="1">
      <alignment horizontal="center" readingOrder="0" vertical="bottom"/>
    </xf>
    <xf borderId="1" fillId="0" fontId="1" numFmtId="164" xfId="0" applyAlignment="1" applyBorder="1" applyFont="1" applyNumberFormat="1">
      <alignment vertical="bottom"/>
    </xf>
    <xf borderId="1" fillId="5" fontId="5" numFmtId="0" xfId="0" applyAlignment="1" applyBorder="1" applyFill="1" applyFont="1">
      <alignment horizontal="center" readingOrder="0" vertical="bottom"/>
    </xf>
    <xf borderId="1" fillId="0" fontId="0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" fillId="0" fontId="1" numFmtId="164" xfId="0" applyAlignment="1" applyBorder="1" applyFont="1" applyNumberFormat="1">
      <alignment horizontal="right" vertical="bottom"/>
    </xf>
    <xf borderId="1" fillId="0" fontId="7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164" xfId="0" applyAlignment="1" applyBorder="1" applyFont="1" applyNumberFormat="1">
      <alignment readingOrder="0" vertical="bottom"/>
    </xf>
    <xf borderId="1" fillId="6" fontId="3" numFmtId="0" xfId="0" applyAlignment="1" applyBorder="1" applyFill="1" applyFont="1">
      <alignment vertical="bottom"/>
    </xf>
    <xf borderId="1" fillId="6" fontId="3" numFmtId="164" xfId="0" applyAlignment="1" applyBorder="1" applyFont="1" applyNumberFormat="1">
      <alignment horizontal="right" vertical="bottom"/>
    </xf>
    <xf borderId="1" fillId="3" fontId="3" numFmtId="164" xfId="0" applyAlignment="1" applyBorder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5" fontId="5" numFmtId="0" xfId="0" applyAlignment="1" applyBorder="1" applyFont="1">
      <alignment horizontal="center" vertical="bottom"/>
    </xf>
    <xf borderId="1" fillId="3" fontId="6" numFmtId="0" xfId="0" applyAlignment="1" applyBorder="1" applyFont="1">
      <alignment vertical="bottom"/>
    </xf>
    <xf borderId="1" fillId="3" fontId="1" numFmtId="164" xfId="0" applyAlignment="1" applyBorder="1" applyFont="1" applyNumberFormat="1">
      <alignment horizontal="right" vertical="bottom"/>
    </xf>
    <xf borderId="1" fillId="7" fontId="1" numFmtId="0" xfId="0" applyAlignment="1" applyBorder="1" applyFill="1" applyFont="1">
      <alignment vertical="bottom"/>
    </xf>
    <xf borderId="1" fillId="7" fontId="1" numFmtId="0" xfId="0" applyAlignment="1" applyBorder="1" applyFont="1">
      <alignment horizontal="right" vertical="bottom"/>
    </xf>
    <xf borderId="1" fillId="3" fontId="6" numFmtId="0" xfId="0" applyAlignment="1" applyBorder="1" applyFont="1">
      <alignment readingOrder="0" vertical="bottom"/>
    </xf>
    <xf borderId="0" fillId="3" fontId="1" numFmtId="0" xfId="0" applyFont="1"/>
    <xf borderId="1" fillId="3" fontId="1" numFmtId="164" xfId="0" applyAlignment="1" applyBorder="1" applyFont="1" applyNumberFormat="1">
      <alignment vertical="bottom"/>
    </xf>
    <xf borderId="1" fillId="6" fontId="3" numFmtId="0" xfId="0" applyAlignment="1" applyBorder="1" applyFont="1">
      <alignment readingOrder="0" vertical="bottom"/>
    </xf>
    <xf borderId="1" fillId="0" fontId="1" numFmtId="0" xfId="0" applyBorder="1" applyFon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1" fillId="8" fontId="3" numFmtId="167" xfId="0" applyAlignment="1" applyBorder="1" applyFill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86"/>
    <col customWidth="1" min="2" max="2" width="15.57"/>
    <col customWidth="1" min="3" max="3" width="19.29"/>
    <col customWidth="1" min="4" max="4" width="29.86"/>
    <col customWidth="1" min="5" max="5" width="18.57"/>
  </cols>
  <sheetData>
    <row r="3">
      <c r="A3" s="1" t="s">
        <v>0</v>
      </c>
      <c r="B3" s="2">
        <v>789.0</v>
      </c>
      <c r="C3" s="3" t="s">
        <v>1</v>
      </c>
    </row>
    <row r="4">
      <c r="A4" s="2" t="s">
        <v>2</v>
      </c>
      <c r="B4" s="4">
        <f>Costos!I37</f>
        <v>34306.80101</v>
      </c>
      <c r="C4" s="2" t="s">
        <v>3</v>
      </c>
    </row>
    <row r="6">
      <c r="A6" s="2" t="s">
        <v>4</v>
      </c>
      <c r="B6" s="5">
        <f>E18/B4</f>
        <v>1.18220489</v>
      </c>
    </row>
    <row r="7">
      <c r="A7" s="2" t="s">
        <v>5</v>
      </c>
    </row>
    <row r="8">
      <c r="A8" s="2" t="s">
        <v>6</v>
      </c>
    </row>
    <row r="9">
      <c r="A9" s="2" t="s">
        <v>7</v>
      </c>
    </row>
    <row r="11">
      <c r="A11" s="6" t="s">
        <v>8</v>
      </c>
      <c r="B11" s="7" t="s">
        <v>9</v>
      </c>
      <c r="C11" s="7" t="s">
        <v>10</v>
      </c>
      <c r="D11" s="7" t="s">
        <v>11</v>
      </c>
      <c r="E11" s="7" t="s">
        <v>12</v>
      </c>
    </row>
    <row r="12">
      <c r="A12" s="7" t="s">
        <v>13</v>
      </c>
      <c r="B12" s="8">
        <f t="shared" ref="B12:D12" si="1">B21/$B$3</f>
        <v>1267.427123</v>
      </c>
      <c r="C12" s="8">
        <f t="shared" si="1"/>
        <v>253.4854246</v>
      </c>
      <c r="D12" s="8">
        <f t="shared" si="1"/>
        <v>2534.854246</v>
      </c>
      <c r="E12" s="9">
        <f t="shared" ref="E12:E16" si="3">SUM(B12:D12)</f>
        <v>4055.766793</v>
      </c>
    </row>
    <row r="13">
      <c r="A13" s="7" t="s">
        <v>14</v>
      </c>
      <c r="B13" s="8">
        <f t="shared" ref="B13:D13" si="2">B22/$B$3</f>
        <v>7604.562738</v>
      </c>
      <c r="C13" s="8">
        <f t="shared" si="2"/>
        <v>2534.854246</v>
      </c>
      <c r="D13" s="8">
        <f t="shared" si="2"/>
        <v>126.7427123</v>
      </c>
      <c r="E13" s="9">
        <f t="shared" si="3"/>
        <v>10266.1597</v>
      </c>
    </row>
    <row r="14">
      <c r="A14" s="7" t="s">
        <v>15</v>
      </c>
      <c r="B14" s="8">
        <f t="shared" ref="B14:D14" si="4">B23/$B$3</f>
        <v>7604.562738</v>
      </c>
      <c r="C14" s="8">
        <f t="shared" si="4"/>
        <v>2534.854246</v>
      </c>
      <c r="D14" s="8">
        <f t="shared" si="4"/>
        <v>126.7427123</v>
      </c>
      <c r="E14" s="9">
        <f t="shared" si="3"/>
        <v>10266.1597</v>
      </c>
    </row>
    <row r="15">
      <c r="A15" s="7" t="s">
        <v>16</v>
      </c>
      <c r="B15" s="8">
        <f t="shared" ref="B15:D15" si="5">B24/$B$3</f>
        <v>3802.281369</v>
      </c>
      <c r="C15" s="8">
        <f t="shared" si="5"/>
        <v>6337.135615</v>
      </c>
      <c r="D15" s="8">
        <f t="shared" si="5"/>
        <v>1901.140684</v>
      </c>
      <c r="E15" s="9">
        <f t="shared" si="3"/>
        <v>12040.55767</v>
      </c>
    </row>
    <row r="16">
      <c r="A16" s="7" t="s">
        <v>17</v>
      </c>
      <c r="B16" s="8">
        <f t="shared" ref="B16:D16" si="6">B25/$B$3</f>
        <v>1267.427123</v>
      </c>
      <c r="C16" s="8">
        <f t="shared" si="6"/>
        <v>2534.854246</v>
      </c>
      <c r="D16" s="8">
        <f t="shared" si="6"/>
        <v>126.7427123</v>
      </c>
      <c r="E16" s="9">
        <f t="shared" si="3"/>
        <v>3929.024081</v>
      </c>
    </row>
    <row r="17">
      <c r="A17" s="7"/>
      <c r="B17" s="9"/>
      <c r="C17" s="9"/>
      <c r="D17" s="9"/>
      <c r="E17" s="9"/>
    </row>
    <row r="18">
      <c r="A18" s="7" t="s">
        <v>18</v>
      </c>
      <c r="B18" s="9">
        <f t="shared" ref="B18:D18" si="7">SUM(B12:B17)</f>
        <v>21546.26109</v>
      </c>
      <c r="C18" s="9">
        <f t="shared" si="7"/>
        <v>14195.18378</v>
      </c>
      <c r="D18" s="9">
        <f t="shared" si="7"/>
        <v>4816.223067</v>
      </c>
      <c r="E18" s="10">
        <f>SUM(E12:E16)</f>
        <v>40557.66793</v>
      </c>
    </row>
    <row r="20">
      <c r="A20" s="6" t="s">
        <v>19</v>
      </c>
      <c r="B20" s="7" t="s">
        <v>9</v>
      </c>
      <c r="C20" s="7" t="s">
        <v>10</v>
      </c>
      <c r="D20" s="7" t="s">
        <v>11</v>
      </c>
      <c r="E20" s="7" t="s">
        <v>12</v>
      </c>
    </row>
    <row r="21">
      <c r="A21" s="7" t="s">
        <v>13</v>
      </c>
      <c r="B21" s="11">
        <v>1000000.0</v>
      </c>
      <c r="C21" s="11">
        <v>200000.0</v>
      </c>
      <c r="D21" s="11">
        <v>2000000.0</v>
      </c>
      <c r="E21" s="12">
        <f t="shared" ref="E21:E25" si="8">SUM(B21:D21)</f>
        <v>3200000</v>
      </c>
    </row>
    <row r="22">
      <c r="A22" s="7" t="s">
        <v>14</v>
      </c>
      <c r="B22" s="11">
        <v>6000000.0</v>
      </c>
      <c r="C22" s="11">
        <v>2000000.0</v>
      </c>
      <c r="D22" s="11">
        <v>100000.0</v>
      </c>
      <c r="E22" s="12">
        <f t="shared" si="8"/>
        <v>8100000</v>
      </c>
    </row>
    <row r="23">
      <c r="A23" s="7" t="s">
        <v>15</v>
      </c>
      <c r="B23" s="11">
        <v>6000000.0</v>
      </c>
      <c r="C23" s="11">
        <v>2000000.0</v>
      </c>
      <c r="D23" s="11">
        <v>100000.0</v>
      </c>
      <c r="E23" s="12">
        <f t="shared" si="8"/>
        <v>8100000</v>
      </c>
    </row>
    <row r="24">
      <c r="A24" s="7" t="s">
        <v>16</v>
      </c>
      <c r="B24" s="11">
        <v>3000000.0</v>
      </c>
      <c r="C24" s="11">
        <v>5000000.0</v>
      </c>
      <c r="D24" s="11">
        <v>1500000.0</v>
      </c>
      <c r="E24" s="12">
        <f t="shared" si="8"/>
        <v>9500000</v>
      </c>
    </row>
    <row r="25">
      <c r="A25" s="7" t="s">
        <v>17</v>
      </c>
      <c r="B25" s="11">
        <v>1000000.0</v>
      </c>
      <c r="C25" s="11">
        <v>2000000.0</v>
      </c>
      <c r="D25" s="11">
        <v>100000.0</v>
      </c>
      <c r="E25" s="12">
        <f t="shared" si="8"/>
        <v>3100000</v>
      </c>
    </row>
    <row r="26">
      <c r="A26" s="7"/>
      <c r="B26" s="12"/>
      <c r="C26" s="12"/>
      <c r="D26" s="12"/>
      <c r="E26" s="12"/>
    </row>
    <row r="27">
      <c r="A27" s="7" t="s">
        <v>18</v>
      </c>
      <c r="B27" s="12">
        <f t="shared" ref="B27:D27" si="9">SUM(B21:B26)</f>
        <v>17000000</v>
      </c>
      <c r="C27" s="12">
        <f t="shared" si="9"/>
        <v>11200000</v>
      </c>
      <c r="D27" s="12">
        <f t="shared" si="9"/>
        <v>3800000</v>
      </c>
      <c r="E27" s="13">
        <f>SUM(E21:E25)</f>
        <v>32000000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43"/>
    <col customWidth="1" min="9" max="9" width="18.57"/>
    <col customWidth="1" min="11" max="11" width="22.29"/>
  </cols>
  <sheetData>
    <row r="1">
      <c r="A1" s="14" t="s">
        <v>20</v>
      </c>
      <c r="B1" s="15"/>
      <c r="C1" s="15"/>
      <c r="D1" s="16"/>
      <c r="E1" s="16"/>
      <c r="F1" s="16"/>
      <c r="G1" s="16"/>
      <c r="I1" s="16"/>
      <c r="J1" s="16"/>
      <c r="K1" s="16"/>
      <c r="L1" s="16"/>
      <c r="M1" s="16"/>
      <c r="N1" s="16"/>
    </row>
    <row r="2">
      <c r="A2" s="17" t="s">
        <v>0</v>
      </c>
      <c r="B2" s="2">
        <v>789.0</v>
      </c>
      <c r="C2" s="18" t="s">
        <v>1</v>
      </c>
      <c r="D2" s="16"/>
      <c r="E2" s="16"/>
      <c r="F2" s="16"/>
      <c r="G2" s="16"/>
      <c r="I2" s="16"/>
      <c r="J2" s="16"/>
      <c r="K2" s="16"/>
      <c r="L2" s="16"/>
      <c r="M2" s="16"/>
      <c r="N2" s="16"/>
    </row>
    <row r="3">
      <c r="A3" s="15"/>
      <c r="B3" s="19">
        <v>2020.0</v>
      </c>
      <c r="C3" s="20"/>
      <c r="D3" s="21"/>
      <c r="E3" s="19">
        <v>2021.0</v>
      </c>
      <c r="F3" s="20"/>
      <c r="G3" s="20"/>
      <c r="H3" s="21"/>
      <c r="I3" s="22" t="s">
        <v>21</v>
      </c>
    </row>
    <row r="4">
      <c r="A4" s="23" t="s">
        <v>22</v>
      </c>
      <c r="B4" s="24" t="s">
        <v>23</v>
      </c>
      <c r="C4" s="24" t="s">
        <v>24</v>
      </c>
      <c r="D4" s="24" t="s">
        <v>25</v>
      </c>
      <c r="E4" s="24" t="s">
        <v>26</v>
      </c>
      <c r="F4" s="24" t="s">
        <v>27</v>
      </c>
      <c r="G4" s="24" t="s">
        <v>28</v>
      </c>
      <c r="H4" s="24" t="s">
        <v>29</v>
      </c>
      <c r="I4" s="23" t="s">
        <v>30</v>
      </c>
    </row>
    <row r="5">
      <c r="A5" s="25" t="s">
        <v>31</v>
      </c>
      <c r="B5" s="26" t="s">
        <v>32</v>
      </c>
      <c r="C5" s="26" t="s">
        <v>33</v>
      </c>
      <c r="D5" s="26" t="s">
        <v>34</v>
      </c>
      <c r="E5" s="26" t="s">
        <v>35</v>
      </c>
      <c r="F5" s="26" t="s">
        <v>36</v>
      </c>
      <c r="G5" s="26" t="s">
        <v>37</v>
      </c>
      <c r="H5" s="26" t="s">
        <v>38</v>
      </c>
      <c r="I5" s="26" t="s">
        <v>39</v>
      </c>
    </row>
    <row r="6">
      <c r="A6" s="15"/>
      <c r="B6" s="27"/>
      <c r="C6" s="27"/>
      <c r="D6" s="27"/>
      <c r="E6" s="27"/>
      <c r="F6" s="27"/>
      <c r="G6" s="15"/>
      <c r="H6" s="15"/>
      <c r="I6" s="15"/>
    </row>
    <row r="7">
      <c r="A7" s="28" t="s">
        <v>40</v>
      </c>
      <c r="B7" s="15"/>
      <c r="C7" s="15"/>
      <c r="D7" s="15"/>
      <c r="E7" s="15"/>
      <c r="F7" s="15"/>
      <c r="G7" s="15"/>
      <c r="H7" s="15"/>
      <c r="I7" s="15"/>
    </row>
    <row r="8">
      <c r="A8" s="29" t="s">
        <v>41</v>
      </c>
      <c r="B8" s="30">
        <v>10.0</v>
      </c>
      <c r="C8" s="15"/>
      <c r="D8" s="15"/>
      <c r="E8" s="15"/>
      <c r="F8" s="15"/>
      <c r="G8" s="15"/>
      <c r="H8" s="15"/>
      <c r="I8" s="15"/>
    </row>
    <row r="9">
      <c r="A9" s="29" t="s">
        <v>42</v>
      </c>
      <c r="B9" s="30">
        <v>40.0</v>
      </c>
      <c r="C9" s="31"/>
      <c r="D9" s="31"/>
      <c r="E9" s="31"/>
      <c r="F9" s="31"/>
      <c r="G9" s="15"/>
      <c r="H9" s="15"/>
      <c r="I9" s="15"/>
    </row>
    <row r="10">
      <c r="A10" s="32" t="s">
        <v>43</v>
      </c>
      <c r="B10" s="30">
        <v>20.0</v>
      </c>
      <c r="C10" s="27"/>
      <c r="D10" s="27"/>
      <c r="E10" s="27"/>
      <c r="F10" s="27"/>
      <c r="G10" s="15"/>
      <c r="H10" s="15"/>
      <c r="I10" s="15"/>
    </row>
    <row r="11">
      <c r="A11" s="33" t="s">
        <v>44</v>
      </c>
      <c r="B11" s="34">
        <v>1400.0</v>
      </c>
      <c r="C11" s="27"/>
      <c r="D11" s="27"/>
      <c r="E11" s="27"/>
      <c r="F11" s="27"/>
      <c r="G11" s="15"/>
      <c r="H11" s="15"/>
      <c r="I11" s="15"/>
    </row>
    <row r="12">
      <c r="A12" s="15"/>
      <c r="B12" s="27"/>
      <c r="C12" s="27"/>
      <c r="D12" s="27"/>
      <c r="E12" s="27"/>
      <c r="F12" s="27"/>
      <c r="G12" s="15"/>
      <c r="H12" s="15"/>
      <c r="I12" s="15"/>
    </row>
    <row r="13">
      <c r="A13" s="15"/>
      <c r="B13" s="27"/>
      <c r="C13" s="27"/>
      <c r="D13" s="27"/>
      <c r="E13" s="27"/>
      <c r="F13" s="27"/>
      <c r="G13" s="15"/>
      <c r="H13" s="15"/>
      <c r="I13" s="15"/>
    </row>
    <row r="14">
      <c r="A14" s="35" t="s">
        <v>45</v>
      </c>
      <c r="B14" s="36">
        <f>SUM(B8:B13)</f>
        <v>1470</v>
      </c>
      <c r="C14" s="36">
        <f t="shared" ref="C14:H14" si="1">SUM(C8:C10)</f>
        <v>0</v>
      </c>
      <c r="D14" s="36">
        <f t="shared" si="1"/>
        <v>0</v>
      </c>
      <c r="E14" s="36">
        <f t="shared" si="1"/>
        <v>0</v>
      </c>
      <c r="F14" s="36">
        <f t="shared" si="1"/>
        <v>0</v>
      </c>
      <c r="G14" s="36">
        <f t="shared" si="1"/>
        <v>0</v>
      </c>
      <c r="H14" s="36">
        <f t="shared" si="1"/>
        <v>0</v>
      </c>
      <c r="I14" s="37">
        <f>SUM(B14:H14)</f>
        <v>1470</v>
      </c>
    </row>
    <row r="15">
      <c r="A15" s="15"/>
      <c r="B15" s="38"/>
      <c r="C15" s="38"/>
      <c r="D15" s="38"/>
      <c r="E15" s="38"/>
      <c r="F15" s="38"/>
      <c r="G15" s="38"/>
      <c r="I15" s="15"/>
    </row>
    <row r="16">
      <c r="A16" s="39" t="s">
        <v>46</v>
      </c>
      <c r="B16" s="15"/>
      <c r="C16" s="15"/>
      <c r="D16" s="15"/>
      <c r="E16" s="15"/>
      <c r="F16" s="15"/>
      <c r="G16" s="15"/>
      <c r="H16" s="15"/>
      <c r="I16" s="15"/>
    </row>
    <row r="17">
      <c r="A17" s="40" t="s">
        <v>47</v>
      </c>
      <c r="B17" s="41">
        <f t="shared" ref="B17:H17" si="2">SUM(B18:B21)</f>
        <v>1299.112801</v>
      </c>
      <c r="C17" s="41">
        <f t="shared" si="2"/>
        <v>4499.366286</v>
      </c>
      <c r="D17" s="41">
        <f t="shared" si="2"/>
        <v>4499.366286</v>
      </c>
      <c r="E17" s="41">
        <f t="shared" si="2"/>
        <v>4499.366286</v>
      </c>
      <c r="F17" s="41">
        <f t="shared" si="2"/>
        <v>4499.366286</v>
      </c>
      <c r="G17" s="41">
        <f t="shared" si="2"/>
        <v>4499.366286</v>
      </c>
      <c r="H17" s="41">
        <f t="shared" si="2"/>
        <v>1299.112801</v>
      </c>
      <c r="I17" s="42" t="s">
        <v>48</v>
      </c>
    </row>
    <row r="18">
      <c r="A18" s="15" t="s">
        <v>49</v>
      </c>
      <c r="B18" s="31">
        <f>550000/$B$2</f>
        <v>697.0849176</v>
      </c>
      <c r="C18" s="31">
        <f t="shared" ref="C18:G18" si="3">1100000/$B$2</f>
        <v>1394.169835</v>
      </c>
      <c r="D18" s="31">
        <f t="shared" si="3"/>
        <v>1394.169835</v>
      </c>
      <c r="E18" s="31">
        <f t="shared" si="3"/>
        <v>1394.169835</v>
      </c>
      <c r="F18" s="31">
        <f t="shared" si="3"/>
        <v>1394.169835</v>
      </c>
      <c r="G18" s="31">
        <f t="shared" si="3"/>
        <v>1394.169835</v>
      </c>
      <c r="H18" s="31">
        <f>550000/$B$2</f>
        <v>697.0849176</v>
      </c>
      <c r="I18" s="43">
        <v>45.0</v>
      </c>
      <c r="J18" s="16"/>
      <c r="K18" s="16"/>
      <c r="L18" s="16"/>
      <c r="M18" s="16"/>
      <c r="N18" s="16"/>
    </row>
    <row r="19">
      <c r="A19" s="33" t="s">
        <v>50</v>
      </c>
      <c r="B19" s="31">
        <f>475000/$B$2</f>
        <v>602.0278834</v>
      </c>
      <c r="C19" s="31">
        <f t="shared" ref="C19:G19" si="4">950000/$B$2</f>
        <v>1204.055767</v>
      </c>
      <c r="D19" s="31">
        <f t="shared" si="4"/>
        <v>1204.055767</v>
      </c>
      <c r="E19" s="31">
        <f t="shared" si="4"/>
        <v>1204.055767</v>
      </c>
      <c r="F19" s="31">
        <f t="shared" si="4"/>
        <v>1204.055767</v>
      </c>
      <c r="G19" s="31">
        <f t="shared" si="4"/>
        <v>1204.055767</v>
      </c>
      <c r="H19" s="31">
        <f>475000/$B$2</f>
        <v>602.0278834</v>
      </c>
      <c r="I19" s="43">
        <v>45.0</v>
      </c>
    </row>
    <row r="20">
      <c r="A20" s="15" t="s">
        <v>51</v>
      </c>
      <c r="B20" s="27"/>
      <c r="C20" s="31">
        <f t="shared" ref="C20:G20" si="5">750000/$B$2</f>
        <v>950.5703422</v>
      </c>
      <c r="D20" s="31">
        <f t="shared" si="5"/>
        <v>950.5703422</v>
      </c>
      <c r="E20" s="31">
        <f t="shared" si="5"/>
        <v>950.5703422</v>
      </c>
      <c r="F20" s="31">
        <f t="shared" si="5"/>
        <v>950.5703422</v>
      </c>
      <c r="G20" s="31">
        <f t="shared" si="5"/>
        <v>950.5703422</v>
      </c>
      <c r="H20" s="27"/>
      <c r="I20" s="43">
        <v>45.0</v>
      </c>
      <c r="J20" s="16"/>
      <c r="K20" s="16"/>
      <c r="L20" s="16"/>
      <c r="M20" s="16"/>
      <c r="N20" s="16"/>
    </row>
    <row r="21">
      <c r="A21" s="15" t="s">
        <v>52</v>
      </c>
      <c r="B21" s="27"/>
      <c r="C21" s="31">
        <f t="shared" ref="C21:G21" si="6">750000/$B$2</f>
        <v>950.5703422</v>
      </c>
      <c r="D21" s="31">
        <f t="shared" si="6"/>
        <v>950.5703422</v>
      </c>
      <c r="E21" s="31">
        <f t="shared" si="6"/>
        <v>950.5703422</v>
      </c>
      <c r="F21" s="31">
        <f t="shared" si="6"/>
        <v>950.5703422</v>
      </c>
      <c r="G21" s="31">
        <f t="shared" si="6"/>
        <v>950.5703422</v>
      </c>
      <c r="H21" s="27"/>
      <c r="I21" s="43">
        <v>45.0</v>
      </c>
      <c r="J21" s="16"/>
      <c r="K21" s="16"/>
      <c r="L21" s="16"/>
      <c r="M21" s="16"/>
      <c r="N21" s="16"/>
    </row>
    <row r="22">
      <c r="A22" s="44" t="s">
        <v>53</v>
      </c>
      <c r="B22" s="45"/>
      <c r="C22" s="41"/>
      <c r="D22" s="41">
        <f>(1000000/$B$2)*$I$22/45</f>
        <v>506.9708492</v>
      </c>
      <c r="E22" s="41"/>
      <c r="F22" s="46"/>
      <c r="G22" s="41">
        <f>(1000000/$B$2)*$I$22/45</f>
        <v>506.9708492</v>
      </c>
      <c r="H22" s="46"/>
      <c r="I22" s="43">
        <v>18.0</v>
      </c>
      <c r="J22" s="16"/>
      <c r="K22" s="16"/>
      <c r="L22" s="16"/>
      <c r="M22" s="16"/>
      <c r="N22" s="16"/>
    </row>
    <row r="23">
      <c r="A23" s="40" t="s">
        <v>54</v>
      </c>
      <c r="B23" s="41">
        <f>(800000/$B$2)*$I$22/45</f>
        <v>405.5766793</v>
      </c>
      <c r="C23" s="46"/>
      <c r="D23" s="46"/>
      <c r="E23" s="46"/>
      <c r="F23" s="46"/>
      <c r="G23" s="46"/>
      <c r="H23" s="46"/>
      <c r="I23" s="43">
        <v>18.0</v>
      </c>
      <c r="J23" s="16"/>
      <c r="K23" s="16"/>
      <c r="L23" s="16"/>
      <c r="M23" s="16"/>
      <c r="N23" s="16"/>
    </row>
    <row r="24">
      <c r="A24" s="33" t="s">
        <v>55</v>
      </c>
      <c r="B24" s="34">
        <v>532.0</v>
      </c>
      <c r="C24" s="34">
        <v>532.0</v>
      </c>
      <c r="D24" s="34">
        <v>532.0</v>
      </c>
      <c r="E24" s="34">
        <v>532.0</v>
      </c>
      <c r="F24" s="34">
        <v>532.0</v>
      </c>
      <c r="G24" s="34">
        <v>532.0</v>
      </c>
      <c r="H24" s="34">
        <v>532.0</v>
      </c>
      <c r="I24" s="15"/>
      <c r="J24" s="16"/>
      <c r="K24" s="16"/>
      <c r="L24" s="16"/>
      <c r="M24" s="16"/>
      <c r="N24" s="16"/>
    </row>
    <row r="25">
      <c r="A25" s="15"/>
      <c r="B25" s="27"/>
      <c r="C25" s="27"/>
      <c r="D25" s="27"/>
      <c r="E25" s="27"/>
      <c r="F25" s="27"/>
      <c r="G25" s="27"/>
      <c r="H25" s="27"/>
      <c r="I25" s="15"/>
      <c r="J25" s="16"/>
      <c r="K25" s="16"/>
      <c r="L25" s="16"/>
      <c r="M25" s="16"/>
      <c r="N25" s="16"/>
    </row>
    <row r="26">
      <c r="A26" s="15"/>
      <c r="B26" s="27"/>
      <c r="C26" s="27"/>
      <c r="D26" s="27"/>
      <c r="E26" s="27"/>
      <c r="F26" s="27"/>
      <c r="G26" s="27"/>
      <c r="H26" s="27"/>
      <c r="I26" s="15"/>
      <c r="J26" s="16"/>
      <c r="K26" s="16"/>
      <c r="L26" s="16"/>
      <c r="M26" s="16"/>
      <c r="N26" s="16"/>
    </row>
    <row r="27">
      <c r="A27" s="47" t="s">
        <v>56</v>
      </c>
      <c r="B27" s="36">
        <f t="shared" ref="B27:H27" si="7">B17+SUM(B22:B25)</f>
        <v>2236.68948</v>
      </c>
      <c r="C27" s="36">
        <f t="shared" si="7"/>
        <v>5031.366286</v>
      </c>
      <c r="D27" s="36">
        <f t="shared" si="7"/>
        <v>5538.337136</v>
      </c>
      <c r="E27" s="36">
        <f t="shared" si="7"/>
        <v>5031.366286</v>
      </c>
      <c r="F27" s="36">
        <f t="shared" si="7"/>
        <v>5031.366286</v>
      </c>
      <c r="G27" s="36">
        <f t="shared" si="7"/>
        <v>5538.337136</v>
      </c>
      <c r="H27" s="36">
        <f t="shared" si="7"/>
        <v>1831.112801</v>
      </c>
      <c r="I27" s="37">
        <f>SUM(B27:H27)</f>
        <v>30238.57541</v>
      </c>
    </row>
    <row r="28">
      <c r="A28" s="15"/>
      <c r="B28" s="38"/>
      <c r="C28" s="38"/>
      <c r="D28" s="38"/>
      <c r="E28" s="38"/>
      <c r="F28" s="38"/>
      <c r="G28" s="38"/>
      <c r="I28" s="16"/>
      <c r="J28" s="16"/>
      <c r="K28" s="16"/>
      <c r="L28" s="16"/>
      <c r="M28" s="16"/>
      <c r="N28" s="16"/>
    </row>
    <row r="29">
      <c r="A29" s="28" t="s">
        <v>57</v>
      </c>
    </row>
    <row r="30">
      <c r="A30" s="44" t="s">
        <v>58</v>
      </c>
      <c r="B30" s="41">
        <f t="shared" ref="B30:H30" si="8">SUM(B31:B32)</f>
        <v>1299.112801</v>
      </c>
      <c r="C30" s="41">
        <f t="shared" si="8"/>
        <v>0</v>
      </c>
      <c r="D30" s="41">
        <f t="shared" si="8"/>
        <v>0</v>
      </c>
      <c r="E30" s="41">
        <f t="shared" si="8"/>
        <v>0</v>
      </c>
      <c r="F30" s="41">
        <f t="shared" si="8"/>
        <v>0</v>
      </c>
      <c r="G30" s="41">
        <f t="shared" si="8"/>
        <v>0</v>
      </c>
      <c r="H30" s="41">
        <f t="shared" si="8"/>
        <v>1299.112801</v>
      </c>
      <c r="I30" s="48"/>
    </row>
    <row r="31">
      <c r="A31" s="15" t="s">
        <v>49</v>
      </c>
      <c r="B31" s="31">
        <f>550000/$B$2</f>
        <v>697.0849176</v>
      </c>
      <c r="C31" s="30">
        <v>0.0</v>
      </c>
      <c r="D31" s="30">
        <v>0.0</v>
      </c>
      <c r="E31" s="30">
        <v>0.0</v>
      </c>
      <c r="F31" s="30">
        <v>0.0</v>
      </c>
      <c r="G31" s="31"/>
      <c r="H31" s="31">
        <f>550000/$B$2</f>
        <v>697.0849176</v>
      </c>
      <c r="I31" s="48"/>
    </row>
    <row r="32">
      <c r="A32" s="33" t="s">
        <v>50</v>
      </c>
      <c r="B32" s="31">
        <f>475000/$B$2</f>
        <v>602.0278834</v>
      </c>
      <c r="C32" s="30">
        <v>0.0</v>
      </c>
      <c r="D32" s="30">
        <v>0.0</v>
      </c>
      <c r="E32" s="30">
        <v>0.0</v>
      </c>
      <c r="F32" s="30">
        <v>0.0</v>
      </c>
      <c r="G32" s="31"/>
      <c r="H32" s="31">
        <f>475000/$B$2</f>
        <v>602.0278834</v>
      </c>
      <c r="I32" s="15"/>
      <c r="J32" s="16"/>
      <c r="K32" s="16"/>
      <c r="L32" s="16"/>
      <c r="M32" s="16"/>
      <c r="N32" s="16"/>
    </row>
    <row r="33">
      <c r="I33" s="48"/>
    </row>
    <row r="34">
      <c r="A34" s="47" t="s">
        <v>59</v>
      </c>
      <c r="B34" s="36">
        <f t="shared" ref="B34:H34" si="9">B30</f>
        <v>1299.112801</v>
      </c>
      <c r="C34" s="36">
        <f t="shared" si="9"/>
        <v>0</v>
      </c>
      <c r="D34" s="36">
        <f t="shared" si="9"/>
        <v>0</v>
      </c>
      <c r="E34" s="36">
        <f t="shared" si="9"/>
        <v>0</v>
      </c>
      <c r="F34" s="36">
        <f t="shared" si="9"/>
        <v>0</v>
      </c>
      <c r="G34" s="36">
        <f t="shared" si="9"/>
        <v>0</v>
      </c>
      <c r="H34" s="36">
        <f t="shared" si="9"/>
        <v>1299.112801</v>
      </c>
      <c r="I34" s="37">
        <f>SUM(B34:H34)</f>
        <v>2598.225602</v>
      </c>
      <c r="J34" s="49"/>
      <c r="K34" s="49"/>
      <c r="L34" s="49"/>
      <c r="M34" s="49"/>
      <c r="N34" s="49"/>
      <c r="O34" s="49"/>
      <c r="P34" s="50"/>
      <c r="Q34" s="49"/>
      <c r="R34" s="49"/>
      <c r="S34" s="49"/>
      <c r="T34" s="49"/>
      <c r="U34" s="49"/>
      <c r="V34" s="49"/>
      <c r="W34" s="49"/>
    </row>
    <row r="35">
      <c r="I35" s="48"/>
    </row>
    <row r="36">
      <c r="A36" s="15"/>
      <c r="B36" s="27"/>
      <c r="C36" s="27"/>
      <c r="D36" s="27"/>
      <c r="E36" s="27"/>
      <c r="F36" s="27"/>
      <c r="G36" s="27"/>
      <c r="H36" s="27"/>
      <c r="I36" s="15"/>
      <c r="J36" s="16"/>
      <c r="K36" s="16"/>
      <c r="L36" s="16"/>
      <c r="M36" s="16"/>
      <c r="N36" s="16"/>
    </row>
    <row r="37">
      <c r="A37" s="35" t="s">
        <v>60</v>
      </c>
      <c r="B37" s="36">
        <f t="shared" ref="B37:H37" si="10">B14+B27+B34</f>
        <v>5005.802281</v>
      </c>
      <c r="C37" s="36">
        <f t="shared" si="10"/>
        <v>5031.366286</v>
      </c>
      <c r="D37" s="36">
        <f t="shared" si="10"/>
        <v>5538.337136</v>
      </c>
      <c r="E37" s="36">
        <f t="shared" si="10"/>
        <v>5031.366286</v>
      </c>
      <c r="F37" s="36">
        <f t="shared" si="10"/>
        <v>5031.366286</v>
      </c>
      <c r="G37" s="36">
        <f t="shared" si="10"/>
        <v>5538.337136</v>
      </c>
      <c r="H37" s="36">
        <f t="shared" si="10"/>
        <v>3130.225602</v>
      </c>
      <c r="I37" s="37">
        <f>SUM(B37:H37)</f>
        <v>34306.80101</v>
      </c>
      <c r="K37" s="16"/>
      <c r="L37" s="16"/>
      <c r="M37" s="16"/>
      <c r="N37" s="16"/>
    </row>
    <row r="38">
      <c r="H38" s="2" t="s">
        <v>61</v>
      </c>
      <c r="I38" s="51">
        <f>I37*B2</f>
        <v>27068066</v>
      </c>
    </row>
  </sheetData>
  <mergeCells count="2">
    <mergeCell ref="B3:D3"/>
    <mergeCell ref="E3:H3"/>
  </mergeCells>
  <drawing r:id="rId1"/>
</worksheet>
</file>