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os del proyecto" sheetId="1" r:id="rId4"/>
    <sheet state="visible" name="Estimación de Costo - Beneficio" sheetId="2" r:id="rId5"/>
  </sheets>
  <definedNames/>
  <calcPr/>
</workbook>
</file>

<file path=xl/sharedStrings.xml><?xml version="1.0" encoding="utf-8"?>
<sst xmlns="http://schemas.openxmlformats.org/spreadsheetml/2006/main" count="104" uniqueCount="90">
  <si>
    <t>Moneda: UF</t>
  </si>
  <si>
    <t>Valor UF 12 de Noviembre de 2020</t>
  </si>
  <si>
    <t>CLP</t>
  </si>
  <si>
    <t>2020 - 2021</t>
  </si>
  <si>
    <t>2021 - 2022</t>
  </si>
  <si>
    <t>2020 - 2022</t>
  </si>
  <si>
    <t>Dimensiones / Periodos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</si>
  <si>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</si>
  <si>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</si>
  <si>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</si>
  <si>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</si>
  <si>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</si>
  <si>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</si>
  <si>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</si>
  <si>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</si>
  <si>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</si>
  <si>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</si>
  <si>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</si>
  <si>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</si>
  <si>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</si>
  <si>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</si>
  <si>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Total Periodos</t>
  </si>
  <si>
    <t>Inicio de mes - Termino de mes</t>
  </si>
  <si>
    <t>09-11  : 09-12</t>
  </si>
  <si>
    <t>09-12  : 09-01</t>
  </si>
  <si>
    <t>09-01  : 09-02</t>
  </si>
  <si>
    <t>09-02  : 09-03</t>
  </si>
  <si>
    <t>09-03  : 09-04</t>
  </si>
  <si>
    <t>09-04  : 09-05</t>
  </si>
  <si>
    <t>09-05  : 09-06</t>
  </si>
  <si>
    <t>09-06  : 09-07</t>
  </si>
  <si>
    <t>09-07  : 09-08</t>
  </si>
  <si>
    <t>09-08  : 09-09</t>
  </si>
  <si>
    <t>09-09  : 09-10</t>
  </si>
  <si>
    <t>09-10  : 09-11</t>
  </si>
  <si>
    <t>09-12  : 11-01</t>
  </si>
  <si>
    <t>09-11  : 11-01</t>
  </si>
  <si>
    <t>Dimensión Técnica</t>
  </si>
  <si>
    <t>- Software de VPN</t>
  </si>
  <si>
    <t>- Licencias de Software</t>
  </si>
  <si>
    <t>- Toolkits de Desarrollo</t>
  </si>
  <si>
    <t>- Notebooks</t>
  </si>
  <si>
    <t>- Arriendo de oficinas</t>
  </si>
  <si>
    <t>- Servicios Basicos</t>
  </si>
  <si>
    <t>- Wifi y Conexión</t>
  </si>
  <si>
    <t xml:space="preserve">Total DT: </t>
  </si>
  <si>
    <t>Dimensión Humana</t>
  </si>
  <si>
    <t>Equipo de Desarrollo</t>
  </si>
  <si>
    <t>Horas x Semana</t>
  </si>
  <si>
    <t>- Jefe de Proyecto</t>
  </si>
  <si>
    <t>- Desarrollador Full Stack Senior 1</t>
  </si>
  <si>
    <t>- Desarrollador Full Stack Senior 2</t>
  </si>
  <si>
    <t>- Desarrollador Backend Senior 1</t>
  </si>
  <si>
    <t>- Desarrollador Backend Junior 2</t>
  </si>
  <si>
    <t>- Desarrollador Front End Senior 1</t>
  </si>
  <si>
    <t>- Desarrollador Front End Junior 2</t>
  </si>
  <si>
    <t>- Analista QA 1</t>
  </si>
  <si>
    <t>- Analista QA 2</t>
  </si>
  <si>
    <t>Auditoría Externa de Seguridad Informática</t>
  </si>
  <si>
    <t>Asesoria legal</t>
  </si>
  <si>
    <t>- Almuerzos</t>
  </si>
  <si>
    <t>- Consumos de Reuniones</t>
  </si>
  <si>
    <t>- Movilización/Transporte</t>
  </si>
  <si>
    <t xml:space="preserve">Total DH: </t>
  </si>
  <si>
    <t>Dimensión de Gestión</t>
  </si>
  <si>
    <t>Equipo de Gestión</t>
  </si>
  <si>
    <t>- Desarrollador Full Stack 1</t>
  </si>
  <si>
    <t>- Desarrollador Full Stack 2</t>
  </si>
  <si>
    <t xml:space="preserve">Total DG: </t>
  </si>
  <si>
    <t>Total Dimensiones</t>
  </si>
  <si>
    <t>EN CLP</t>
  </si>
  <si>
    <t>EN UF</t>
  </si>
  <si>
    <t>Costos Totales del Proyecto:</t>
  </si>
  <si>
    <t>Indicador Relación Beneficio - Costo:</t>
  </si>
  <si>
    <t>B/C &gt;= 1, Proyecto rentable</t>
  </si>
  <si>
    <t>B/C &lt; 1, Proyecto no Rentable</t>
  </si>
  <si>
    <t>Periodo Estimado: 18 meses</t>
  </si>
  <si>
    <t>Beneficio Obtenido (CLP)</t>
  </si>
  <si>
    <t>Pacientes</t>
  </si>
  <si>
    <t>Hospitales, Clinicas y Centros Medicos</t>
  </si>
  <si>
    <t>Total en Entidades</t>
  </si>
  <si>
    <t>- Catastro de Información respaldada</t>
  </si>
  <si>
    <t>- Marco de Seguridad digital de la Información</t>
  </si>
  <si>
    <t>- Interoperabilidad de Sistemas médicos</t>
  </si>
  <si>
    <t>- Transparencia de Examenes medicos</t>
  </si>
  <si>
    <t>- Información Integral del Paciente</t>
  </si>
  <si>
    <t>- Capacitación de uso, instalación y soporte del sistema</t>
  </si>
  <si>
    <t>- Información Actualizada y trazable de Examén PCR</t>
  </si>
  <si>
    <t>Ingresos por Beneficios</t>
  </si>
  <si>
    <t>Beneficio Obtenido (UF)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</si>
</sst>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</numFmts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1" fillId="2" fontId="2" numFmtId="3" xfId="0" applyAlignment="1" applyBorder="1" applyFont="1" applyNumberFormat="1">
      <alignment readingOrder="0"/>
    </xf>
    <xf borderId="1" fillId="2" fontId="3" numFmtId="0" xfId="0" applyAlignment="1" applyBorder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readingOrder="0" vertical="bottom"/>
    </xf>
    <xf borderId="2" fillId="4" fontId="1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4" fontId="1" numFmtId="0" xfId="0" applyAlignment="1" applyBorder="1" applyFont="1">
      <alignment horizontal="center" vertical="bottom"/>
    </xf>
    <xf borderId="1" fillId="5" fontId="1" numFmtId="0" xfId="0" applyAlignment="1" applyBorder="1" applyFill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165" xfId="0" applyAlignment="1" applyBorder="1" applyFont="1" applyNumberFormat="1">
      <alignment vertical="bottom"/>
    </xf>
    <xf borderId="1" fillId="6" fontId="5" numFmtId="0" xfId="0" applyAlignment="1" applyBorder="1" applyFill="1" applyFon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1" fillId="0" fontId="2" numFmtId="166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7" fontId="1" numFmtId="0" xfId="0" applyAlignment="1" applyBorder="1" applyFill="1" applyFont="1">
      <alignment vertical="bottom"/>
    </xf>
    <xf borderId="1" fillId="7" fontId="1" numFmtId="166" xfId="0" applyAlignment="1" applyBorder="1" applyFont="1" applyNumberFormat="1">
      <alignment horizontal="center" vertical="bottom"/>
    </xf>
    <xf borderId="1" fillId="2" fontId="1" numFmtId="165" xfId="0" applyAlignment="1" applyBorder="1" applyFont="1" applyNumberFormat="1">
      <alignment horizontal="right" vertical="bottom"/>
    </xf>
    <xf borderId="1" fillId="2" fontId="6" numFmtId="0" xfId="0" applyAlignment="1" applyBorder="1" applyFont="1">
      <alignment vertical="bottom"/>
    </xf>
    <xf borderId="1" fillId="2" fontId="2" numFmtId="166" xfId="0" applyAlignment="1" applyBorder="1" applyFont="1" applyNumberFormat="1">
      <alignment horizontal="center" vertical="bottom"/>
    </xf>
    <xf borderId="1" fillId="8" fontId="2" numFmtId="165" xfId="0" applyAlignment="1" applyBorder="1" applyFill="1" applyFont="1" applyNumberFormat="1">
      <alignment vertical="bottom"/>
    </xf>
    <xf borderId="1" fillId="8" fontId="2" numFmtId="165" xfId="0" applyAlignment="1" applyBorder="1" applyFont="1" applyNumberFormat="1">
      <alignment horizontal="right" vertical="bottom"/>
    </xf>
    <xf borderId="5" fillId="0" fontId="2" numFmtId="166" xfId="0" applyAlignment="1" applyBorder="1" applyFont="1" applyNumberFormat="1">
      <alignment horizontal="center" vertical="bottom"/>
    </xf>
    <xf borderId="1" fillId="2" fontId="6" numFmtId="0" xfId="0" applyAlignment="1" applyBorder="1" applyFont="1">
      <alignment readingOrder="0" vertical="bottom"/>
    </xf>
    <xf borderId="1" fillId="2" fontId="2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vertical="bottom"/>
    </xf>
    <xf borderId="0" fillId="0" fontId="2" numFmtId="165" xfId="0" applyAlignment="1" applyFont="1" applyNumberFormat="1">
      <alignment vertical="bottom"/>
    </xf>
    <xf borderId="1" fillId="7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9" fontId="1" numFmtId="165" xfId="0" applyAlignment="1" applyBorder="1" applyFill="1" applyFont="1" applyNumberFormat="1">
      <alignment horizontal="right" vertical="bottom"/>
    </xf>
    <xf borderId="2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0" fontId="1" numFmtId="166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vertical="bottom"/>
    </xf>
    <xf borderId="1" fillId="0" fontId="2" numFmtId="165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7" fillId="0" fontId="2" numFmtId="3" xfId="0" applyAlignment="1" applyBorder="1" applyFont="1" applyNumberFormat="1">
      <alignment horizontal="right" readingOrder="0" vertical="bottom"/>
    </xf>
    <xf borderId="8" fillId="0" fontId="2" numFmtId="0" xfId="0" applyAlignment="1" applyBorder="1" applyFont="1">
      <alignment readingOrder="0" vertical="bottom"/>
    </xf>
    <xf borderId="9" fillId="0" fontId="1" numFmtId="165" xfId="0" applyAlignment="1" applyBorder="1" applyFont="1" applyNumberFormat="1">
      <alignment horizontal="right" vertical="bottom"/>
    </xf>
    <xf borderId="6" fillId="0" fontId="2" numFmtId="0" xfId="0" applyAlignment="1" applyBorder="1" applyFont="1">
      <alignment readingOrder="0" vertical="bottom"/>
    </xf>
    <xf borderId="7" fillId="10" fontId="1" numFmtId="2" xfId="0" applyAlignment="1" applyBorder="1" applyFill="1" applyFont="1" applyNumberFormat="1">
      <alignment horizontal="right" vertical="bottom"/>
    </xf>
    <xf borderId="10" fillId="10" fontId="1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8" fillId="11" fontId="1" numFmtId="0" xfId="0" applyAlignment="1" applyBorder="1" applyFill="1" applyFont="1">
      <alignment vertical="bottom"/>
    </xf>
    <xf borderId="9" fillId="0" fontId="2" numFmtId="0" xfId="0" applyAlignment="1" applyBorder="1" applyFont="1">
      <alignment vertical="bottom"/>
    </xf>
    <xf borderId="1" fillId="6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vertical="bottom"/>
    </xf>
    <xf borderId="13" fillId="2" fontId="1" numFmtId="0" xfId="0" applyAlignment="1" applyBorder="1" applyFont="1">
      <alignment horizontal="center" readingOrder="0" vertical="bottom"/>
    </xf>
    <xf borderId="13" fillId="2" fontId="1" numFmtId="0" xfId="0" applyAlignment="1" applyBorder="1" applyFont="1">
      <alignment readingOrder="0" vertical="bottom"/>
    </xf>
    <xf borderId="13" fillId="2" fontId="2" numFmtId="166" xfId="0" applyAlignment="1" applyBorder="1" applyFont="1" applyNumberFormat="1">
      <alignment horizontal="center" readingOrder="0" vertical="bottom"/>
    </xf>
    <xf borderId="13" fillId="2" fontId="1" numFmtId="166" xfId="0" applyAlignment="1" applyBorder="1" applyFont="1" applyNumberFormat="1">
      <alignment horizontal="center" vertical="bottom"/>
    </xf>
    <xf borderId="13" fillId="2" fontId="1" numFmtId="0" xfId="0" applyAlignment="1" applyBorder="1" applyFont="1">
      <alignment vertical="bottom"/>
    </xf>
    <xf borderId="13" fillId="2" fontId="2" numFmtId="166" xfId="0" applyAlignment="1" applyBorder="1" applyFont="1" applyNumberFormat="1">
      <alignment horizontal="center" vertical="bottom"/>
    </xf>
    <xf borderId="13" fillId="2" fontId="1" numFmtId="0" xfId="0" applyAlignment="1" applyBorder="1" applyFont="1">
      <alignment horizontal="center" vertical="bottom"/>
    </xf>
    <xf borderId="14" fillId="0" fontId="2" numFmtId="0" xfId="0" applyAlignment="1" applyBorder="1" applyFont="1">
      <alignment vertical="bottom"/>
    </xf>
    <xf borderId="13" fillId="2" fontId="2" numFmtId="3" xfId="0" applyAlignment="1" applyBorder="1" applyFont="1" applyNumberFormat="1">
      <alignment horizontal="center" vertical="bottom"/>
    </xf>
    <xf borderId="13" fillId="2" fontId="1" numFmtId="3" xfId="0" applyAlignment="1" applyBorder="1" applyFont="1" applyNumberFormat="1">
      <alignment horizontal="center" vertical="bottom"/>
    </xf>
    <xf borderId="13" fillId="2" fontId="1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  <col customWidth="1" min="2" max="2" width="14.86"/>
    <col customWidth="1" min="8" max="8" width="14.71"/>
    <col customWidth="1" min="9" max="9" width="13.43"/>
    <col customWidth="1" min="12" max="12" width="15.43"/>
    <col customWidth="1" min="16" max="16" width="16.86"/>
    <col customWidth="1" min="27" max="27" width="18.14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</row>
    <row r="2">
      <c r="A2" s="1" t="s">
        <v>1</v>
      </c>
      <c r="B2" s="5">
        <v>28902.0</v>
      </c>
      <c r="C2" s="6" t="s">
        <v>2</v>
      </c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</row>
    <row r="3">
      <c r="A3" s="3"/>
      <c r="B3" s="7"/>
      <c r="C3" s="8"/>
      <c r="D3" s="8"/>
      <c r="E3" s="8"/>
      <c r="F3" s="8"/>
      <c r="G3" s="8"/>
      <c r="H3" s="7"/>
      <c r="I3" s="7"/>
      <c r="J3" s="4"/>
      <c r="K3" s="4"/>
      <c r="L3" s="4"/>
      <c r="M3" s="4"/>
      <c r="N3" s="4"/>
      <c r="O3" s="4"/>
      <c r="P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3"/>
      <c r="B5" s="9">
        <v>2020.0</v>
      </c>
      <c r="C5" s="9" t="s">
        <v>3</v>
      </c>
      <c r="D5" s="10">
        <v>2021.0</v>
      </c>
      <c r="E5" s="11"/>
      <c r="F5" s="11"/>
      <c r="G5" s="11"/>
      <c r="H5" s="11"/>
      <c r="I5" s="11"/>
      <c r="J5" s="11"/>
      <c r="K5" s="11"/>
      <c r="L5" s="12"/>
      <c r="M5" s="13"/>
      <c r="N5" s="14" t="s">
        <v>4</v>
      </c>
      <c r="O5" s="14"/>
      <c r="P5" s="7" t="s">
        <v>5</v>
      </c>
    </row>
    <row r="6">
      <c r="A6" s="15" t="s">
        <v>6</v>
      </c>
      <c r="B6" s="16" t="s">
        <v>7</v>
      </c>
      <c r="C6" s="16" t="s">
        <v>8</v>
      </c>
      <c r="D6" s="16" t="s">
        <v>9</v>
      </c>
      <c r="E6" s="16" t="s">
        <v>10</v>
      </c>
      <c r="F6" s="16" t="s">
        <v>11</v>
      </c>
      <c r="G6" s="16" t="s">
        <v>12</v>
      </c>
      <c r="H6" s="16" t="s">
        <v>13</v>
      </c>
      <c r="I6" s="16" t="s">
        <v>14</v>
      </c>
      <c r="J6" s="16" t="s">
        <v>15</v>
      </c>
      <c r="K6" s="16" t="s">
        <v>16</v>
      </c>
      <c r="L6" s="16" t="s">
        <v>17</v>
      </c>
      <c r="M6" s="16" t="s">
        <v>18</v>
      </c>
      <c r="N6" s="16" t="s">
        <v>19</v>
      </c>
      <c r="O6" s="16" t="s">
        <v>20</v>
      </c>
      <c r="P6" s="15" t="s">
        <v>21</v>
      </c>
    </row>
    <row r="7">
      <c r="A7" s="17" t="s">
        <v>22</v>
      </c>
      <c r="B7" s="18" t="s">
        <v>23</v>
      </c>
      <c r="C7" s="18" t="s">
        <v>24</v>
      </c>
      <c r="D7" s="18" t="s">
        <v>25</v>
      </c>
      <c r="E7" s="18" t="s">
        <v>26</v>
      </c>
      <c r="F7" s="18" t="s">
        <v>27</v>
      </c>
      <c r="G7" s="18" t="s">
        <v>28</v>
      </c>
      <c r="H7" s="18" t="s">
        <v>29</v>
      </c>
      <c r="I7" s="18" t="s">
        <v>30</v>
      </c>
      <c r="J7" s="18" t="s">
        <v>31</v>
      </c>
      <c r="K7" s="18" t="s">
        <v>32</v>
      </c>
      <c r="L7" s="18" t="s">
        <v>33</v>
      </c>
      <c r="M7" s="18" t="s">
        <v>34</v>
      </c>
      <c r="N7" s="18" t="s">
        <v>23</v>
      </c>
      <c r="O7" s="18" t="s">
        <v>35</v>
      </c>
      <c r="P7" s="18" t="s">
        <v>36</v>
      </c>
    </row>
    <row r="8">
      <c r="A8" s="3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>
      <c r="A9" s="20" t="s">
        <v>37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9"/>
    </row>
    <row r="10">
      <c r="A10" s="22" t="s">
        <v>38</v>
      </c>
      <c r="B10" s="23">
        <v>90000.0</v>
      </c>
      <c r="C10" s="21">
        <v>0.0</v>
      </c>
      <c r="D10" s="21">
        <v>0.0</v>
      </c>
      <c r="E10" s="21">
        <v>0.0</v>
      </c>
      <c r="F10" s="21">
        <v>0.0</v>
      </c>
      <c r="G10" s="21">
        <v>0.0</v>
      </c>
      <c r="H10" s="21">
        <v>0.0</v>
      </c>
      <c r="I10" s="21">
        <v>0.0</v>
      </c>
      <c r="J10" s="21">
        <v>0.0</v>
      </c>
      <c r="K10" s="21">
        <v>0.0</v>
      </c>
      <c r="L10" s="21">
        <v>0.0</v>
      </c>
      <c r="M10" s="21">
        <v>0.0</v>
      </c>
      <c r="N10" s="21">
        <v>0.0</v>
      </c>
      <c r="O10" s="21">
        <v>0.0</v>
      </c>
      <c r="P10" s="19"/>
    </row>
    <row r="11">
      <c r="A11" s="22" t="s">
        <v>39</v>
      </c>
      <c r="B11" s="23">
        <f>8*20000</f>
        <v>160000</v>
      </c>
      <c r="C11" s="21">
        <v>0.0</v>
      </c>
      <c r="D11" s="21">
        <v>0.0</v>
      </c>
      <c r="E11" s="21">
        <v>0.0</v>
      </c>
      <c r="F11" s="21">
        <v>0.0</v>
      </c>
      <c r="G11" s="21">
        <v>0.0</v>
      </c>
      <c r="H11" s="21">
        <v>0.0</v>
      </c>
      <c r="I11" s="21">
        <v>0.0</v>
      </c>
      <c r="J11" s="21">
        <v>0.0</v>
      </c>
      <c r="K11" s="21">
        <v>0.0</v>
      </c>
      <c r="L11" s="21">
        <v>0.0</v>
      </c>
      <c r="M11" s="21">
        <v>0.0</v>
      </c>
      <c r="N11" s="21">
        <v>0.0</v>
      </c>
      <c r="O11" s="21">
        <v>0.0</v>
      </c>
      <c r="P11" s="19"/>
    </row>
    <row r="12">
      <c r="A12" s="3" t="s">
        <v>40</v>
      </c>
      <c r="B12" s="23">
        <f>6*15000</f>
        <v>90000</v>
      </c>
      <c r="C12" s="21">
        <v>0.0</v>
      </c>
      <c r="D12" s="21">
        <v>0.0</v>
      </c>
      <c r="E12" s="21">
        <v>0.0</v>
      </c>
      <c r="F12" s="21">
        <v>0.0</v>
      </c>
      <c r="G12" s="21">
        <v>0.0</v>
      </c>
      <c r="H12" s="21">
        <v>0.0</v>
      </c>
      <c r="I12" s="21">
        <v>0.0</v>
      </c>
      <c r="J12" s="21">
        <v>0.0</v>
      </c>
      <c r="K12" s="21">
        <v>0.0</v>
      </c>
      <c r="L12" s="21">
        <v>0.0</v>
      </c>
      <c r="M12" s="21">
        <v>0.0</v>
      </c>
      <c r="N12" s="21">
        <v>0.0</v>
      </c>
      <c r="O12" s="21">
        <v>0.0</v>
      </c>
      <c r="P12" s="19"/>
    </row>
    <row r="13">
      <c r="A13" s="3" t="s">
        <v>41</v>
      </c>
      <c r="B13" s="21">
        <f>900000*9</f>
        <v>8100000</v>
      </c>
      <c r="C13" s="21">
        <v>0.0</v>
      </c>
      <c r="D13" s="21">
        <v>0.0</v>
      </c>
      <c r="E13" s="21">
        <v>0.0</v>
      </c>
      <c r="F13" s="21">
        <v>0.0</v>
      </c>
      <c r="G13" s="21">
        <v>0.0</v>
      </c>
      <c r="H13" s="21">
        <v>0.0</v>
      </c>
      <c r="I13" s="21">
        <v>0.0</v>
      </c>
      <c r="J13" s="21">
        <v>0.0</v>
      </c>
      <c r="K13" s="21">
        <v>0.0</v>
      </c>
      <c r="L13" s="21">
        <v>0.0</v>
      </c>
      <c r="M13" s="21">
        <v>0.0</v>
      </c>
      <c r="N13" s="21">
        <v>0.0</v>
      </c>
      <c r="O13" s="21">
        <v>0.0</v>
      </c>
      <c r="P13" s="19"/>
    </row>
    <row r="14">
      <c r="A14" s="24" t="s">
        <v>42</v>
      </c>
      <c r="B14" s="23">
        <f t="shared" ref="B14:O14" si="1">700000</f>
        <v>700000</v>
      </c>
      <c r="C14" s="23">
        <f t="shared" si="1"/>
        <v>700000</v>
      </c>
      <c r="D14" s="23">
        <f t="shared" si="1"/>
        <v>700000</v>
      </c>
      <c r="E14" s="23">
        <f t="shared" si="1"/>
        <v>700000</v>
      </c>
      <c r="F14" s="23">
        <f t="shared" si="1"/>
        <v>700000</v>
      </c>
      <c r="G14" s="23">
        <f t="shared" si="1"/>
        <v>700000</v>
      </c>
      <c r="H14" s="23">
        <f t="shared" si="1"/>
        <v>700000</v>
      </c>
      <c r="I14" s="23">
        <f t="shared" si="1"/>
        <v>700000</v>
      </c>
      <c r="J14" s="23">
        <f t="shared" si="1"/>
        <v>700000</v>
      </c>
      <c r="K14" s="23">
        <f t="shared" si="1"/>
        <v>700000</v>
      </c>
      <c r="L14" s="23">
        <f t="shared" si="1"/>
        <v>700000</v>
      </c>
      <c r="M14" s="23">
        <f t="shared" si="1"/>
        <v>700000</v>
      </c>
      <c r="N14" s="23">
        <f t="shared" si="1"/>
        <v>700000</v>
      </c>
      <c r="O14" s="23">
        <f t="shared" si="1"/>
        <v>700000</v>
      </c>
      <c r="P14" s="19"/>
    </row>
    <row r="15">
      <c r="A15" s="24" t="s">
        <v>43</v>
      </c>
      <c r="B15" s="23">
        <v>100000.0</v>
      </c>
      <c r="C15" s="23">
        <v>100000.0</v>
      </c>
      <c r="D15" s="23">
        <v>100000.0</v>
      </c>
      <c r="E15" s="23">
        <v>100000.0</v>
      </c>
      <c r="F15" s="23">
        <v>100000.0</v>
      </c>
      <c r="G15" s="23">
        <v>100000.0</v>
      </c>
      <c r="H15" s="23">
        <v>100000.0</v>
      </c>
      <c r="I15" s="23">
        <v>100000.0</v>
      </c>
      <c r="J15" s="23">
        <v>100000.0</v>
      </c>
      <c r="K15" s="23">
        <v>100000.0</v>
      </c>
      <c r="L15" s="23">
        <v>100000.0</v>
      </c>
      <c r="M15" s="23">
        <v>100000.0</v>
      </c>
      <c r="N15" s="23">
        <v>100000.0</v>
      </c>
      <c r="O15" s="23">
        <v>100000.0</v>
      </c>
      <c r="P15" s="19"/>
    </row>
    <row r="16">
      <c r="A16" s="24" t="s">
        <v>44</v>
      </c>
      <c r="B16" s="23">
        <v>100000.0</v>
      </c>
      <c r="C16" s="23">
        <v>100000.0</v>
      </c>
      <c r="D16" s="23">
        <v>100000.0</v>
      </c>
      <c r="E16" s="23">
        <v>100000.0</v>
      </c>
      <c r="F16" s="23">
        <v>100000.0</v>
      </c>
      <c r="G16" s="23">
        <v>100000.0</v>
      </c>
      <c r="H16" s="23">
        <v>100000.0</v>
      </c>
      <c r="I16" s="23">
        <v>100000.0</v>
      </c>
      <c r="J16" s="23">
        <v>100000.0</v>
      </c>
      <c r="K16" s="23">
        <v>100000.0</v>
      </c>
      <c r="L16" s="23">
        <v>100000.0</v>
      </c>
      <c r="M16" s="23">
        <v>100000.0</v>
      </c>
      <c r="N16" s="23">
        <v>100000.0</v>
      </c>
      <c r="O16" s="23">
        <v>100000.0</v>
      </c>
      <c r="P16" s="19"/>
    </row>
    <row r="17">
      <c r="A17" s="24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9"/>
    </row>
    <row r="18">
      <c r="A18" s="25" t="s">
        <v>45</v>
      </c>
      <c r="B18" s="26">
        <f t="shared" ref="B18:O18" si="2">SUM(B10:B16)</f>
        <v>9340000</v>
      </c>
      <c r="C18" s="26">
        <f t="shared" si="2"/>
        <v>900000</v>
      </c>
      <c r="D18" s="26">
        <f t="shared" si="2"/>
        <v>900000</v>
      </c>
      <c r="E18" s="26">
        <f t="shared" si="2"/>
        <v>900000</v>
      </c>
      <c r="F18" s="26">
        <f t="shared" si="2"/>
        <v>900000</v>
      </c>
      <c r="G18" s="26">
        <f t="shared" si="2"/>
        <v>900000</v>
      </c>
      <c r="H18" s="26">
        <f t="shared" si="2"/>
        <v>900000</v>
      </c>
      <c r="I18" s="26">
        <f t="shared" si="2"/>
        <v>900000</v>
      </c>
      <c r="J18" s="26">
        <f t="shared" si="2"/>
        <v>900000</v>
      </c>
      <c r="K18" s="26">
        <f t="shared" si="2"/>
        <v>900000</v>
      </c>
      <c r="L18" s="26">
        <f t="shared" si="2"/>
        <v>900000</v>
      </c>
      <c r="M18" s="26">
        <f t="shared" si="2"/>
        <v>900000</v>
      </c>
      <c r="N18" s="26">
        <f t="shared" si="2"/>
        <v>900000</v>
      </c>
      <c r="O18" s="26">
        <f t="shared" si="2"/>
        <v>900000</v>
      </c>
      <c r="P18" s="27">
        <f>SUM(B18:O18)</f>
        <v>21040000</v>
      </c>
    </row>
    <row r="19">
      <c r="A19" s="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9"/>
    </row>
    <row r="20">
      <c r="A20" s="20" t="s">
        <v>46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9"/>
    </row>
    <row r="21">
      <c r="A21" s="28" t="s">
        <v>47</v>
      </c>
      <c r="B21" s="29">
        <f t="shared" ref="B21:K21" si="3">SUM(B22:B30)</f>
        <v>0</v>
      </c>
      <c r="C21" s="29">
        <f t="shared" si="3"/>
        <v>10000000</v>
      </c>
      <c r="D21" s="29">
        <f t="shared" si="3"/>
        <v>16500000</v>
      </c>
      <c r="E21" s="29">
        <f t="shared" si="3"/>
        <v>16500000</v>
      </c>
      <c r="F21" s="29">
        <f t="shared" si="3"/>
        <v>16500000</v>
      </c>
      <c r="G21" s="29">
        <f t="shared" si="3"/>
        <v>16500000</v>
      </c>
      <c r="H21" s="29">
        <f t="shared" si="3"/>
        <v>16500000</v>
      </c>
      <c r="I21" s="29">
        <f t="shared" si="3"/>
        <v>16500000</v>
      </c>
      <c r="J21" s="29">
        <f t="shared" si="3"/>
        <v>16500000</v>
      </c>
      <c r="K21" s="29">
        <f t="shared" si="3"/>
        <v>16500000</v>
      </c>
      <c r="L21" s="29">
        <f>SUM(L25:L30)</f>
        <v>10000000</v>
      </c>
      <c r="M21" s="29">
        <f t="shared" ref="M21:O21" si="4">SUM(M22:M30)</f>
        <v>0</v>
      </c>
      <c r="N21" s="29">
        <f t="shared" si="4"/>
        <v>0</v>
      </c>
      <c r="O21" s="29">
        <f t="shared" si="4"/>
        <v>0</v>
      </c>
      <c r="P21" s="30" t="s">
        <v>48</v>
      </c>
    </row>
    <row r="22">
      <c r="A22" s="3" t="s">
        <v>49</v>
      </c>
      <c r="B22" s="21">
        <v>0.0</v>
      </c>
      <c r="C22" s="21">
        <v>0.0</v>
      </c>
      <c r="D22" s="23">
        <f t="shared" ref="D22:K22" si="5">2500000</f>
        <v>2500000</v>
      </c>
      <c r="E22" s="23">
        <f t="shared" si="5"/>
        <v>2500000</v>
      </c>
      <c r="F22" s="23">
        <f t="shared" si="5"/>
        <v>2500000</v>
      </c>
      <c r="G22" s="23">
        <f t="shared" si="5"/>
        <v>2500000</v>
      </c>
      <c r="H22" s="23">
        <f t="shared" si="5"/>
        <v>2500000</v>
      </c>
      <c r="I22" s="23">
        <f t="shared" si="5"/>
        <v>2500000</v>
      </c>
      <c r="J22" s="23">
        <f t="shared" si="5"/>
        <v>2500000</v>
      </c>
      <c r="K22" s="23">
        <f t="shared" si="5"/>
        <v>2500000</v>
      </c>
      <c r="L22" s="21">
        <v>0.0</v>
      </c>
      <c r="M22" s="21">
        <v>0.0</v>
      </c>
      <c r="N22" s="21">
        <v>0.0</v>
      </c>
      <c r="O22" s="21">
        <v>0.0</v>
      </c>
      <c r="P22" s="31">
        <v>45.0</v>
      </c>
    </row>
    <row r="23">
      <c r="A23" s="24" t="s">
        <v>50</v>
      </c>
      <c r="B23" s="21">
        <v>0.0</v>
      </c>
      <c r="C23" s="21">
        <v>0.0</v>
      </c>
      <c r="D23" s="23">
        <f t="shared" ref="D23:K23" si="6">2000000</f>
        <v>2000000</v>
      </c>
      <c r="E23" s="23">
        <f t="shared" si="6"/>
        <v>2000000</v>
      </c>
      <c r="F23" s="23">
        <f t="shared" si="6"/>
        <v>2000000</v>
      </c>
      <c r="G23" s="23">
        <f t="shared" si="6"/>
        <v>2000000</v>
      </c>
      <c r="H23" s="23">
        <f t="shared" si="6"/>
        <v>2000000</v>
      </c>
      <c r="I23" s="23">
        <f t="shared" si="6"/>
        <v>2000000</v>
      </c>
      <c r="J23" s="23">
        <f t="shared" si="6"/>
        <v>2000000</v>
      </c>
      <c r="K23" s="23">
        <f t="shared" si="6"/>
        <v>2000000</v>
      </c>
      <c r="L23" s="21">
        <v>0.0</v>
      </c>
      <c r="M23" s="21">
        <v>0.0</v>
      </c>
      <c r="N23" s="21">
        <v>0.0</v>
      </c>
      <c r="O23" s="32">
        <v>0.0</v>
      </c>
      <c r="P23" s="31">
        <v>45.0</v>
      </c>
    </row>
    <row r="24">
      <c r="A24" s="24" t="s">
        <v>51</v>
      </c>
      <c r="B24" s="21">
        <v>0.0</v>
      </c>
      <c r="C24" s="21">
        <v>0.0</v>
      </c>
      <c r="D24" s="23">
        <f t="shared" ref="D24:K24" si="7">2000000</f>
        <v>2000000</v>
      </c>
      <c r="E24" s="23">
        <f t="shared" si="7"/>
        <v>2000000</v>
      </c>
      <c r="F24" s="23">
        <f t="shared" si="7"/>
        <v>2000000</v>
      </c>
      <c r="G24" s="23">
        <f t="shared" si="7"/>
        <v>2000000</v>
      </c>
      <c r="H24" s="23">
        <f t="shared" si="7"/>
        <v>2000000</v>
      </c>
      <c r="I24" s="23">
        <f t="shared" si="7"/>
        <v>2000000</v>
      </c>
      <c r="J24" s="23">
        <f t="shared" si="7"/>
        <v>2000000</v>
      </c>
      <c r="K24" s="23">
        <f t="shared" si="7"/>
        <v>2000000</v>
      </c>
      <c r="L24" s="21">
        <v>0.0</v>
      </c>
      <c r="M24" s="21">
        <v>0.0</v>
      </c>
      <c r="N24" s="21">
        <v>0.0</v>
      </c>
      <c r="O24" s="21">
        <v>0.0</v>
      </c>
      <c r="P24" s="31">
        <v>45.0</v>
      </c>
    </row>
    <row r="25">
      <c r="A25" s="24" t="s">
        <v>52</v>
      </c>
      <c r="B25" s="21">
        <v>0.0</v>
      </c>
      <c r="C25" s="23">
        <f t="shared" ref="C25:L25" si="8">1800000</f>
        <v>1800000</v>
      </c>
      <c r="D25" s="23">
        <f t="shared" si="8"/>
        <v>1800000</v>
      </c>
      <c r="E25" s="23">
        <f t="shared" si="8"/>
        <v>1800000</v>
      </c>
      <c r="F25" s="23">
        <f t="shared" si="8"/>
        <v>1800000</v>
      </c>
      <c r="G25" s="23">
        <f t="shared" si="8"/>
        <v>1800000</v>
      </c>
      <c r="H25" s="23">
        <f t="shared" si="8"/>
        <v>1800000</v>
      </c>
      <c r="I25" s="23">
        <f t="shared" si="8"/>
        <v>1800000</v>
      </c>
      <c r="J25" s="23">
        <f t="shared" si="8"/>
        <v>1800000</v>
      </c>
      <c r="K25" s="23">
        <f t="shared" si="8"/>
        <v>1800000</v>
      </c>
      <c r="L25" s="23">
        <f t="shared" si="8"/>
        <v>1800000</v>
      </c>
      <c r="M25" s="21">
        <v>0.0</v>
      </c>
      <c r="N25" s="21">
        <v>0.0</v>
      </c>
      <c r="O25" s="21">
        <v>0.0</v>
      </c>
      <c r="P25" s="31">
        <v>45.0</v>
      </c>
    </row>
    <row r="26">
      <c r="A26" s="24" t="s">
        <v>53</v>
      </c>
      <c r="B26" s="21">
        <v>0.0</v>
      </c>
      <c r="C26" s="23">
        <f t="shared" ref="C26:L26" si="9">1500000</f>
        <v>1500000</v>
      </c>
      <c r="D26" s="23">
        <f t="shared" si="9"/>
        <v>1500000</v>
      </c>
      <c r="E26" s="23">
        <f t="shared" si="9"/>
        <v>1500000</v>
      </c>
      <c r="F26" s="23">
        <f t="shared" si="9"/>
        <v>1500000</v>
      </c>
      <c r="G26" s="23">
        <f t="shared" si="9"/>
        <v>1500000</v>
      </c>
      <c r="H26" s="23">
        <f t="shared" si="9"/>
        <v>1500000</v>
      </c>
      <c r="I26" s="23">
        <f t="shared" si="9"/>
        <v>1500000</v>
      </c>
      <c r="J26" s="23">
        <f t="shared" si="9"/>
        <v>1500000</v>
      </c>
      <c r="K26" s="23">
        <f t="shared" si="9"/>
        <v>1500000</v>
      </c>
      <c r="L26" s="23">
        <f t="shared" si="9"/>
        <v>1500000</v>
      </c>
      <c r="M26" s="32">
        <v>0.0</v>
      </c>
      <c r="N26" s="21">
        <v>0.0</v>
      </c>
      <c r="O26" s="32">
        <v>0.0</v>
      </c>
      <c r="P26" s="31">
        <v>45.0</v>
      </c>
      <c r="AC26" s="24"/>
      <c r="AD26" s="24"/>
      <c r="AE26" s="24"/>
      <c r="AF26" s="24"/>
      <c r="AG26" s="24"/>
    </row>
    <row r="27">
      <c r="A27" s="24" t="s">
        <v>54</v>
      </c>
      <c r="B27" s="21">
        <v>0.0</v>
      </c>
      <c r="C27" s="23">
        <f t="shared" ref="C27:L27" si="10">1800000</f>
        <v>1800000</v>
      </c>
      <c r="D27" s="23">
        <f t="shared" si="10"/>
        <v>1800000</v>
      </c>
      <c r="E27" s="23">
        <f t="shared" si="10"/>
        <v>1800000</v>
      </c>
      <c r="F27" s="23">
        <f t="shared" si="10"/>
        <v>1800000</v>
      </c>
      <c r="G27" s="23">
        <f t="shared" si="10"/>
        <v>1800000</v>
      </c>
      <c r="H27" s="23">
        <f t="shared" si="10"/>
        <v>1800000</v>
      </c>
      <c r="I27" s="23">
        <f t="shared" si="10"/>
        <v>1800000</v>
      </c>
      <c r="J27" s="23">
        <f t="shared" si="10"/>
        <v>1800000</v>
      </c>
      <c r="K27" s="23">
        <f t="shared" si="10"/>
        <v>1800000</v>
      </c>
      <c r="L27" s="23">
        <f t="shared" si="10"/>
        <v>1800000</v>
      </c>
      <c r="M27" s="32">
        <v>0.0</v>
      </c>
      <c r="N27" s="21">
        <v>0.0</v>
      </c>
      <c r="O27" s="32">
        <v>0.0</v>
      </c>
      <c r="P27" s="31">
        <v>45.0</v>
      </c>
      <c r="Q27" s="24"/>
      <c r="AC27" s="24"/>
      <c r="AD27" s="24"/>
      <c r="AE27" s="24"/>
      <c r="AF27" s="24"/>
      <c r="AG27" s="24"/>
    </row>
    <row r="28">
      <c r="A28" s="24" t="s">
        <v>55</v>
      </c>
      <c r="B28" s="21">
        <v>0.0</v>
      </c>
      <c r="C28" s="23">
        <f t="shared" ref="C28:L28" si="11">1500000</f>
        <v>1500000</v>
      </c>
      <c r="D28" s="23">
        <f t="shared" si="11"/>
        <v>1500000</v>
      </c>
      <c r="E28" s="23">
        <f t="shared" si="11"/>
        <v>1500000</v>
      </c>
      <c r="F28" s="23">
        <f t="shared" si="11"/>
        <v>1500000</v>
      </c>
      <c r="G28" s="23">
        <f t="shared" si="11"/>
        <v>1500000</v>
      </c>
      <c r="H28" s="23">
        <f t="shared" si="11"/>
        <v>1500000</v>
      </c>
      <c r="I28" s="23">
        <f t="shared" si="11"/>
        <v>1500000</v>
      </c>
      <c r="J28" s="23">
        <f t="shared" si="11"/>
        <v>1500000</v>
      </c>
      <c r="K28" s="23">
        <f t="shared" si="11"/>
        <v>1500000</v>
      </c>
      <c r="L28" s="23">
        <f t="shared" si="11"/>
        <v>1500000</v>
      </c>
      <c r="M28" s="32">
        <v>0.0</v>
      </c>
      <c r="N28" s="21">
        <v>0.0</v>
      </c>
      <c r="O28" s="32">
        <v>0.0</v>
      </c>
      <c r="P28" s="31">
        <v>45.0</v>
      </c>
      <c r="Q28" s="24"/>
    </row>
    <row r="29">
      <c r="A29" s="24" t="s">
        <v>56</v>
      </c>
      <c r="B29" s="21">
        <v>0.0</v>
      </c>
      <c r="C29" s="23">
        <f t="shared" ref="C29:L29" si="12">1700000</f>
        <v>1700000</v>
      </c>
      <c r="D29" s="23">
        <f t="shared" si="12"/>
        <v>1700000</v>
      </c>
      <c r="E29" s="23">
        <f t="shared" si="12"/>
        <v>1700000</v>
      </c>
      <c r="F29" s="23">
        <f t="shared" si="12"/>
        <v>1700000</v>
      </c>
      <c r="G29" s="23">
        <f t="shared" si="12"/>
        <v>1700000</v>
      </c>
      <c r="H29" s="23">
        <f t="shared" si="12"/>
        <v>1700000</v>
      </c>
      <c r="I29" s="23">
        <f t="shared" si="12"/>
        <v>1700000</v>
      </c>
      <c r="J29" s="23">
        <f t="shared" si="12"/>
        <v>1700000</v>
      </c>
      <c r="K29" s="23">
        <f t="shared" si="12"/>
        <v>1700000</v>
      </c>
      <c r="L29" s="23">
        <f t="shared" si="12"/>
        <v>1700000</v>
      </c>
      <c r="M29" s="32">
        <v>0.0</v>
      </c>
      <c r="N29" s="21">
        <v>0.0</v>
      </c>
      <c r="O29" s="32">
        <v>0.0</v>
      </c>
      <c r="P29" s="31">
        <v>45.0</v>
      </c>
    </row>
    <row r="30">
      <c r="A30" s="24" t="s">
        <v>57</v>
      </c>
      <c r="B30" s="21">
        <v>0.0</v>
      </c>
      <c r="C30" s="23">
        <f t="shared" ref="C30:L30" si="13">1700000</f>
        <v>1700000</v>
      </c>
      <c r="D30" s="23">
        <f t="shared" si="13"/>
        <v>1700000</v>
      </c>
      <c r="E30" s="23">
        <f t="shared" si="13"/>
        <v>1700000</v>
      </c>
      <c r="F30" s="23">
        <f t="shared" si="13"/>
        <v>1700000</v>
      </c>
      <c r="G30" s="23">
        <f t="shared" si="13"/>
        <v>1700000</v>
      </c>
      <c r="H30" s="23">
        <f t="shared" si="13"/>
        <v>1700000</v>
      </c>
      <c r="I30" s="23">
        <f t="shared" si="13"/>
        <v>1700000</v>
      </c>
      <c r="J30" s="23">
        <f t="shared" si="13"/>
        <v>1700000</v>
      </c>
      <c r="K30" s="23">
        <f t="shared" si="13"/>
        <v>1700000</v>
      </c>
      <c r="L30" s="23">
        <f t="shared" si="13"/>
        <v>1700000</v>
      </c>
      <c r="M30" s="32">
        <v>0.0</v>
      </c>
      <c r="N30" s="21">
        <v>0.0</v>
      </c>
      <c r="O30" s="32">
        <v>0.0</v>
      </c>
      <c r="P30" s="31">
        <v>45.0</v>
      </c>
    </row>
    <row r="31">
      <c r="A31" s="33" t="s">
        <v>58</v>
      </c>
      <c r="B31" s="29">
        <v>0.0</v>
      </c>
      <c r="C31" s="34">
        <v>2000000.0</v>
      </c>
      <c r="D31" s="29">
        <v>0.0</v>
      </c>
      <c r="E31" s="29">
        <v>0.0</v>
      </c>
      <c r="F31" s="29">
        <v>0.0</v>
      </c>
      <c r="G31" s="29">
        <v>0.0</v>
      </c>
      <c r="H31" s="34">
        <v>2000000.0</v>
      </c>
      <c r="I31" s="29">
        <v>0.0</v>
      </c>
      <c r="J31" s="29">
        <v>0.0</v>
      </c>
      <c r="K31" s="34">
        <v>2000000.0</v>
      </c>
      <c r="L31" s="29">
        <v>0.0</v>
      </c>
      <c r="M31" s="29">
        <v>0.0</v>
      </c>
      <c r="N31" s="29">
        <v>0.0</v>
      </c>
      <c r="O31" s="29">
        <v>0.0</v>
      </c>
      <c r="P31" s="31">
        <v>45.0</v>
      </c>
    </row>
    <row r="32">
      <c r="A32" s="28" t="s">
        <v>59</v>
      </c>
      <c r="B32" s="29">
        <v>0.0</v>
      </c>
      <c r="C32" s="34">
        <v>1500000.0</v>
      </c>
      <c r="D32" s="29">
        <v>0.0</v>
      </c>
      <c r="E32" s="29">
        <v>0.0</v>
      </c>
      <c r="F32" s="29">
        <v>0.0</v>
      </c>
      <c r="G32" s="29">
        <v>0.0</v>
      </c>
      <c r="H32" s="34">
        <v>1500000.0</v>
      </c>
      <c r="I32" s="29">
        <v>0.0</v>
      </c>
      <c r="J32" s="29">
        <v>0.0</v>
      </c>
      <c r="K32" s="34">
        <v>1500000.0</v>
      </c>
      <c r="L32" s="29">
        <v>0.0</v>
      </c>
      <c r="M32" s="29">
        <v>0.0</v>
      </c>
      <c r="N32" s="29">
        <v>0.0</v>
      </c>
      <c r="O32" s="29">
        <v>0.0</v>
      </c>
      <c r="P32" s="31">
        <v>45.0</v>
      </c>
    </row>
    <row r="33">
      <c r="A33" s="3" t="s">
        <v>60</v>
      </c>
      <c r="B33" s="21">
        <f t="shared" ref="B33:O33" si="14">9*80000</f>
        <v>720000</v>
      </c>
      <c r="C33" s="21">
        <f t="shared" si="14"/>
        <v>720000</v>
      </c>
      <c r="D33" s="21">
        <f t="shared" si="14"/>
        <v>720000</v>
      </c>
      <c r="E33" s="21">
        <f t="shared" si="14"/>
        <v>720000</v>
      </c>
      <c r="F33" s="21">
        <f t="shared" si="14"/>
        <v>720000</v>
      </c>
      <c r="G33" s="21">
        <f t="shared" si="14"/>
        <v>720000</v>
      </c>
      <c r="H33" s="21">
        <f t="shared" si="14"/>
        <v>720000</v>
      </c>
      <c r="I33" s="21">
        <f t="shared" si="14"/>
        <v>720000</v>
      </c>
      <c r="J33" s="21">
        <f t="shared" si="14"/>
        <v>720000</v>
      </c>
      <c r="K33" s="21">
        <f t="shared" si="14"/>
        <v>720000</v>
      </c>
      <c r="L33" s="21">
        <f t="shared" si="14"/>
        <v>720000</v>
      </c>
      <c r="M33" s="21">
        <f t="shared" si="14"/>
        <v>720000</v>
      </c>
      <c r="N33" s="21">
        <f t="shared" si="14"/>
        <v>720000</v>
      </c>
      <c r="O33" s="21">
        <f t="shared" si="14"/>
        <v>720000</v>
      </c>
      <c r="P33" s="19"/>
    </row>
    <row r="34">
      <c r="A34" s="24" t="s">
        <v>61</v>
      </c>
      <c r="B34" s="23">
        <f t="shared" ref="B34:O34" si="15">40000</f>
        <v>40000</v>
      </c>
      <c r="C34" s="23">
        <f t="shared" si="15"/>
        <v>40000</v>
      </c>
      <c r="D34" s="23">
        <f t="shared" si="15"/>
        <v>40000</v>
      </c>
      <c r="E34" s="23">
        <f t="shared" si="15"/>
        <v>40000</v>
      </c>
      <c r="F34" s="23">
        <f t="shared" si="15"/>
        <v>40000</v>
      </c>
      <c r="G34" s="23">
        <f t="shared" si="15"/>
        <v>40000</v>
      </c>
      <c r="H34" s="23">
        <f t="shared" si="15"/>
        <v>40000</v>
      </c>
      <c r="I34" s="23">
        <f t="shared" si="15"/>
        <v>40000</v>
      </c>
      <c r="J34" s="23">
        <f t="shared" si="15"/>
        <v>40000</v>
      </c>
      <c r="K34" s="23">
        <f t="shared" si="15"/>
        <v>40000</v>
      </c>
      <c r="L34" s="23">
        <f t="shared" si="15"/>
        <v>40000</v>
      </c>
      <c r="M34" s="23">
        <f t="shared" si="15"/>
        <v>40000</v>
      </c>
      <c r="N34" s="23">
        <f t="shared" si="15"/>
        <v>40000</v>
      </c>
      <c r="O34" s="23">
        <f t="shared" si="15"/>
        <v>40000</v>
      </c>
      <c r="P34" s="19"/>
    </row>
    <row r="35">
      <c r="A35" s="24" t="s">
        <v>62</v>
      </c>
      <c r="B35" s="23">
        <f t="shared" ref="B35:O35" si="16">50000</f>
        <v>50000</v>
      </c>
      <c r="C35" s="23">
        <f t="shared" si="16"/>
        <v>50000</v>
      </c>
      <c r="D35" s="23">
        <f t="shared" si="16"/>
        <v>50000</v>
      </c>
      <c r="E35" s="23">
        <f t="shared" si="16"/>
        <v>50000</v>
      </c>
      <c r="F35" s="23">
        <f t="shared" si="16"/>
        <v>50000</v>
      </c>
      <c r="G35" s="23">
        <f t="shared" si="16"/>
        <v>50000</v>
      </c>
      <c r="H35" s="23">
        <f t="shared" si="16"/>
        <v>50000</v>
      </c>
      <c r="I35" s="23">
        <f t="shared" si="16"/>
        <v>50000</v>
      </c>
      <c r="J35" s="23">
        <f t="shared" si="16"/>
        <v>50000</v>
      </c>
      <c r="K35" s="23">
        <f t="shared" si="16"/>
        <v>50000</v>
      </c>
      <c r="L35" s="23">
        <f t="shared" si="16"/>
        <v>50000</v>
      </c>
      <c r="M35" s="23">
        <f t="shared" si="16"/>
        <v>50000</v>
      </c>
      <c r="N35" s="23">
        <f t="shared" si="16"/>
        <v>50000</v>
      </c>
      <c r="O35" s="23">
        <f t="shared" si="16"/>
        <v>50000</v>
      </c>
      <c r="P35" s="19"/>
    </row>
    <row r="36">
      <c r="A36" s="24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19"/>
    </row>
    <row r="37">
      <c r="A37" s="25" t="s">
        <v>63</v>
      </c>
      <c r="B37" s="26">
        <f t="shared" ref="B37:O37" si="17">B21+SUM(B31:B36)</f>
        <v>810000</v>
      </c>
      <c r="C37" s="26">
        <f t="shared" si="17"/>
        <v>14310000</v>
      </c>
      <c r="D37" s="26">
        <f t="shared" si="17"/>
        <v>17310000</v>
      </c>
      <c r="E37" s="26">
        <f t="shared" si="17"/>
        <v>17310000</v>
      </c>
      <c r="F37" s="26">
        <f t="shared" si="17"/>
        <v>17310000</v>
      </c>
      <c r="G37" s="26">
        <f t="shared" si="17"/>
        <v>17310000</v>
      </c>
      <c r="H37" s="26">
        <f t="shared" si="17"/>
        <v>20810000</v>
      </c>
      <c r="I37" s="26">
        <f t="shared" si="17"/>
        <v>17310000</v>
      </c>
      <c r="J37" s="26">
        <f t="shared" si="17"/>
        <v>17310000</v>
      </c>
      <c r="K37" s="26">
        <f t="shared" si="17"/>
        <v>20810000</v>
      </c>
      <c r="L37" s="26">
        <f t="shared" si="17"/>
        <v>10810000</v>
      </c>
      <c r="M37" s="26">
        <f t="shared" si="17"/>
        <v>810000</v>
      </c>
      <c r="N37" s="26">
        <f t="shared" si="17"/>
        <v>810000</v>
      </c>
      <c r="O37" s="26">
        <f t="shared" si="17"/>
        <v>810000</v>
      </c>
      <c r="P37" s="27">
        <f>SUM(B37:O37)</f>
        <v>173840000</v>
      </c>
    </row>
    <row r="38">
      <c r="A38" s="3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</row>
    <row r="39">
      <c r="A39" s="20" t="s">
        <v>64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9"/>
    </row>
    <row r="40">
      <c r="A40" s="28" t="s">
        <v>65</v>
      </c>
      <c r="B40" s="29">
        <f t="shared" ref="B40:O40" si="18">SUM(B41:B43)</f>
        <v>6500000</v>
      </c>
      <c r="C40" s="29">
        <f t="shared" si="18"/>
        <v>6500000</v>
      </c>
      <c r="D40" s="29">
        <f t="shared" si="18"/>
        <v>0</v>
      </c>
      <c r="E40" s="29">
        <f t="shared" si="18"/>
        <v>0</v>
      </c>
      <c r="F40" s="29">
        <f t="shared" si="18"/>
        <v>0</v>
      </c>
      <c r="G40" s="29">
        <f t="shared" si="18"/>
        <v>0</v>
      </c>
      <c r="H40" s="29">
        <f t="shared" si="18"/>
        <v>0</v>
      </c>
      <c r="I40" s="29">
        <f t="shared" si="18"/>
        <v>0</v>
      </c>
      <c r="J40" s="29">
        <f t="shared" si="18"/>
        <v>0</v>
      </c>
      <c r="K40" s="29">
        <f t="shared" si="18"/>
        <v>0</v>
      </c>
      <c r="L40" s="29">
        <f t="shared" si="18"/>
        <v>6500000</v>
      </c>
      <c r="M40" s="29">
        <f t="shared" si="18"/>
        <v>6500000</v>
      </c>
      <c r="N40" s="29">
        <f t="shared" si="18"/>
        <v>6500000</v>
      </c>
      <c r="O40" s="29">
        <f t="shared" si="18"/>
        <v>6500000</v>
      </c>
      <c r="P40" s="19"/>
    </row>
    <row r="41">
      <c r="A41" s="3" t="s">
        <v>49</v>
      </c>
      <c r="B41" s="23">
        <f t="shared" ref="B41:C41" si="19">2500000</f>
        <v>2500000</v>
      </c>
      <c r="C41" s="23">
        <f t="shared" si="19"/>
        <v>2500000</v>
      </c>
      <c r="D41" s="21">
        <v>0.0</v>
      </c>
      <c r="E41" s="21">
        <v>0.0</v>
      </c>
      <c r="F41" s="21">
        <v>0.0</v>
      </c>
      <c r="G41" s="21">
        <v>0.0</v>
      </c>
      <c r="H41" s="21">
        <v>0.0</v>
      </c>
      <c r="I41" s="21">
        <v>0.0</v>
      </c>
      <c r="J41" s="21">
        <v>0.0</v>
      </c>
      <c r="K41" s="21">
        <v>0.0</v>
      </c>
      <c r="L41" s="23">
        <f t="shared" ref="L41:O41" si="20">2500000</f>
        <v>2500000</v>
      </c>
      <c r="M41" s="23">
        <f t="shared" si="20"/>
        <v>2500000</v>
      </c>
      <c r="N41" s="23">
        <f t="shared" si="20"/>
        <v>2500000</v>
      </c>
      <c r="O41" s="23">
        <f t="shared" si="20"/>
        <v>2500000</v>
      </c>
      <c r="P41" s="19"/>
    </row>
    <row r="42">
      <c r="A42" s="24" t="s">
        <v>66</v>
      </c>
      <c r="B42" s="23">
        <f t="shared" ref="B42:C42" si="21">2000000</f>
        <v>2000000</v>
      </c>
      <c r="C42" s="23">
        <f t="shared" si="21"/>
        <v>2000000</v>
      </c>
      <c r="D42" s="21">
        <v>0.0</v>
      </c>
      <c r="E42" s="21">
        <v>0.0</v>
      </c>
      <c r="F42" s="21">
        <v>0.0</v>
      </c>
      <c r="G42" s="21">
        <v>0.0</v>
      </c>
      <c r="H42" s="21">
        <v>0.0</v>
      </c>
      <c r="I42" s="21">
        <v>0.0</v>
      </c>
      <c r="J42" s="21">
        <v>0.0</v>
      </c>
      <c r="K42" s="21">
        <v>0.0</v>
      </c>
      <c r="L42" s="23">
        <f t="shared" ref="L42:O42" si="22">2000000</f>
        <v>2000000</v>
      </c>
      <c r="M42" s="23">
        <f t="shared" si="22"/>
        <v>2000000</v>
      </c>
      <c r="N42" s="23">
        <f t="shared" si="22"/>
        <v>2000000</v>
      </c>
      <c r="O42" s="23">
        <f t="shared" si="22"/>
        <v>2000000</v>
      </c>
      <c r="P42" s="19"/>
    </row>
    <row r="43">
      <c r="A43" s="24" t="s">
        <v>67</v>
      </c>
      <c r="B43" s="23">
        <f t="shared" ref="B43:C43" si="23">2000000</f>
        <v>2000000</v>
      </c>
      <c r="C43" s="23">
        <f t="shared" si="23"/>
        <v>2000000</v>
      </c>
      <c r="D43" s="21">
        <v>0.0</v>
      </c>
      <c r="E43" s="21">
        <v>0.0</v>
      </c>
      <c r="F43" s="21">
        <v>0.0</v>
      </c>
      <c r="G43" s="21">
        <v>0.0</v>
      </c>
      <c r="H43" s="21">
        <v>0.0</v>
      </c>
      <c r="I43" s="21">
        <v>0.0</v>
      </c>
      <c r="J43" s="21">
        <v>0.0</v>
      </c>
      <c r="K43" s="21">
        <v>0.0</v>
      </c>
      <c r="L43" s="23">
        <f t="shared" ref="L43:O43" si="24">2000000</f>
        <v>2000000</v>
      </c>
      <c r="M43" s="23">
        <f t="shared" si="24"/>
        <v>2000000</v>
      </c>
      <c r="N43" s="23">
        <f t="shared" si="24"/>
        <v>2000000</v>
      </c>
      <c r="O43" s="23">
        <f t="shared" si="24"/>
        <v>2000000</v>
      </c>
      <c r="P43" s="19"/>
    </row>
    <row r="44">
      <c r="A44" s="25" t="s">
        <v>68</v>
      </c>
      <c r="B44" s="26">
        <f t="shared" ref="B44:O44" si="25">B40</f>
        <v>6500000</v>
      </c>
      <c r="C44" s="26">
        <f t="shared" si="25"/>
        <v>6500000</v>
      </c>
      <c r="D44" s="26">
        <f t="shared" si="25"/>
        <v>0</v>
      </c>
      <c r="E44" s="26">
        <f t="shared" si="25"/>
        <v>0</v>
      </c>
      <c r="F44" s="26">
        <f t="shared" si="25"/>
        <v>0</v>
      </c>
      <c r="G44" s="26">
        <f t="shared" si="25"/>
        <v>0</v>
      </c>
      <c r="H44" s="26">
        <f t="shared" si="25"/>
        <v>0</v>
      </c>
      <c r="I44" s="26">
        <f t="shared" si="25"/>
        <v>0</v>
      </c>
      <c r="J44" s="26">
        <f t="shared" si="25"/>
        <v>0</v>
      </c>
      <c r="K44" s="26">
        <f t="shared" si="25"/>
        <v>0</v>
      </c>
      <c r="L44" s="26">
        <f t="shared" si="25"/>
        <v>6500000</v>
      </c>
      <c r="M44" s="26">
        <f t="shared" si="25"/>
        <v>6500000</v>
      </c>
      <c r="N44" s="26">
        <f t="shared" si="25"/>
        <v>6500000</v>
      </c>
      <c r="O44" s="26">
        <f t="shared" si="25"/>
        <v>6500000</v>
      </c>
      <c r="P44" s="27">
        <f>SUM(B44:O44)</f>
        <v>39000000</v>
      </c>
    </row>
    <row r="45">
      <c r="A45" s="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19"/>
    </row>
    <row r="46">
      <c r="A46" s="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19"/>
    </row>
    <row r="47">
      <c r="A47" s="37" t="s">
        <v>69</v>
      </c>
      <c r="B47" s="26">
        <f t="shared" ref="B47:O47" si="26">B18+B37+B44</f>
        <v>16650000</v>
      </c>
      <c r="C47" s="26">
        <f t="shared" si="26"/>
        <v>21710000</v>
      </c>
      <c r="D47" s="26">
        <f t="shared" si="26"/>
        <v>18210000</v>
      </c>
      <c r="E47" s="26">
        <f t="shared" si="26"/>
        <v>18210000</v>
      </c>
      <c r="F47" s="26">
        <f t="shared" si="26"/>
        <v>18210000</v>
      </c>
      <c r="G47" s="26">
        <f t="shared" si="26"/>
        <v>18210000</v>
      </c>
      <c r="H47" s="26">
        <f t="shared" si="26"/>
        <v>21710000</v>
      </c>
      <c r="I47" s="26">
        <f t="shared" si="26"/>
        <v>18210000</v>
      </c>
      <c r="J47" s="26">
        <f t="shared" si="26"/>
        <v>18210000</v>
      </c>
      <c r="K47" s="26">
        <f t="shared" si="26"/>
        <v>21710000</v>
      </c>
      <c r="L47" s="26">
        <f t="shared" si="26"/>
        <v>18210000</v>
      </c>
      <c r="M47" s="26">
        <f t="shared" si="26"/>
        <v>8210000</v>
      </c>
      <c r="N47" s="26">
        <f t="shared" si="26"/>
        <v>8210000</v>
      </c>
      <c r="O47" s="26">
        <f t="shared" si="26"/>
        <v>8210000</v>
      </c>
      <c r="P47" s="27">
        <f>SUM(B47:O47)</f>
        <v>233880000</v>
      </c>
      <c r="Q47" s="38" t="s">
        <v>70</v>
      </c>
    </row>
    <row r="48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41"/>
      <c r="P48" s="42">
        <f>P47/B2</f>
        <v>8092.173552</v>
      </c>
      <c r="Q48" s="38" t="s">
        <v>71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3"/>
      <c r="B50" s="7"/>
      <c r="C50" s="43"/>
      <c r="D50" s="11"/>
      <c r="E50" s="11"/>
      <c r="F50" s="11"/>
      <c r="G50" s="12"/>
      <c r="H50" s="7"/>
      <c r="I50" s="7"/>
      <c r="J50" s="4"/>
    </row>
    <row r="51">
      <c r="A51" s="15"/>
      <c r="B51" s="16"/>
      <c r="C51" s="16"/>
      <c r="D51" s="16"/>
      <c r="E51" s="16"/>
      <c r="F51" s="16"/>
      <c r="G51" s="16"/>
      <c r="H51" s="16"/>
      <c r="I51" s="15"/>
      <c r="J51" s="4"/>
    </row>
    <row r="52">
      <c r="A52" s="17"/>
      <c r="B52" s="18"/>
      <c r="C52" s="18"/>
      <c r="D52" s="18"/>
      <c r="E52" s="18"/>
      <c r="F52" s="18"/>
      <c r="G52" s="18"/>
      <c r="H52" s="18"/>
      <c r="I52" s="18"/>
      <c r="J52" s="4"/>
    </row>
    <row r="53">
      <c r="A53" s="3"/>
      <c r="B53" s="19"/>
      <c r="C53" s="19"/>
      <c r="D53" s="19"/>
      <c r="E53" s="19"/>
      <c r="F53" s="19"/>
      <c r="G53" s="19"/>
      <c r="H53" s="19"/>
      <c r="I53" s="19"/>
      <c r="J53" s="4"/>
    </row>
    <row r="54">
      <c r="A54" s="15"/>
      <c r="B54" s="21"/>
      <c r="C54" s="21"/>
      <c r="D54" s="21"/>
      <c r="E54" s="21"/>
      <c r="F54" s="21"/>
      <c r="G54" s="21"/>
      <c r="H54" s="21"/>
      <c r="I54" s="19"/>
      <c r="J54" s="4"/>
    </row>
    <row r="55">
      <c r="A55" s="22"/>
      <c r="B55" s="23"/>
      <c r="C55" s="21"/>
      <c r="D55" s="21"/>
      <c r="E55" s="21"/>
      <c r="F55" s="21"/>
      <c r="G55" s="21"/>
      <c r="H55" s="21"/>
      <c r="I55" s="19"/>
      <c r="J55" s="4"/>
    </row>
    <row r="56">
      <c r="A56" s="22"/>
      <c r="B56" s="23"/>
      <c r="C56" s="21"/>
      <c r="D56" s="21"/>
      <c r="E56" s="21"/>
      <c r="F56" s="21"/>
      <c r="G56" s="21"/>
      <c r="H56" s="21"/>
      <c r="I56" s="19"/>
      <c r="J56" s="4"/>
    </row>
    <row r="57">
      <c r="A57" s="3"/>
      <c r="B57" s="23"/>
      <c r="C57" s="21"/>
      <c r="D57" s="21"/>
      <c r="E57" s="21"/>
      <c r="F57" s="21"/>
      <c r="G57" s="21"/>
      <c r="H57" s="21"/>
      <c r="I57" s="19"/>
      <c r="J57" s="4"/>
    </row>
    <row r="58">
      <c r="A58" s="3"/>
      <c r="B58" s="21"/>
      <c r="C58" s="21"/>
      <c r="D58" s="21"/>
      <c r="E58" s="21"/>
      <c r="F58" s="21"/>
      <c r="G58" s="21"/>
      <c r="H58" s="21"/>
      <c r="I58" s="19"/>
      <c r="J58" s="4"/>
    </row>
    <row r="59">
      <c r="A59" s="24"/>
      <c r="B59" s="23"/>
      <c r="C59" s="23"/>
      <c r="D59" s="23"/>
      <c r="E59" s="23"/>
      <c r="F59" s="23"/>
      <c r="G59" s="23"/>
      <c r="H59" s="23"/>
      <c r="I59" s="19"/>
      <c r="J59" s="4"/>
    </row>
    <row r="60">
      <c r="A60" s="24"/>
      <c r="B60" s="23"/>
      <c r="C60" s="23"/>
      <c r="D60" s="23"/>
      <c r="E60" s="23"/>
      <c r="F60" s="23"/>
      <c r="G60" s="23"/>
      <c r="H60" s="23"/>
      <c r="I60" s="19"/>
      <c r="J60" s="4"/>
    </row>
    <row r="61">
      <c r="A61" s="24"/>
      <c r="B61" s="23"/>
      <c r="C61" s="23"/>
      <c r="D61" s="23"/>
      <c r="E61" s="23"/>
      <c r="F61" s="23"/>
      <c r="G61" s="23"/>
      <c r="H61" s="23"/>
      <c r="I61" s="19"/>
      <c r="J61" s="4"/>
    </row>
    <row r="62">
      <c r="A62" s="24"/>
      <c r="B62" s="21"/>
      <c r="C62" s="21"/>
      <c r="D62" s="21"/>
      <c r="E62" s="21"/>
      <c r="F62" s="21"/>
      <c r="G62" s="21"/>
      <c r="H62" s="21"/>
      <c r="I62" s="19"/>
      <c r="J62" s="4"/>
    </row>
    <row r="63">
      <c r="A63" s="44"/>
      <c r="B63" s="45"/>
      <c r="C63" s="45"/>
      <c r="D63" s="45"/>
      <c r="E63" s="45"/>
      <c r="F63" s="45"/>
      <c r="G63" s="45"/>
      <c r="H63" s="45"/>
      <c r="I63" s="46"/>
      <c r="J63" s="4"/>
    </row>
    <row r="64">
      <c r="A64" s="3"/>
      <c r="B64" s="21"/>
      <c r="C64" s="21"/>
      <c r="D64" s="21"/>
      <c r="E64" s="21"/>
      <c r="F64" s="21"/>
      <c r="G64" s="21"/>
      <c r="H64" s="21"/>
      <c r="I64" s="19"/>
      <c r="J64" s="4"/>
    </row>
    <row r="65">
      <c r="A65" s="15"/>
      <c r="B65" s="21"/>
      <c r="C65" s="21"/>
      <c r="D65" s="21"/>
      <c r="E65" s="21"/>
      <c r="F65" s="21"/>
      <c r="G65" s="21"/>
      <c r="H65" s="21"/>
      <c r="I65" s="19"/>
      <c r="J65" s="4"/>
    </row>
    <row r="66">
      <c r="A66" s="47"/>
      <c r="B66" s="21"/>
      <c r="C66" s="21"/>
      <c r="D66" s="21"/>
      <c r="E66" s="21"/>
      <c r="F66" s="21"/>
      <c r="G66" s="21"/>
      <c r="H66" s="21"/>
      <c r="I66" s="19"/>
      <c r="J66" s="4"/>
    </row>
    <row r="67">
      <c r="A67" s="3"/>
      <c r="B67" s="21"/>
      <c r="C67" s="23"/>
      <c r="D67" s="23"/>
      <c r="E67" s="23"/>
      <c r="F67" s="23"/>
      <c r="G67" s="23"/>
      <c r="H67" s="21"/>
      <c r="I67" s="48"/>
      <c r="J67" s="4"/>
    </row>
    <row r="68">
      <c r="A68" s="24"/>
      <c r="B68" s="21"/>
      <c r="C68" s="23"/>
      <c r="D68" s="23"/>
      <c r="E68" s="23"/>
      <c r="F68" s="23"/>
      <c r="G68" s="23"/>
      <c r="H68" s="21"/>
      <c r="I68" s="48"/>
      <c r="J68" s="4"/>
    </row>
    <row r="69">
      <c r="A69" s="24"/>
      <c r="B69" s="21"/>
      <c r="C69" s="23"/>
      <c r="D69" s="23"/>
      <c r="E69" s="23"/>
      <c r="F69" s="23"/>
      <c r="G69" s="23"/>
      <c r="H69" s="21"/>
      <c r="I69" s="48"/>
      <c r="J69" s="4"/>
    </row>
    <row r="70">
      <c r="A70" s="24"/>
      <c r="B70" s="23"/>
      <c r="C70" s="23"/>
      <c r="D70" s="23"/>
      <c r="E70" s="23"/>
      <c r="F70" s="23"/>
      <c r="G70" s="23"/>
      <c r="H70" s="21"/>
      <c r="I70" s="48"/>
      <c r="J70" s="4"/>
    </row>
    <row r="71">
      <c r="A71" s="24"/>
      <c r="B71" s="23"/>
      <c r="C71" s="23"/>
      <c r="D71" s="23"/>
      <c r="E71" s="23"/>
      <c r="F71" s="23"/>
      <c r="G71" s="21"/>
      <c r="H71" s="21"/>
      <c r="I71" s="48"/>
      <c r="J71" s="4"/>
    </row>
    <row r="72">
      <c r="A72" s="24"/>
      <c r="B72" s="23"/>
      <c r="C72" s="23"/>
      <c r="D72" s="23"/>
      <c r="E72" s="23"/>
      <c r="F72" s="23"/>
      <c r="G72" s="23"/>
      <c r="H72" s="21"/>
      <c r="I72" s="48"/>
      <c r="J72" s="24"/>
    </row>
    <row r="73">
      <c r="A73" s="24"/>
      <c r="B73" s="23"/>
      <c r="C73" s="23"/>
      <c r="D73" s="23"/>
      <c r="E73" s="23"/>
      <c r="F73" s="23"/>
      <c r="G73" s="21"/>
      <c r="H73" s="21"/>
      <c r="I73" s="48"/>
      <c r="J73" s="24"/>
    </row>
    <row r="74">
      <c r="A74" s="24"/>
      <c r="B74" s="23"/>
      <c r="C74" s="23"/>
      <c r="D74" s="23"/>
      <c r="E74" s="23"/>
      <c r="F74" s="23"/>
      <c r="G74" s="21"/>
      <c r="H74" s="21"/>
      <c r="I74" s="48"/>
      <c r="J74" s="4"/>
    </row>
    <row r="75">
      <c r="A75" s="24"/>
      <c r="B75" s="23"/>
      <c r="C75" s="23"/>
      <c r="D75" s="23"/>
      <c r="E75" s="23"/>
      <c r="F75" s="23"/>
      <c r="G75" s="21"/>
      <c r="H75" s="21"/>
      <c r="I75" s="48"/>
      <c r="J75" s="4"/>
    </row>
    <row r="76">
      <c r="A76" s="49"/>
      <c r="B76" s="23"/>
      <c r="C76" s="21"/>
      <c r="D76" s="23"/>
      <c r="E76" s="21"/>
      <c r="F76" s="23"/>
      <c r="G76" s="21"/>
      <c r="H76" s="21"/>
      <c r="I76" s="48"/>
      <c r="J76" s="4"/>
    </row>
    <row r="77">
      <c r="A77" s="47"/>
      <c r="B77" s="23"/>
      <c r="C77" s="21"/>
      <c r="D77" s="21"/>
      <c r="E77" s="23"/>
      <c r="F77" s="23"/>
      <c r="G77" s="21"/>
      <c r="H77" s="21"/>
      <c r="I77" s="48"/>
      <c r="J77" s="4"/>
    </row>
    <row r="78">
      <c r="A78" s="3"/>
      <c r="B78" s="21"/>
      <c r="C78" s="21"/>
      <c r="D78" s="21"/>
      <c r="E78" s="21"/>
      <c r="F78" s="21"/>
      <c r="G78" s="21"/>
      <c r="H78" s="21"/>
      <c r="I78" s="19"/>
      <c r="J78" s="4"/>
    </row>
    <row r="79">
      <c r="A79" s="24"/>
      <c r="B79" s="23"/>
      <c r="C79" s="23"/>
      <c r="D79" s="23"/>
      <c r="E79" s="23"/>
      <c r="F79" s="23"/>
      <c r="G79" s="23"/>
      <c r="H79" s="23"/>
      <c r="I79" s="19"/>
      <c r="J79" s="4"/>
    </row>
    <row r="80">
      <c r="A80" s="24"/>
      <c r="B80" s="23"/>
      <c r="C80" s="23"/>
      <c r="D80" s="23"/>
      <c r="E80" s="23"/>
      <c r="F80" s="23"/>
      <c r="G80" s="23"/>
      <c r="H80" s="23"/>
      <c r="I80" s="19"/>
      <c r="J80" s="4"/>
    </row>
    <row r="81">
      <c r="A81" s="24"/>
      <c r="B81" s="21"/>
      <c r="C81" s="21"/>
      <c r="D81" s="21"/>
      <c r="E81" s="21"/>
      <c r="F81" s="21"/>
      <c r="G81" s="21"/>
      <c r="H81" s="21"/>
      <c r="I81" s="19"/>
      <c r="J81" s="4"/>
    </row>
    <row r="82">
      <c r="A82" s="44"/>
      <c r="B82" s="45"/>
      <c r="C82" s="45"/>
      <c r="D82" s="45"/>
      <c r="E82" s="45"/>
      <c r="F82" s="45"/>
      <c r="G82" s="45"/>
      <c r="H82" s="45"/>
      <c r="I82" s="46"/>
      <c r="J82" s="4"/>
    </row>
    <row r="83">
      <c r="A83" s="3"/>
      <c r="B83" s="21"/>
      <c r="C83" s="21"/>
      <c r="D83" s="21"/>
      <c r="E83" s="21"/>
      <c r="F83" s="21"/>
      <c r="G83" s="21"/>
      <c r="H83" s="21"/>
      <c r="I83" s="19"/>
      <c r="J83" s="4"/>
    </row>
    <row r="84">
      <c r="A84" s="15"/>
      <c r="B84" s="21"/>
      <c r="C84" s="21"/>
      <c r="D84" s="21"/>
      <c r="E84" s="21"/>
      <c r="F84" s="21"/>
      <c r="G84" s="21"/>
      <c r="H84" s="21"/>
      <c r="I84" s="19"/>
      <c r="J84" s="4"/>
    </row>
    <row r="85">
      <c r="A85" s="47"/>
      <c r="B85" s="21"/>
      <c r="C85" s="21"/>
      <c r="D85" s="21"/>
      <c r="E85" s="21"/>
      <c r="F85" s="21"/>
      <c r="G85" s="21"/>
      <c r="H85" s="21"/>
      <c r="I85" s="19"/>
      <c r="J85" s="4"/>
    </row>
    <row r="86">
      <c r="A86" s="3"/>
      <c r="B86" s="23"/>
      <c r="C86" s="21"/>
      <c r="D86" s="21"/>
      <c r="E86" s="21"/>
      <c r="F86" s="21"/>
      <c r="G86" s="21"/>
      <c r="H86" s="23"/>
      <c r="I86" s="19"/>
      <c r="J86" s="4"/>
    </row>
    <row r="87">
      <c r="A87" s="24"/>
      <c r="B87" s="23"/>
      <c r="C87" s="21"/>
      <c r="D87" s="21"/>
      <c r="E87" s="21"/>
      <c r="F87" s="21"/>
      <c r="G87" s="21"/>
      <c r="H87" s="23"/>
      <c r="I87" s="19"/>
      <c r="J87" s="4"/>
    </row>
    <row r="88">
      <c r="A88" s="24"/>
      <c r="B88" s="23"/>
      <c r="C88" s="21"/>
      <c r="D88" s="21"/>
      <c r="E88" s="21"/>
      <c r="F88" s="21"/>
      <c r="G88" s="21"/>
      <c r="H88" s="23"/>
      <c r="I88" s="19"/>
      <c r="J88" s="4"/>
    </row>
    <row r="89">
      <c r="A89" s="44"/>
      <c r="B89" s="45"/>
      <c r="C89" s="45"/>
      <c r="D89" s="45"/>
      <c r="E89" s="45"/>
      <c r="F89" s="45"/>
      <c r="G89" s="45"/>
      <c r="H89" s="45"/>
      <c r="I89" s="46"/>
      <c r="J89" s="4"/>
    </row>
    <row r="90">
      <c r="A90" s="3"/>
      <c r="B90" s="21"/>
      <c r="C90" s="21"/>
      <c r="D90" s="21"/>
      <c r="E90" s="21"/>
      <c r="F90" s="21"/>
      <c r="G90" s="21"/>
      <c r="H90" s="21"/>
      <c r="I90" s="19"/>
      <c r="J90" s="4"/>
    </row>
    <row r="91">
      <c r="A91" s="3"/>
      <c r="B91" s="21"/>
      <c r="C91" s="21"/>
      <c r="D91" s="21"/>
      <c r="E91" s="21"/>
      <c r="F91" s="21"/>
      <c r="G91" s="21"/>
      <c r="H91" s="21"/>
      <c r="I91" s="19"/>
      <c r="J91" s="4"/>
    </row>
    <row r="92">
      <c r="A92" s="50"/>
      <c r="B92" s="45"/>
      <c r="C92" s="45"/>
      <c r="D92" s="45"/>
      <c r="E92" s="45"/>
      <c r="F92" s="45"/>
      <c r="G92" s="45"/>
      <c r="H92" s="45"/>
      <c r="I92" s="46"/>
      <c r="J92" s="4"/>
    </row>
    <row r="93">
      <c r="A93" s="3"/>
      <c r="B93" s="41"/>
      <c r="C93" s="41"/>
      <c r="D93" s="41"/>
      <c r="E93" s="41"/>
      <c r="F93" s="41"/>
      <c r="G93" s="41"/>
      <c r="H93" s="41"/>
      <c r="I93" s="46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</sheetData>
  <mergeCells count="2">
    <mergeCell ref="D5:L5"/>
    <mergeCell ref="C50:G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43"/>
    <col customWidth="1" min="2" max="2" width="13.43"/>
    <col customWidth="1" min="3" max="3" width="36.14"/>
    <col customWidth="1" min="4" max="4" width="19.14"/>
  </cols>
  <sheetData>
    <row r="1">
      <c r="A1" s="51" t="s">
        <v>1</v>
      </c>
      <c r="B1" s="52">
        <f>'Costos del proyecto'!B2</f>
        <v>28902</v>
      </c>
      <c r="C1" s="39"/>
      <c r="D1" s="39"/>
    </row>
    <row r="2">
      <c r="A2" s="53" t="s">
        <v>72</v>
      </c>
      <c r="B2" s="54">
        <f>'Costos del proyecto'!P47</f>
        <v>233880000</v>
      </c>
      <c r="C2" s="39"/>
      <c r="D2" s="39"/>
    </row>
    <row r="3">
      <c r="A3" s="39"/>
      <c r="B3" s="39"/>
      <c r="C3" s="39"/>
      <c r="D3" s="39"/>
    </row>
    <row r="4">
      <c r="A4" s="55" t="s">
        <v>73</v>
      </c>
      <c r="B4" s="56">
        <f>D18/B2</f>
        <v>1.111681204</v>
      </c>
      <c r="C4" s="39"/>
      <c r="D4" s="39"/>
    </row>
    <row r="5">
      <c r="A5" s="57" t="s">
        <v>74</v>
      </c>
      <c r="B5" s="58"/>
      <c r="C5" s="39"/>
      <c r="D5" s="39"/>
    </row>
    <row r="6">
      <c r="A6" s="59" t="s">
        <v>75</v>
      </c>
      <c r="B6" s="60"/>
      <c r="C6" s="39"/>
      <c r="D6" s="39"/>
    </row>
    <row r="7">
      <c r="A7" s="61" t="s">
        <v>76</v>
      </c>
      <c r="B7" s="39"/>
      <c r="C7" s="39"/>
      <c r="D7" s="39"/>
    </row>
    <row r="8">
      <c r="A8" s="62"/>
      <c r="B8" s="62"/>
      <c r="C8" s="62"/>
      <c r="D8" s="62"/>
    </row>
    <row r="9">
      <c r="A9" s="63" t="s">
        <v>77</v>
      </c>
      <c r="B9" s="63" t="s">
        <v>78</v>
      </c>
      <c r="C9" s="63" t="s">
        <v>79</v>
      </c>
      <c r="D9" s="64" t="s">
        <v>80</v>
      </c>
    </row>
    <row r="10">
      <c r="A10" s="64" t="s">
        <v>81</v>
      </c>
      <c r="B10" s="65">
        <v>2.0E7</v>
      </c>
      <c r="C10" s="65">
        <v>2.0E7</v>
      </c>
      <c r="D10" s="66">
        <f t="shared" ref="D10:D16" si="1">SUM(B10:C10)</f>
        <v>40000000</v>
      </c>
    </row>
    <row r="11">
      <c r="A11" s="64" t="s">
        <v>82</v>
      </c>
      <c r="B11" s="65">
        <v>1.0E7</v>
      </c>
      <c r="C11" s="65">
        <v>5.0E7</v>
      </c>
      <c r="D11" s="66">
        <f t="shared" si="1"/>
        <v>60000000</v>
      </c>
    </row>
    <row r="12">
      <c r="A12" s="64" t="s">
        <v>83</v>
      </c>
      <c r="B12" s="65">
        <v>0.0</v>
      </c>
      <c r="C12" s="65">
        <v>1.5E7</v>
      </c>
      <c r="D12" s="66">
        <f t="shared" si="1"/>
        <v>15000000</v>
      </c>
    </row>
    <row r="13">
      <c r="A13" s="64" t="s">
        <v>84</v>
      </c>
      <c r="B13" s="65">
        <v>0.0</v>
      </c>
      <c r="C13" s="65">
        <v>2.0E7</v>
      </c>
      <c r="D13" s="66">
        <f t="shared" si="1"/>
        <v>20000000</v>
      </c>
    </row>
    <row r="14">
      <c r="A14" s="64" t="s">
        <v>85</v>
      </c>
      <c r="B14" s="65">
        <v>0.0</v>
      </c>
      <c r="C14" s="65">
        <v>1.5E7</v>
      </c>
      <c r="D14" s="66">
        <f t="shared" si="1"/>
        <v>15000000</v>
      </c>
    </row>
    <row r="15">
      <c r="A15" s="64" t="s">
        <v>86</v>
      </c>
      <c r="B15" s="65">
        <v>0.0</v>
      </c>
      <c r="C15" s="65">
        <v>1.0E7</v>
      </c>
      <c r="D15" s="66">
        <f t="shared" si="1"/>
        <v>10000000</v>
      </c>
    </row>
    <row r="16">
      <c r="A16" s="64" t="s">
        <v>87</v>
      </c>
      <c r="B16" s="65">
        <v>5.0E7</v>
      </c>
      <c r="C16" s="65">
        <v>5.0E7</v>
      </c>
      <c r="D16" s="66">
        <f t="shared" si="1"/>
        <v>100000000</v>
      </c>
    </row>
    <row r="17">
      <c r="A17" s="67"/>
      <c r="B17" s="68"/>
      <c r="C17" s="68"/>
      <c r="D17" s="66"/>
    </row>
    <row r="18">
      <c r="A18" s="69" t="s">
        <v>88</v>
      </c>
      <c r="B18" s="66">
        <f t="shared" ref="B18:D18" si="2">SUM(B10:B17)</f>
        <v>80000000</v>
      </c>
      <c r="C18" s="66">
        <f t="shared" si="2"/>
        <v>180000000</v>
      </c>
      <c r="D18" s="66">
        <f t="shared" si="2"/>
        <v>260000000</v>
      </c>
    </row>
    <row r="19">
      <c r="A19" s="70"/>
      <c r="B19" s="70"/>
      <c r="C19" s="70"/>
      <c r="D19" s="70"/>
    </row>
    <row r="20">
      <c r="A20" s="63" t="s">
        <v>89</v>
      </c>
      <c r="B20" s="63" t="s">
        <v>78</v>
      </c>
      <c r="C20" s="63" t="s">
        <v>79</v>
      </c>
      <c r="D20" s="64" t="s">
        <v>80</v>
      </c>
    </row>
    <row r="21">
      <c r="A21" s="64" t="s">
        <v>81</v>
      </c>
      <c r="B21" s="71">
        <f t="shared" ref="B21:C21" si="3">B10/$B$1</f>
        <v>691.9936337</v>
      </c>
      <c r="C21" s="71">
        <f t="shared" si="3"/>
        <v>691.9936337</v>
      </c>
      <c r="D21" s="72">
        <f t="shared" ref="D21:D26" si="5">SUM(B21:C21)</f>
        <v>1383.987267</v>
      </c>
    </row>
    <row r="22">
      <c r="A22" s="64" t="s">
        <v>82</v>
      </c>
      <c r="B22" s="71">
        <f t="shared" ref="B22:C22" si="4">B11/$B$1</f>
        <v>345.9968168</v>
      </c>
      <c r="C22" s="71">
        <f t="shared" si="4"/>
        <v>1729.984084</v>
      </c>
      <c r="D22" s="72">
        <f t="shared" si="5"/>
        <v>2075.980901</v>
      </c>
    </row>
    <row r="23">
      <c r="A23" s="64" t="s">
        <v>83</v>
      </c>
      <c r="B23" s="71">
        <f t="shared" ref="B23:C23" si="6">B12/$B$1</f>
        <v>0</v>
      </c>
      <c r="C23" s="71">
        <f t="shared" si="6"/>
        <v>518.9952252</v>
      </c>
      <c r="D23" s="72">
        <f t="shared" si="5"/>
        <v>518.9952252</v>
      </c>
    </row>
    <row r="24">
      <c r="A24" s="64" t="s">
        <v>84</v>
      </c>
      <c r="B24" s="71">
        <f t="shared" ref="B24:C24" si="7">B13/$B$1</f>
        <v>0</v>
      </c>
      <c r="C24" s="71">
        <f t="shared" si="7"/>
        <v>691.9936337</v>
      </c>
      <c r="D24" s="72">
        <f t="shared" si="5"/>
        <v>691.9936337</v>
      </c>
    </row>
    <row r="25">
      <c r="A25" s="64" t="s">
        <v>85</v>
      </c>
      <c r="B25" s="71">
        <f t="shared" ref="B25:C25" si="8">B14/$B$1</f>
        <v>0</v>
      </c>
      <c r="C25" s="71">
        <f t="shared" si="8"/>
        <v>518.9952252</v>
      </c>
      <c r="D25" s="72">
        <f t="shared" si="5"/>
        <v>518.9952252</v>
      </c>
    </row>
    <row r="26">
      <c r="A26" s="64" t="s">
        <v>86</v>
      </c>
      <c r="B26" s="71">
        <f t="shared" ref="B26:C26" si="9">B15/$B$1</f>
        <v>0</v>
      </c>
      <c r="C26" s="71">
        <f t="shared" si="9"/>
        <v>345.9968168</v>
      </c>
      <c r="D26" s="72">
        <f t="shared" si="5"/>
        <v>345.9968168</v>
      </c>
    </row>
    <row r="27">
      <c r="A27" s="64" t="s">
        <v>87</v>
      </c>
      <c r="B27" s="71">
        <f t="shared" ref="B27:D27" si="10">B16/$B$1</f>
        <v>1729.984084</v>
      </c>
      <c r="C27" s="71">
        <f t="shared" si="10"/>
        <v>1729.984084</v>
      </c>
      <c r="D27" s="72">
        <f t="shared" si="10"/>
        <v>3459.968168</v>
      </c>
    </row>
    <row r="28">
      <c r="A28" s="67"/>
      <c r="B28" s="73"/>
      <c r="C28" s="73"/>
      <c r="D28" s="72"/>
    </row>
    <row r="29">
      <c r="A29" s="69" t="s">
        <v>88</v>
      </c>
      <c r="B29" s="72">
        <f t="shared" ref="B29:D29" si="11">SUM(B20:B28)</f>
        <v>2767.974535</v>
      </c>
      <c r="C29" s="72">
        <f t="shared" si="11"/>
        <v>6227.942703</v>
      </c>
      <c r="D29" s="72">
        <f t="shared" si="11"/>
        <v>8995.917238</v>
      </c>
    </row>
  </sheetData>
  <drawing r:id="rId1"/>
</worksheet>
</file>